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2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4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8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9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Ex1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20.xml" ContentType="application/vnd.openxmlformats-officedocument.drawing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4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k1emg01\Downloads\"/>
    </mc:Choice>
  </mc:AlternateContent>
  <xr:revisionPtr revIDLastSave="0" documentId="8_{7A359123-ACE4-4270-842A-E89F53715ECC}" xr6:coauthVersionLast="47" xr6:coauthVersionMax="47" xr10:uidLastSave="{00000000-0000-0000-0000-000000000000}"/>
  <bookViews>
    <workbookView xWindow="28680" yWindow="750" windowWidth="29040" windowHeight="15720" firstSheet="22" activeTab="23" xr2:uid="{9EDC6398-48F7-4AFE-BB5D-00D71744EC09}"/>
  </bookViews>
  <sheets>
    <sheet name="Chart1" sheetId="3" r:id="rId1"/>
    <sheet name="Customs" sheetId="10" r:id="rId2"/>
    <sheet name="Individual Income Tax" sheetId="11" r:id="rId3"/>
    <sheet name="Corporation Income Tax" sheetId="12" r:id="rId4"/>
    <sheet name="Excise Tax" sheetId="13" r:id="rId5"/>
    <sheet name="Social Insurance" sheetId="14" r:id="rId6"/>
    <sheet name="GDP" sheetId="15" r:id="rId7"/>
    <sheet name="Chart2" sheetId="4" r:id="rId8"/>
    <sheet name="Duties_Total Imports and GDP" sheetId="28" r:id="rId9"/>
    <sheet name="Duties_Dutiable Imports" sheetId="17" r:id="rId10"/>
    <sheet name="Calculations Tariffs" sheetId="63" r:id="rId11"/>
    <sheet name="Ee424-430" sheetId="64" r:id="rId12"/>
    <sheet name="Chart3" sheetId="6" r:id="rId13"/>
    <sheet name="Chart 3 Trade Data" sheetId="18" r:id="rId14"/>
    <sheet name="Chart4" sheetId="55" r:id="rId15"/>
    <sheet name="IP and GDP by Industry" sheetId="50" r:id="rId16"/>
    <sheet name="GDP by Industry (Historical)" sheetId="51" r:id="rId17"/>
    <sheet name="GDP historical pre-WWI forecast" sheetId="53" r:id="rId18"/>
    <sheet name="Chart 5.Laffer Curve" sheetId="56" state="hidden" r:id="rId19"/>
    <sheet name="Chart5" sheetId="58" r:id="rId20"/>
    <sheet name="Chart6" sheetId="61" r:id="rId21"/>
    <sheet name="Laffer Curve Data" sheetId="57" r:id="rId22"/>
    <sheet name="Chart7" sheetId="65" r:id="rId23"/>
    <sheet name="Map7" sheetId="66" r:id="rId24"/>
    <sheet name="Map7withCoordinatedRetaliation" sheetId="67" r:id="rId25"/>
    <sheet name="Chart8" sheetId="42" r:id="rId26"/>
    <sheet name="Tariffs 2017" sheetId="40" r:id="rId27"/>
    <sheet name="US Tariffs 2017" sheetId="36" r:id="rId28"/>
    <sheet name="Foreign Tariffs 2017" sheetId="37" r:id="rId29"/>
    <sheet name="Chart9" sheetId="45" r:id="rId30"/>
    <sheet name="Tariffs 2018" sheetId="43" r:id="rId31"/>
    <sheet name="US Tariff Chg 2018-19" sheetId="38" r:id="rId32"/>
    <sheet name="Foreign Tariff Chg 2018-19" sheetId="39" r:id="rId33"/>
  </sheets>
  <externalReferences>
    <externalReference r:id="rId34"/>
  </externalReferences>
  <definedNames>
    <definedName name="_DLX1.USE" localSheetId="23">#REF!</definedName>
    <definedName name="_DLX1.USE" localSheetId="24">#REF!</definedName>
    <definedName name="_DLX1.USE">'Corporation Income Tax'!$A$1:$D$13</definedName>
    <definedName name="_DLX15.USE">Customs!$A$1:$E$13</definedName>
    <definedName name="_DLX2.USE" localSheetId="10">#REF!</definedName>
    <definedName name="_DLX2.USE" localSheetId="23">#REF!</definedName>
    <definedName name="_DLX2.USE" localSheetId="24">#REF!</definedName>
    <definedName name="_DLX2.USE">'Excise Tax'!$A$1:$E$13</definedName>
    <definedName name="_DLX3.USE" localSheetId="10">'Calculations Tariffs'!$A$1:$C$9</definedName>
    <definedName name="_DLX3.USE" localSheetId="23">#REF!</definedName>
    <definedName name="_DLX3.USE" localSheetId="24">#REF!</definedName>
    <definedName name="_DLX3.USE">'Social Insurance'!$A$1:$D$13</definedName>
    <definedName name="_DLX4.USE">'Duties_Total Imports and GDP'!$A$1:$D$9</definedName>
    <definedName name="_DLX5.USE">GDP!$F$1:$H$9</definedName>
    <definedName name="_DLX6">'Individual Income Tax'!$B$1:$C$13</definedName>
    <definedName name="_DLX7">'IP and GDP by Industry'!$A$25:$D$37</definedName>
    <definedName name="_DLX8">'IP and GDP by Industry'!$T$1:$AS$13</definedName>
    <definedName name="_DLX9">'Chart 3 Trade Data'!$A$1:$E$13</definedName>
    <definedName name="_xlchart.v5.0" hidden="1">'Map7'!$A$2</definedName>
    <definedName name="_xlchart.v5.1" hidden="1">'Map7'!$A$3:$A$52</definedName>
    <definedName name="_xlchart.v5.2" hidden="1">'Map7'!$B$2</definedName>
    <definedName name="_xlchart.v5.3" hidden="1">'Map7'!$B$3:$B$52</definedName>
    <definedName name="_xlchart.v5.4" hidden="1">Map7withCoordinatedRetaliation!$A$2</definedName>
    <definedName name="_xlchart.v5.5" hidden="1">Map7withCoordinatedRetaliation!$A$3:$A$52</definedName>
    <definedName name="_xlchart.v5.6" hidden="1">Map7withCoordinatedRetaliation!$B$2</definedName>
    <definedName name="_xlchart.v5.7" hidden="1">Map7withCoordinatedRetaliation!$B$3:$B$52</definedName>
    <definedName name="Excel_BuiltIn_Print_Area_1">#N/A</definedName>
    <definedName name="Excel_BuiltIn_Print_Area_2">#N/A</definedName>
    <definedName name="Excel_BuiltIn_Sheet_Title_1">"ReadME HSUS"</definedName>
    <definedName name="Excel_BuiltIn_Sheet_Title_2">"HSUS Ba814-830"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" i="40" l="1"/>
  <c r="R11" i="18"/>
  <c r="R19" i="18"/>
  <c r="R20" i="18"/>
  <c r="R27" i="18"/>
  <c r="R35" i="18"/>
  <c r="R36" i="18"/>
  <c r="R43" i="18"/>
  <c r="R51" i="18"/>
  <c r="R52" i="18"/>
  <c r="R59" i="18"/>
  <c r="R67" i="18"/>
  <c r="R68" i="18"/>
  <c r="R75" i="18"/>
  <c r="R83" i="18"/>
  <c r="R84" i="18"/>
  <c r="R91" i="18"/>
  <c r="R99" i="18"/>
  <c r="R100" i="18"/>
  <c r="R107" i="18"/>
  <c r="R115" i="18"/>
  <c r="R116" i="18"/>
  <c r="R123" i="18"/>
  <c r="R131" i="18"/>
  <c r="R132" i="18"/>
  <c r="R139" i="18"/>
  <c r="R147" i="18"/>
  <c r="R148" i="18"/>
  <c r="R155" i="18"/>
  <c r="R163" i="18"/>
  <c r="R164" i="18"/>
  <c r="R171" i="18"/>
  <c r="R179" i="18"/>
  <c r="R180" i="18"/>
  <c r="R187" i="18"/>
  <c r="R195" i="18"/>
  <c r="R196" i="18"/>
  <c r="R203" i="18"/>
  <c r="R211" i="18"/>
  <c r="R212" i="18"/>
  <c r="R219" i="18"/>
  <c r="R227" i="18"/>
  <c r="R228" i="18"/>
  <c r="R235" i="18"/>
  <c r="S6" i="18"/>
  <c r="R6" i="18" s="1"/>
  <c r="S7" i="18"/>
  <c r="R7" i="18" s="1"/>
  <c r="S8" i="18"/>
  <c r="R8" i="18" s="1"/>
  <c r="S9" i="18"/>
  <c r="R9" i="18" s="1"/>
  <c r="S10" i="18"/>
  <c r="R10" i="18" s="1"/>
  <c r="S11" i="18"/>
  <c r="S12" i="18"/>
  <c r="R12" i="18" s="1"/>
  <c r="S13" i="18"/>
  <c r="R13" i="18" s="1"/>
  <c r="S14" i="18"/>
  <c r="R14" i="18" s="1"/>
  <c r="S15" i="18"/>
  <c r="R15" i="18" s="1"/>
  <c r="S16" i="18"/>
  <c r="R16" i="18" s="1"/>
  <c r="S17" i="18"/>
  <c r="R17" i="18" s="1"/>
  <c r="S18" i="18"/>
  <c r="R18" i="18" s="1"/>
  <c r="S19" i="18"/>
  <c r="S20" i="18"/>
  <c r="S21" i="18"/>
  <c r="R21" i="18" s="1"/>
  <c r="S22" i="18"/>
  <c r="R22" i="18" s="1"/>
  <c r="S23" i="18"/>
  <c r="R23" i="18" s="1"/>
  <c r="S24" i="18"/>
  <c r="R24" i="18" s="1"/>
  <c r="S25" i="18"/>
  <c r="R25" i="18" s="1"/>
  <c r="S26" i="18"/>
  <c r="R26" i="18" s="1"/>
  <c r="S27" i="18"/>
  <c r="S28" i="18"/>
  <c r="R28" i="18" s="1"/>
  <c r="S29" i="18"/>
  <c r="R29" i="18" s="1"/>
  <c r="S30" i="18"/>
  <c r="R30" i="18" s="1"/>
  <c r="S31" i="18"/>
  <c r="R31" i="18" s="1"/>
  <c r="S32" i="18"/>
  <c r="R32" i="18" s="1"/>
  <c r="S33" i="18"/>
  <c r="R33" i="18" s="1"/>
  <c r="S34" i="18"/>
  <c r="R34" i="18" s="1"/>
  <c r="S35" i="18"/>
  <c r="S36" i="18"/>
  <c r="S37" i="18"/>
  <c r="R37" i="18" s="1"/>
  <c r="S38" i="18"/>
  <c r="R38" i="18" s="1"/>
  <c r="S39" i="18"/>
  <c r="R39" i="18" s="1"/>
  <c r="S40" i="18"/>
  <c r="R40" i="18" s="1"/>
  <c r="S41" i="18"/>
  <c r="R41" i="18" s="1"/>
  <c r="S42" i="18"/>
  <c r="R42" i="18" s="1"/>
  <c r="S43" i="18"/>
  <c r="S44" i="18"/>
  <c r="R44" i="18" s="1"/>
  <c r="S45" i="18"/>
  <c r="R45" i="18" s="1"/>
  <c r="S46" i="18"/>
  <c r="R46" i="18" s="1"/>
  <c r="S47" i="18"/>
  <c r="R47" i="18" s="1"/>
  <c r="S48" i="18"/>
  <c r="R48" i="18" s="1"/>
  <c r="S49" i="18"/>
  <c r="R49" i="18" s="1"/>
  <c r="S50" i="18"/>
  <c r="R50" i="18" s="1"/>
  <c r="S51" i="18"/>
  <c r="S52" i="18"/>
  <c r="S53" i="18"/>
  <c r="R53" i="18" s="1"/>
  <c r="S54" i="18"/>
  <c r="R54" i="18" s="1"/>
  <c r="S55" i="18"/>
  <c r="R55" i="18" s="1"/>
  <c r="S56" i="18"/>
  <c r="R56" i="18" s="1"/>
  <c r="S57" i="18"/>
  <c r="R57" i="18" s="1"/>
  <c r="S58" i="18"/>
  <c r="R58" i="18" s="1"/>
  <c r="S59" i="18"/>
  <c r="S60" i="18"/>
  <c r="R60" i="18" s="1"/>
  <c r="S61" i="18"/>
  <c r="R61" i="18" s="1"/>
  <c r="S62" i="18"/>
  <c r="R62" i="18" s="1"/>
  <c r="S63" i="18"/>
  <c r="R63" i="18" s="1"/>
  <c r="S64" i="18"/>
  <c r="R64" i="18" s="1"/>
  <c r="S65" i="18"/>
  <c r="R65" i="18" s="1"/>
  <c r="S66" i="18"/>
  <c r="R66" i="18" s="1"/>
  <c r="S67" i="18"/>
  <c r="S68" i="18"/>
  <c r="S69" i="18"/>
  <c r="R69" i="18" s="1"/>
  <c r="S70" i="18"/>
  <c r="R70" i="18" s="1"/>
  <c r="S71" i="18"/>
  <c r="R71" i="18" s="1"/>
  <c r="S72" i="18"/>
  <c r="R72" i="18" s="1"/>
  <c r="S73" i="18"/>
  <c r="R73" i="18" s="1"/>
  <c r="S74" i="18"/>
  <c r="R74" i="18" s="1"/>
  <c r="S75" i="18"/>
  <c r="S76" i="18"/>
  <c r="R76" i="18" s="1"/>
  <c r="S77" i="18"/>
  <c r="R77" i="18" s="1"/>
  <c r="S78" i="18"/>
  <c r="R78" i="18" s="1"/>
  <c r="S79" i="18"/>
  <c r="R79" i="18" s="1"/>
  <c r="S80" i="18"/>
  <c r="R80" i="18" s="1"/>
  <c r="S81" i="18"/>
  <c r="R81" i="18" s="1"/>
  <c r="S82" i="18"/>
  <c r="R82" i="18" s="1"/>
  <c r="S83" i="18"/>
  <c r="S84" i="18"/>
  <c r="S85" i="18"/>
  <c r="R85" i="18" s="1"/>
  <c r="S86" i="18"/>
  <c r="R86" i="18" s="1"/>
  <c r="S87" i="18"/>
  <c r="R87" i="18" s="1"/>
  <c r="S88" i="18"/>
  <c r="R88" i="18" s="1"/>
  <c r="S89" i="18"/>
  <c r="R89" i="18" s="1"/>
  <c r="S90" i="18"/>
  <c r="R90" i="18" s="1"/>
  <c r="S91" i="18"/>
  <c r="S92" i="18"/>
  <c r="R92" i="18" s="1"/>
  <c r="S93" i="18"/>
  <c r="R93" i="18" s="1"/>
  <c r="S94" i="18"/>
  <c r="R94" i="18" s="1"/>
  <c r="S95" i="18"/>
  <c r="R95" i="18" s="1"/>
  <c r="S96" i="18"/>
  <c r="R96" i="18" s="1"/>
  <c r="S97" i="18"/>
  <c r="R97" i="18" s="1"/>
  <c r="S98" i="18"/>
  <c r="R98" i="18" s="1"/>
  <c r="S99" i="18"/>
  <c r="S100" i="18"/>
  <c r="S101" i="18"/>
  <c r="R101" i="18" s="1"/>
  <c r="S102" i="18"/>
  <c r="R102" i="18" s="1"/>
  <c r="S103" i="18"/>
  <c r="R103" i="18" s="1"/>
  <c r="S104" i="18"/>
  <c r="R104" i="18" s="1"/>
  <c r="S105" i="18"/>
  <c r="R105" i="18" s="1"/>
  <c r="S106" i="18"/>
  <c r="R106" i="18" s="1"/>
  <c r="S107" i="18"/>
  <c r="S108" i="18"/>
  <c r="R108" i="18" s="1"/>
  <c r="S109" i="18"/>
  <c r="R109" i="18" s="1"/>
  <c r="S110" i="18"/>
  <c r="R110" i="18" s="1"/>
  <c r="S111" i="18"/>
  <c r="R111" i="18" s="1"/>
  <c r="S112" i="18"/>
  <c r="R112" i="18" s="1"/>
  <c r="S113" i="18"/>
  <c r="R113" i="18" s="1"/>
  <c r="S114" i="18"/>
  <c r="R114" i="18" s="1"/>
  <c r="S115" i="18"/>
  <c r="S116" i="18"/>
  <c r="S117" i="18"/>
  <c r="R117" i="18" s="1"/>
  <c r="S118" i="18"/>
  <c r="R118" i="18" s="1"/>
  <c r="S119" i="18"/>
  <c r="R119" i="18" s="1"/>
  <c r="S120" i="18"/>
  <c r="R120" i="18" s="1"/>
  <c r="S121" i="18"/>
  <c r="R121" i="18" s="1"/>
  <c r="S122" i="18"/>
  <c r="R122" i="18" s="1"/>
  <c r="S123" i="18"/>
  <c r="S124" i="18"/>
  <c r="R124" i="18" s="1"/>
  <c r="S125" i="18"/>
  <c r="R125" i="18" s="1"/>
  <c r="S126" i="18"/>
  <c r="R126" i="18" s="1"/>
  <c r="S127" i="18"/>
  <c r="R127" i="18" s="1"/>
  <c r="S128" i="18"/>
  <c r="R128" i="18" s="1"/>
  <c r="S129" i="18"/>
  <c r="R129" i="18" s="1"/>
  <c r="S130" i="18"/>
  <c r="R130" i="18" s="1"/>
  <c r="S131" i="18"/>
  <c r="S132" i="18"/>
  <c r="S133" i="18"/>
  <c r="R133" i="18" s="1"/>
  <c r="S134" i="18"/>
  <c r="R134" i="18" s="1"/>
  <c r="S135" i="18"/>
  <c r="R135" i="18" s="1"/>
  <c r="S136" i="18"/>
  <c r="R136" i="18" s="1"/>
  <c r="S137" i="18"/>
  <c r="R137" i="18" s="1"/>
  <c r="S138" i="18"/>
  <c r="R138" i="18" s="1"/>
  <c r="S139" i="18"/>
  <c r="S140" i="18"/>
  <c r="R140" i="18" s="1"/>
  <c r="S141" i="18"/>
  <c r="R141" i="18" s="1"/>
  <c r="S142" i="18"/>
  <c r="R142" i="18" s="1"/>
  <c r="S143" i="18"/>
  <c r="R143" i="18" s="1"/>
  <c r="S144" i="18"/>
  <c r="R144" i="18" s="1"/>
  <c r="S145" i="18"/>
  <c r="R145" i="18" s="1"/>
  <c r="S146" i="18"/>
  <c r="R146" i="18" s="1"/>
  <c r="S147" i="18"/>
  <c r="S148" i="18"/>
  <c r="S149" i="18"/>
  <c r="R149" i="18" s="1"/>
  <c r="S150" i="18"/>
  <c r="R150" i="18" s="1"/>
  <c r="S151" i="18"/>
  <c r="R151" i="18" s="1"/>
  <c r="S152" i="18"/>
  <c r="R152" i="18" s="1"/>
  <c r="S153" i="18"/>
  <c r="R153" i="18" s="1"/>
  <c r="S154" i="18"/>
  <c r="R154" i="18" s="1"/>
  <c r="S155" i="18"/>
  <c r="S156" i="18"/>
  <c r="R156" i="18" s="1"/>
  <c r="S157" i="18"/>
  <c r="R157" i="18" s="1"/>
  <c r="S158" i="18"/>
  <c r="R158" i="18" s="1"/>
  <c r="S159" i="18"/>
  <c r="R159" i="18" s="1"/>
  <c r="S160" i="18"/>
  <c r="R160" i="18" s="1"/>
  <c r="S161" i="18"/>
  <c r="R161" i="18" s="1"/>
  <c r="S162" i="18"/>
  <c r="R162" i="18" s="1"/>
  <c r="S163" i="18"/>
  <c r="S164" i="18"/>
  <c r="S165" i="18"/>
  <c r="R165" i="18" s="1"/>
  <c r="S166" i="18"/>
  <c r="R166" i="18" s="1"/>
  <c r="S167" i="18"/>
  <c r="R167" i="18" s="1"/>
  <c r="S168" i="18"/>
  <c r="R168" i="18" s="1"/>
  <c r="S169" i="18"/>
  <c r="R169" i="18" s="1"/>
  <c r="S170" i="18"/>
  <c r="R170" i="18" s="1"/>
  <c r="S171" i="18"/>
  <c r="S172" i="18"/>
  <c r="R172" i="18" s="1"/>
  <c r="S173" i="18"/>
  <c r="R173" i="18" s="1"/>
  <c r="S174" i="18"/>
  <c r="R174" i="18" s="1"/>
  <c r="S175" i="18"/>
  <c r="S176" i="18"/>
  <c r="S177" i="18"/>
  <c r="S178" i="18"/>
  <c r="S179" i="18"/>
  <c r="S180" i="18"/>
  <c r="S181" i="18"/>
  <c r="S182" i="18"/>
  <c r="S183" i="18"/>
  <c r="S184" i="18"/>
  <c r="S185" i="18"/>
  <c r="S5" i="18"/>
  <c r="R5" i="18" s="1"/>
  <c r="T176" i="18"/>
  <c r="R176" i="18" s="1"/>
  <c r="T177" i="18"/>
  <c r="R177" i="18" s="1"/>
  <c r="T178" i="18"/>
  <c r="R178" i="18" s="1"/>
  <c r="T179" i="18"/>
  <c r="T180" i="18"/>
  <c r="T181" i="18"/>
  <c r="R181" i="18" s="1"/>
  <c r="T182" i="18"/>
  <c r="R182" i="18" s="1"/>
  <c r="T183" i="18"/>
  <c r="R183" i="18" s="1"/>
  <c r="T184" i="18"/>
  <c r="R184" i="18" s="1"/>
  <c r="T185" i="18"/>
  <c r="R185" i="18" s="1"/>
  <c r="T186" i="18"/>
  <c r="R186" i="18" s="1"/>
  <c r="T187" i="18"/>
  <c r="T188" i="18"/>
  <c r="R188" i="18" s="1"/>
  <c r="T189" i="18"/>
  <c r="R189" i="18" s="1"/>
  <c r="T190" i="18"/>
  <c r="R190" i="18" s="1"/>
  <c r="T191" i="18"/>
  <c r="R191" i="18" s="1"/>
  <c r="T192" i="18"/>
  <c r="R192" i="18" s="1"/>
  <c r="T193" i="18"/>
  <c r="R193" i="18" s="1"/>
  <c r="T194" i="18"/>
  <c r="R194" i="18" s="1"/>
  <c r="T195" i="18"/>
  <c r="T196" i="18"/>
  <c r="T197" i="18"/>
  <c r="R197" i="18" s="1"/>
  <c r="T198" i="18"/>
  <c r="R198" i="18" s="1"/>
  <c r="T199" i="18"/>
  <c r="R199" i="18" s="1"/>
  <c r="T200" i="18"/>
  <c r="R200" i="18" s="1"/>
  <c r="T201" i="18"/>
  <c r="R201" i="18" s="1"/>
  <c r="T202" i="18"/>
  <c r="R202" i="18" s="1"/>
  <c r="T203" i="18"/>
  <c r="T204" i="18"/>
  <c r="R204" i="18" s="1"/>
  <c r="T205" i="18"/>
  <c r="R205" i="18" s="1"/>
  <c r="T206" i="18"/>
  <c r="R206" i="18" s="1"/>
  <c r="T207" i="18"/>
  <c r="R207" i="18" s="1"/>
  <c r="T208" i="18"/>
  <c r="R208" i="18" s="1"/>
  <c r="T209" i="18"/>
  <c r="R209" i="18" s="1"/>
  <c r="T210" i="18"/>
  <c r="R210" i="18" s="1"/>
  <c r="T211" i="18"/>
  <c r="T212" i="18"/>
  <c r="T213" i="18"/>
  <c r="R213" i="18" s="1"/>
  <c r="T214" i="18"/>
  <c r="R214" i="18" s="1"/>
  <c r="T215" i="18"/>
  <c r="R215" i="18" s="1"/>
  <c r="T216" i="18"/>
  <c r="R216" i="18" s="1"/>
  <c r="T217" i="18"/>
  <c r="R217" i="18" s="1"/>
  <c r="T218" i="18"/>
  <c r="R218" i="18" s="1"/>
  <c r="T219" i="18"/>
  <c r="T220" i="18"/>
  <c r="R220" i="18" s="1"/>
  <c r="T221" i="18"/>
  <c r="R221" i="18" s="1"/>
  <c r="T222" i="18"/>
  <c r="R222" i="18" s="1"/>
  <c r="T223" i="18"/>
  <c r="R223" i="18" s="1"/>
  <c r="T224" i="18"/>
  <c r="R224" i="18" s="1"/>
  <c r="T225" i="18"/>
  <c r="R225" i="18" s="1"/>
  <c r="T226" i="18"/>
  <c r="R226" i="18" s="1"/>
  <c r="T227" i="18"/>
  <c r="T228" i="18"/>
  <c r="T229" i="18"/>
  <c r="R229" i="18" s="1"/>
  <c r="T230" i="18"/>
  <c r="R230" i="18" s="1"/>
  <c r="T231" i="18"/>
  <c r="R231" i="18" s="1"/>
  <c r="T232" i="18"/>
  <c r="R232" i="18" s="1"/>
  <c r="T233" i="18"/>
  <c r="R233" i="18" s="1"/>
  <c r="T234" i="18"/>
  <c r="R234" i="18" s="1"/>
  <c r="T235" i="18"/>
  <c r="T236" i="18"/>
  <c r="R236" i="18" s="1"/>
  <c r="T237" i="18"/>
  <c r="R237" i="18" s="1"/>
  <c r="T238" i="18"/>
  <c r="R238" i="18" s="1"/>
  <c r="T239" i="18"/>
  <c r="R239" i="18" s="1"/>
  <c r="T175" i="18"/>
  <c r="R175" i="18" s="1"/>
  <c r="Y6" i="18"/>
  <c r="Y7" i="18"/>
  <c r="Y8" i="18"/>
  <c r="Y9" i="18"/>
  <c r="Y10" i="18"/>
  <c r="Y11" i="18"/>
  <c r="Y12" i="18"/>
  <c r="Y13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29" i="18"/>
  <c r="Y30" i="18"/>
  <c r="Y31" i="18"/>
  <c r="Y32" i="18"/>
  <c r="Y33" i="18"/>
  <c r="Y34" i="18"/>
  <c r="Y35" i="18"/>
  <c r="Y36" i="18"/>
  <c r="Y37" i="18"/>
  <c r="Y38" i="18"/>
  <c r="Y39" i="18"/>
  <c r="Y40" i="18"/>
  <c r="Y41" i="18"/>
  <c r="Y42" i="18"/>
  <c r="Y43" i="18"/>
  <c r="Y44" i="18"/>
  <c r="Y45" i="18"/>
  <c r="Y46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8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4" i="18"/>
  <c r="Y95" i="18"/>
  <c r="Y96" i="18"/>
  <c r="Y97" i="18"/>
  <c r="Y98" i="18"/>
  <c r="Y99" i="18"/>
  <c r="Y100" i="18"/>
  <c r="Y101" i="18"/>
  <c r="Y102" i="18"/>
  <c r="Y103" i="18"/>
  <c r="Y104" i="18"/>
  <c r="Y105" i="18"/>
  <c r="Y106" i="18"/>
  <c r="Y107" i="18"/>
  <c r="Y108" i="18"/>
  <c r="Y109" i="18"/>
  <c r="Y110" i="18"/>
  <c r="Y111" i="18"/>
  <c r="Y112" i="18"/>
  <c r="Y113" i="18"/>
  <c r="Y114" i="18"/>
  <c r="Y115" i="18"/>
  <c r="Y116" i="18"/>
  <c r="Y117" i="18"/>
  <c r="Y118" i="18"/>
  <c r="Y119" i="18"/>
  <c r="Y120" i="18"/>
  <c r="Y121" i="18"/>
  <c r="Y122" i="18"/>
  <c r="Y123" i="18"/>
  <c r="Y124" i="18"/>
  <c r="Y125" i="18"/>
  <c r="Y126" i="18"/>
  <c r="Y127" i="18"/>
  <c r="Y128" i="18"/>
  <c r="Y129" i="18"/>
  <c r="Y130" i="18"/>
  <c r="Y131" i="18"/>
  <c r="Y132" i="18"/>
  <c r="Y133" i="18"/>
  <c r="Y134" i="18"/>
  <c r="Y135" i="18"/>
  <c r="Y136" i="18"/>
  <c r="Y137" i="18"/>
  <c r="Y138" i="18"/>
  <c r="Y139" i="18"/>
  <c r="Y140" i="18"/>
  <c r="Y141" i="18"/>
  <c r="Y142" i="18"/>
  <c r="Y143" i="18"/>
  <c r="Y144" i="18"/>
  <c r="Y145" i="18"/>
  <c r="Y146" i="18"/>
  <c r="Y147" i="18"/>
  <c r="Y148" i="18"/>
  <c r="Y149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Y162" i="18"/>
  <c r="Y163" i="18"/>
  <c r="Y164" i="18"/>
  <c r="Y165" i="18"/>
  <c r="Y166" i="18"/>
  <c r="Y167" i="18"/>
  <c r="Y168" i="18"/>
  <c r="Y169" i="18"/>
  <c r="Y170" i="18"/>
  <c r="Y171" i="18"/>
  <c r="Y172" i="18"/>
  <c r="Y173" i="18"/>
  <c r="Y174" i="18"/>
  <c r="Y175" i="18"/>
  <c r="Y176" i="18"/>
  <c r="Y177" i="18"/>
  <c r="Y178" i="18"/>
  <c r="Y179" i="18"/>
  <c r="Y180" i="18"/>
  <c r="Y181" i="18"/>
  <c r="Y182" i="18"/>
  <c r="Y183" i="18"/>
  <c r="Y184" i="18"/>
  <c r="Y185" i="18"/>
  <c r="Y186" i="18"/>
  <c r="Y187" i="18"/>
  <c r="Y188" i="18"/>
  <c r="Y189" i="18"/>
  <c r="Y190" i="18"/>
  <c r="Y191" i="18"/>
  <c r="Y192" i="18"/>
  <c r="Y193" i="18"/>
  <c r="Y194" i="18"/>
  <c r="Y195" i="18"/>
  <c r="Y196" i="18"/>
  <c r="Y197" i="18"/>
  <c r="Y198" i="18"/>
  <c r="Y199" i="18"/>
  <c r="Y200" i="18"/>
  <c r="Y201" i="18"/>
  <c r="Y202" i="18"/>
  <c r="Y203" i="18"/>
  <c r="Y204" i="18"/>
  <c r="Y205" i="18"/>
  <c r="Y206" i="18"/>
  <c r="Y207" i="18"/>
  <c r="Y208" i="18"/>
  <c r="Y209" i="18"/>
  <c r="Y210" i="18"/>
  <c r="Y211" i="18"/>
  <c r="Y212" i="18"/>
  <c r="Y213" i="18"/>
  <c r="Y214" i="18"/>
  <c r="Y215" i="18"/>
  <c r="Y216" i="18"/>
  <c r="Y217" i="18"/>
  <c r="Y218" i="18"/>
  <c r="Y219" i="18"/>
  <c r="Y220" i="18"/>
  <c r="Y221" i="18"/>
  <c r="Y222" i="18"/>
  <c r="Y223" i="18"/>
  <c r="Y224" i="18"/>
  <c r="Y225" i="18"/>
  <c r="Y226" i="18"/>
  <c r="Y227" i="18"/>
  <c r="Y228" i="18"/>
  <c r="Y229" i="18"/>
  <c r="Y230" i="18"/>
  <c r="Y231" i="18"/>
  <c r="Y232" i="18"/>
  <c r="Y233" i="18"/>
  <c r="Y234" i="18"/>
  <c r="Y235" i="18"/>
  <c r="Y236" i="18"/>
  <c r="Y237" i="18"/>
  <c r="Y238" i="18"/>
  <c r="Y239" i="18"/>
  <c r="Y5" i="18"/>
  <c r="B220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C39" i="17"/>
  <c r="B39" i="17" s="1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B56" i="17" s="1"/>
  <c r="D57" i="17"/>
  <c r="B57" i="17" s="1"/>
  <c r="D58" i="17"/>
  <c r="B58" i="17" s="1"/>
  <c r="D59" i="17"/>
  <c r="B59" i="17" s="1"/>
  <c r="D60" i="17"/>
  <c r="B60" i="17" s="1"/>
  <c r="D61" i="17"/>
  <c r="B61" i="17" s="1"/>
  <c r="D62" i="17"/>
  <c r="B62" i="17" s="1"/>
  <c r="D63" i="17"/>
  <c r="B63" i="17" s="1"/>
  <c r="D64" i="17"/>
  <c r="B64" i="17" s="1"/>
  <c r="D65" i="17"/>
  <c r="B65" i="17" s="1"/>
  <c r="D66" i="17"/>
  <c r="B66" i="17" s="1"/>
  <c r="D67" i="17"/>
  <c r="B67" i="17" s="1"/>
  <c r="D68" i="17"/>
  <c r="B68" i="17" s="1"/>
  <c r="D69" i="17"/>
  <c r="B69" i="17" s="1"/>
  <c r="D70" i="17"/>
  <c r="B70" i="17" s="1"/>
  <c r="D71" i="17"/>
  <c r="B71" i="17" s="1"/>
  <c r="D72" i="17"/>
  <c r="B72" i="17" s="1"/>
  <c r="D73" i="17"/>
  <c r="B73" i="17" s="1"/>
  <c r="D74" i="17"/>
  <c r="B74" i="17" s="1"/>
  <c r="D75" i="17"/>
  <c r="B75" i="17" s="1"/>
  <c r="D76" i="17"/>
  <c r="B76" i="17" s="1"/>
  <c r="D77" i="17"/>
  <c r="B77" i="17" s="1"/>
  <c r="D78" i="17"/>
  <c r="B78" i="17" s="1"/>
  <c r="D79" i="17"/>
  <c r="B79" i="17" s="1"/>
  <c r="D80" i="17"/>
  <c r="B80" i="17" s="1"/>
  <c r="D81" i="17"/>
  <c r="B81" i="17" s="1"/>
  <c r="D82" i="17"/>
  <c r="B82" i="17" s="1"/>
  <c r="D83" i="17"/>
  <c r="B83" i="17" s="1"/>
  <c r="D84" i="17"/>
  <c r="B84" i="17" s="1"/>
  <c r="D85" i="17"/>
  <c r="B85" i="17" s="1"/>
  <c r="D86" i="17"/>
  <c r="B86" i="17" s="1"/>
  <c r="D87" i="17"/>
  <c r="B87" i="17" s="1"/>
  <c r="D88" i="17"/>
  <c r="B88" i="17" s="1"/>
  <c r="D89" i="17"/>
  <c r="B89" i="17" s="1"/>
  <c r="D90" i="17"/>
  <c r="B90" i="17" s="1"/>
  <c r="D91" i="17"/>
  <c r="B91" i="17" s="1"/>
  <c r="D92" i="17"/>
  <c r="B92" i="17" s="1"/>
  <c r="D93" i="17"/>
  <c r="B93" i="17" s="1"/>
  <c r="D94" i="17"/>
  <c r="B94" i="17" s="1"/>
  <c r="D95" i="17"/>
  <c r="B95" i="17" s="1"/>
  <c r="D96" i="17"/>
  <c r="B96" i="17" s="1"/>
  <c r="D97" i="17"/>
  <c r="B97" i="17" s="1"/>
  <c r="D98" i="17"/>
  <c r="B98" i="17" s="1"/>
  <c r="D99" i="17"/>
  <c r="B99" i="17" s="1"/>
  <c r="D100" i="17"/>
  <c r="B100" i="17" s="1"/>
  <c r="D101" i="17"/>
  <c r="B101" i="17" s="1"/>
  <c r="D102" i="17"/>
  <c r="B102" i="17" s="1"/>
  <c r="D103" i="17"/>
  <c r="B103" i="17" s="1"/>
  <c r="D104" i="17"/>
  <c r="B104" i="17" s="1"/>
  <c r="D105" i="17"/>
  <c r="B105" i="17" s="1"/>
  <c r="D106" i="17"/>
  <c r="B106" i="17" s="1"/>
  <c r="D107" i="17"/>
  <c r="B107" i="17" s="1"/>
  <c r="D108" i="17"/>
  <c r="B108" i="17" s="1"/>
  <c r="D109" i="17"/>
  <c r="B109" i="17" s="1"/>
  <c r="D110" i="17"/>
  <c r="B110" i="17" s="1"/>
  <c r="D111" i="17"/>
  <c r="B111" i="17" s="1"/>
  <c r="D112" i="17"/>
  <c r="B112" i="17" s="1"/>
  <c r="D113" i="17"/>
  <c r="B113" i="17" s="1"/>
  <c r="D114" i="17"/>
  <c r="B114" i="17" s="1"/>
  <c r="D115" i="17"/>
  <c r="B115" i="17" s="1"/>
  <c r="D116" i="17"/>
  <c r="B116" i="17" s="1"/>
  <c r="D117" i="17"/>
  <c r="B117" i="17" s="1"/>
  <c r="D118" i="17"/>
  <c r="B118" i="17" s="1"/>
  <c r="D119" i="17"/>
  <c r="B119" i="17" s="1"/>
  <c r="D120" i="17"/>
  <c r="B120" i="17" s="1"/>
  <c r="D121" i="17"/>
  <c r="B121" i="17" s="1"/>
  <c r="D122" i="17"/>
  <c r="B122" i="17" s="1"/>
  <c r="D123" i="17"/>
  <c r="B123" i="17" s="1"/>
  <c r="D124" i="17"/>
  <c r="B124" i="17" s="1"/>
  <c r="D125" i="17"/>
  <c r="B125" i="17" s="1"/>
  <c r="D126" i="17"/>
  <c r="B126" i="17" s="1"/>
  <c r="D127" i="17"/>
  <c r="B127" i="17" s="1"/>
  <c r="D128" i="17"/>
  <c r="B128" i="17" s="1"/>
  <c r="D129" i="17"/>
  <c r="B129" i="17" s="1"/>
  <c r="D130" i="17"/>
  <c r="B130" i="17" s="1"/>
  <c r="D131" i="17"/>
  <c r="B131" i="17" s="1"/>
  <c r="D132" i="17"/>
  <c r="B132" i="17" s="1"/>
  <c r="D133" i="17"/>
  <c r="B133" i="17" s="1"/>
  <c r="D134" i="17"/>
  <c r="B134" i="17" s="1"/>
  <c r="D135" i="17"/>
  <c r="B135" i="17" s="1"/>
  <c r="D136" i="17"/>
  <c r="B136" i="17" s="1"/>
  <c r="D137" i="17"/>
  <c r="B137" i="17" s="1"/>
  <c r="D138" i="17"/>
  <c r="B138" i="17" s="1"/>
  <c r="D139" i="17"/>
  <c r="B139" i="17" s="1"/>
  <c r="D140" i="17"/>
  <c r="B140" i="17" s="1"/>
  <c r="D141" i="17"/>
  <c r="B141" i="17" s="1"/>
  <c r="D142" i="17"/>
  <c r="B142" i="17" s="1"/>
  <c r="D143" i="17"/>
  <c r="B143" i="17" s="1"/>
  <c r="D144" i="17"/>
  <c r="B144" i="17" s="1"/>
  <c r="D145" i="17"/>
  <c r="B145" i="17" s="1"/>
  <c r="D146" i="17"/>
  <c r="B146" i="17" s="1"/>
  <c r="D147" i="17"/>
  <c r="B147" i="17" s="1"/>
  <c r="D148" i="17"/>
  <c r="B148" i="17" s="1"/>
  <c r="D149" i="17"/>
  <c r="B149" i="17" s="1"/>
  <c r="D150" i="17"/>
  <c r="B150" i="17" s="1"/>
  <c r="D151" i="17"/>
  <c r="B151" i="17" s="1"/>
  <c r="D152" i="17"/>
  <c r="B152" i="17" s="1"/>
  <c r="D153" i="17"/>
  <c r="B153" i="17" s="1"/>
  <c r="D154" i="17"/>
  <c r="B154" i="17" s="1"/>
  <c r="D155" i="17"/>
  <c r="B155" i="17" s="1"/>
  <c r="D156" i="17"/>
  <c r="B156" i="17" s="1"/>
  <c r="D157" i="17"/>
  <c r="B157" i="17" s="1"/>
  <c r="D158" i="17"/>
  <c r="B158" i="17" s="1"/>
  <c r="D159" i="17"/>
  <c r="B159" i="17" s="1"/>
  <c r="D160" i="17"/>
  <c r="B160" i="17" s="1"/>
  <c r="D161" i="17"/>
  <c r="B161" i="17" s="1"/>
  <c r="D162" i="17"/>
  <c r="B162" i="17" s="1"/>
  <c r="D163" i="17"/>
  <c r="B163" i="17" s="1"/>
  <c r="D164" i="17"/>
  <c r="B164" i="17" s="1"/>
  <c r="D165" i="17"/>
  <c r="B165" i="17" s="1"/>
  <c r="D166" i="17"/>
  <c r="B166" i="17" s="1"/>
  <c r="D167" i="17"/>
  <c r="B167" i="17" s="1"/>
  <c r="D168" i="17"/>
  <c r="B168" i="17" s="1"/>
  <c r="D169" i="17"/>
  <c r="B169" i="17" s="1"/>
  <c r="D170" i="17"/>
  <c r="B170" i="17" s="1"/>
  <c r="D171" i="17"/>
  <c r="B171" i="17" s="1"/>
  <c r="D172" i="17"/>
  <c r="B172" i="17" s="1"/>
  <c r="D173" i="17"/>
  <c r="B173" i="17" s="1"/>
  <c r="D174" i="17"/>
  <c r="B174" i="17" s="1"/>
  <c r="D175" i="17"/>
  <c r="B175" i="17" s="1"/>
  <c r="D176" i="17"/>
  <c r="B176" i="17" s="1"/>
  <c r="D177" i="17"/>
  <c r="B177" i="17" s="1"/>
  <c r="D178" i="17"/>
  <c r="B178" i="17" s="1"/>
  <c r="D179" i="17"/>
  <c r="B179" i="17" s="1"/>
  <c r="D180" i="17"/>
  <c r="B180" i="17" s="1"/>
  <c r="D181" i="17"/>
  <c r="B181" i="17" s="1"/>
  <c r="D182" i="17"/>
  <c r="B182" i="17" s="1"/>
  <c r="D183" i="17"/>
  <c r="B183" i="17" s="1"/>
  <c r="D184" i="17"/>
  <c r="B184" i="17" s="1"/>
  <c r="D185" i="17"/>
  <c r="B185" i="17" s="1"/>
  <c r="D186" i="17"/>
  <c r="B186" i="17" s="1"/>
  <c r="D187" i="17"/>
  <c r="B187" i="17" s="1"/>
  <c r="D188" i="17"/>
  <c r="B188" i="17" s="1"/>
  <c r="D189" i="17"/>
  <c r="B189" i="17" s="1"/>
  <c r="D190" i="17"/>
  <c r="B190" i="17" s="1"/>
  <c r="D191" i="17"/>
  <c r="B191" i="17" s="1"/>
  <c r="D192" i="17"/>
  <c r="B192" i="17" s="1"/>
  <c r="D193" i="17"/>
  <c r="B193" i="17" s="1"/>
  <c r="D194" i="17"/>
  <c r="B194" i="17" s="1"/>
  <c r="D195" i="17"/>
  <c r="B195" i="17" s="1"/>
  <c r="D196" i="17"/>
  <c r="B196" i="17" s="1"/>
  <c r="D197" i="17"/>
  <c r="B197" i="17" s="1"/>
  <c r="D198" i="17"/>
  <c r="B198" i="17" s="1"/>
  <c r="D199" i="17"/>
  <c r="B199" i="17" s="1"/>
  <c r="D200" i="17"/>
  <c r="B200" i="17" s="1"/>
  <c r="D201" i="17"/>
  <c r="B201" i="17" s="1"/>
  <c r="D202" i="17"/>
  <c r="B202" i="17" s="1"/>
  <c r="D203" i="17"/>
  <c r="B203" i="17" s="1"/>
  <c r="D204" i="17"/>
  <c r="B204" i="17" s="1"/>
  <c r="D205" i="17"/>
  <c r="B205" i="17" s="1"/>
  <c r="D206" i="17"/>
  <c r="B206" i="17" s="1"/>
  <c r="D207" i="17"/>
  <c r="B207" i="17" s="1"/>
  <c r="D208" i="17"/>
  <c r="B208" i="17" s="1"/>
  <c r="D209" i="17"/>
  <c r="B209" i="17" s="1"/>
  <c r="D210" i="17"/>
  <c r="B210" i="17" s="1"/>
  <c r="D211" i="17"/>
  <c r="B211" i="17" s="1"/>
  <c r="D212" i="17"/>
  <c r="B212" i="17" s="1"/>
  <c r="D213" i="17"/>
  <c r="B213" i="17" s="1"/>
  <c r="D214" i="17"/>
  <c r="B214" i="17" s="1"/>
  <c r="D215" i="17"/>
  <c r="B215" i="17" s="1"/>
  <c r="D216" i="17"/>
  <c r="B216" i="17" s="1"/>
  <c r="D217" i="17"/>
  <c r="B217" i="17" s="1"/>
  <c r="D218" i="17"/>
  <c r="B218" i="17" s="1"/>
  <c r="D219" i="17"/>
  <c r="B219" i="17" s="1"/>
  <c r="D9" i="17"/>
  <c r="K2" i="28"/>
  <c r="K3" i="28"/>
  <c r="K4" i="28"/>
  <c r="K5" i="28"/>
  <c r="K6" i="28"/>
  <c r="K7" i="28"/>
  <c r="K8" i="28"/>
  <c r="K9" i="28"/>
  <c r="K10" i="28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4" i="28"/>
  <c r="M5" i="28"/>
  <c r="M6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K49" i="28" s="1"/>
  <c r="M50" i="28"/>
  <c r="M51" i="28"/>
  <c r="K51" i="28" s="1"/>
  <c r="M52" i="28"/>
  <c r="K52" i="28" s="1"/>
  <c r="M53" i="28"/>
  <c r="K53" i="28" s="1"/>
  <c r="M54" i="28"/>
  <c r="K54" i="28" s="1"/>
  <c r="M55" i="28"/>
  <c r="K55" i="28" s="1"/>
  <c r="M56" i="28"/>
  <c r="K56" i="28" s="1"/>
  <c r="M57" i="28"/>
  <c r="K57" i="28" s="1"/>
  <c r="M58" i="28"/>
  <c r="K58" i="28" s="1"/>
  <c r="M59" i="28"/>
  <c r="M60" i="28"/>
  <c r="K60" i="28" s="1"/>
  <c r="M61" i="28"/>
  <c r="K61" i="28" s="1"/>
  <c r="M62" i="28"/>
  <c r="K62" i="28" s="1"/>
  <c r="M63" i="28"/>
  <c r="M64" i="28"/>
  <c r="K64" i="28" s="1"/>
  <c r="M65" i="28"/>
  <c r="K65" i="28" s="1"/>
  <c r="M66" i="28"/>
  <c r="M67" i="28"/>
  <c r="K67" i="28" s="1"/>
  <c r="M68" i="28"/>
  <c r="K68" i="28" s="1"/>
  <c r="M69" i="28"/>
  <c r="K69" i="28" s="1"/>
  <c r="M70" i="28"/>
  <c r="K70" i="28" s="1"/>
  <c r="M71" i="28"/>
  <c r="K71" i="28" s="1"/>
  <c r="M72" i="28"/>
  <c r="K72" i="28" s="1"/>
  <c r="M73" i="28"/>
  <c r="K73" i="28" s="1"/>
  <c r="M74" i="28"/>
  <c r="K74" i="28" s="1"/>
  <c r="M75" i="28"/>
  <c r="K75" i="28" s="1"/>
  <c r="M76" i="28"/>
  <c r="K76" i="28" s="1"/>
  <c r="M77" i="28"/>
  <c r="K77" i="28" s="1"/>
  <c r="M78" i="28"/>
  <c r="K78" i="28" s="1"/>
  <c r="M79" i="28"/>
  <c r="M80" i="28"/>
  <c r="M81" i="28"/>
  <c r="K81" i="28" s="1"/>
  <c r="M82" i="28"/>
  <c r="M83" i="28"/>
  <c r="K83" i="28" s="1"/>
  <c r="M84" i="28"/>
  <c r="K84" i="28" s="1"/>
  <c r="M85" i="28"/>
  <c r="K85" i="28" s="1"/>
  <c r="M86" i="28"/>
  <c r="K86" i="28" s="1"/>
  <c r="M87" i="28"/>
  <c r="M88" i="28"/>
  <c r="K88" i="28" s="1"/>
  <c r="M89" i="28"/>
  <c r="K89" i="28" s="1"/>
  <c r="M90" i="28"/>
  <c r="K90" i="28" s="1"/>
  <c r="M91" i="28"/>
  <c r="K91" i="28" s="1"/>
  <c r="M92" i="28"/>
  <c r="K92" i="28" s="1"/>
  <c r="M93" i="28"/>
  <c r="K93" i="28" s="1"/>
  <c r="M94" i="28"/>
  <c r="K94" i="28" s="1"/>
  <c r="M95" i="28"/>
  <c r="M96" i="28"/>
  <c r="K96" i="28" s="1"/>
  <c r="M97" i="28"/>
  <c r="K97" i="28" s="1"/>
  <c r="M98" i="28"/>
  <c r="M99" i="28"/>
  <c r="K99" i="28" s="1"/>
  <c r="M100" i="28"/>
  <c r="K100" i="28" s="1"/>
  <c r="M101" i="28"/>
  <c r="K101" i="28" s="1"/>
  <c r="M102" i="28"/>
  <c r="K102" i="28" s="1"/>
  <c r="M103" i="28"/>
  <c r="K103" i="28" s="1"/>
  <c r="M104" i="28"/>
  <c r="K104" i="28" s="1"/>
  <c r="M105" i="28"/>
  <c r="K105" i="28" s="1"/>
  <c r="M106" i="28"/>
  <c r="K106" i="28" s="1"/>
  <c r="M107" i="28"/>
  <c r="K107" i="28" s="1"/>
  <c r="M108" i="28"/>
  <c r="K108" i="28" s="1"/>
  <c r="M109" i="28"/>
  <c r="K109" i="28" s="1"/>
  <c r="M110" i="28"/>
  <c r="K110" i="28" s="1"/>
  <c r="M111" i="28"/>
  <c r="K111" i="28" s="1"/>
  <c r="M112" i="28"/>
  <c r="K112" i="28" s="1"/>
  <c r="M113" i="28"/>
  <c r="K113" i="28" s="1"/>
  <c r="M114" i="28"/>
  <c r="M115" i="28"/>
  <c r="K115" i="28" s="1"/>
  <c r="M116" i="28"/>
  <c r="K116" i="28" s="1"/>
  <c r="M117" i="28"/>
  <c r="K117" i="28" s="1"/>
  <c r="M118" i="28"/>
  <c r="K118" i="28" s="1"/>
  <c r="M119" i="28"/>
  <c r="K119" i="28" s="1"/>
  <c r="M120" i="28"/>
  <c r="K120" i="28" s="1"/>
  <c r="M121" i="28"/>
  <c r="K121" i="28" s="1"/>
  <c r="M122" i="28"/>
  <c r="K122" i="28" s="1"/>
  <c r="M123" i="28"/>
  <c r="K123" i="28" s="1"/>
  <c r="M124" i="28"/>
  <c r="K124" i="28" s="1"/>
  <c r="M125" i="28"/>
  <c r="K125" i="28" s="1"/>
  <c r="M126" i="28"/>
  <c r="K126" i="28" s="1"/>
  <c r="M127" i="28"/>
  <c r="M128" i="28"/>
  <c r="K128" i="28" s="1"/>
  <c r="M129" i="28"/>
  <c r="K129" i="28" s="1"/>
  <c r="M130" i="28"/>
  <c r="M131" i="28"/>
  <c r="K131" i="28" s="1"/>
  <c r="M132" i="28"/>
  <c r="K132" i="28" s="1"/>
  <c r="M133" i="28"/>
  <c r="K133" i="28" s="1"/>
  <c r="M134" i="28"/>
  <c r="K134" i="28" s="1"/>
  <c r="M135" i="28"/>
  <c r="M136" i="28"/>
  <c r="K136" i="28" s="1"/>
  <c r="M137" i="28"/>
  <c r="K137" i="28" s="1"/>
  <c r="M138" i="28"/>
  <c r="K138" i="28" s="1"/>
  <c r="M139" i="28"/>
  <c r="K139" i="28" s="1"/>
  <c r="M140" i="28"/>
  <c r="K140" i="28" s="1"/>
  <c r="M141" i="28"/>
  <c r="K141" i="28" s="1"/>
  <c r="M142" i="28"/>
  <c r="K142" i="28" s="1"/>
  <c r="M143" i="28"/>
  <c r="M144" i="28"/>
  <c r="K144" i="28" s="1"/>
  <c r="M145" i="28"/>
  <c r="K145" i="28" s="1"/>
  <c r="M146" i="28"/>
  <c r="M147" i="28"/>
  <c r="K147" i="28" s="1"/>
  <c r="M148" i="28"/>
  <c r="K148" i="28" s="1"/>
  <c r="M149" i="28"/>
  <c r="K149" i="28" s="1"/>
  <c r="M150" i="28"/>
  <c r="K150" i="28" s="1"/>
  <c r="M151" i="28"/>
  <c r="K151" i="28" s="1"/>
  <c r="M152" i="28"/>
  <c r="K152" i="28" s="1"/>
  <c r="M153" i="28"/>
  <c r="K153" i="28" s="1"/>
  <c r="M154" i="28"/>
  <c r="K154" i="28" s="1"/>
  <c r="M155" i="28"/>
  <c r="K155" i="28" s="1"/>
  <c r="M156" i="28"/>
  <c r="K156" i="28" s="1"/>
  <c r="M157" i="28"/>
  <c r="K157" i="28" s="1"/>
  <c r="M158" i="28"/>
  <c r="K158" i="28" s="1"/>
  <c r="M159" i="28"/>
  <c r="M160" i="28"/>
  <c r="K160" i="28" s="1"/>
  <c r="M161" i="28"/>
  <c r="K161" i="28" s="1"/>
  <c r="M162" i="28"/>
  <c r="M163" i="28"/>
  <c r="K163" i="28" s="1"/>
  <c r="M164" i="28"/>
  <c r="K164" i="28" s="1"/>
  <c r="M165" i="28"/>
  <c r="K165" i="28" s="1"/>
  <c r="M166" i="28"/>
  <c r="K166" i="28" s="1"/>
  <c r="M167" i="28"/>
  <c r="K167" i="28" s="1"/>
  <c r="M168" i="28"/>
  <c r="K168" i="28" s="1"/>
  <c r="M169" i="28"/>
  <c r="K169" i="28" s="1"/>
  <c r="M170" i="28"/>
  <c r="K170" i="28" s="1"/>
  <c r="M171" i="28"/>
  <c r="M3" i="28"/>
  <c r="M2" i="28"/>
  <c r="F123" i="17"/>
  <c r="F124" i="17"/>
  <c r="F126" i="17"/>
  <c r="F130" i="17"/>
  <c r="F133" i="17"/>
  <c r="F134" i="17"/>
  <c r="F139" i="17"/>
  <c r="F142" i="17"/>
  <c r="F146" i="17"/>
  <c r="F149" i="17"/>
  <c r="F150" i="17"/>
  <c r="F155" i="17"/>
  <c r="F158" i="17"/>
  <c r="F162" i="17"/>
  <c r="F163" i="17"/>
  <c r="F165" i="17"/>
  <c r="F166" i="17"/>
  <c r="F171" i="17"/>
  <c r="F174" i="17"/>
  <c r="F178" i="17"/>
  <c r="F179" i="17"/>
  <c r="F181" i="17"/>
  <c r="F182" i="17"/>
  <c r="F187" i="17"/>
  <c r="F190" i="17"/>
  <c r="F194" i="17"/>
  <c r="F195" i="17"/>
  <c r="F197" i="17"/>
  <c r="F203" i="17"/>
  <c r="F210" i="17"/>
  <c r="F211" i="17"/>
  <c r="F213" i="17"/>
  <c r="F219" i="17"/>
  <c r="F222" i="17"/>
  <c r="B222" i="17" s="1"/>
  <c r="F226" i="17"/>
  <c r="B226" i="17" s="1"/>
  <c r="F227" i="17"/>
  <c r="B227" i="17" s="1"/>
  <c r="F229" i="17"/>
  <c r="B229" i="17" s="1"/>
  <c r="F230" i="17"/>
  <c r="B230" i="17" s="1"/>
  <c r="F235" i="17"/>
  <c r="B235" i="17" s="1"/>
  <c r="F238" i="17"/>
  <c r="B238" i="17" s="1"/>
  <c r="F242" i="17"/>
  <c r="B242" i="17" s="1"/>
  <c r="F243" i="17"/>
  <c r="B243" i="17" s="1"/>
  <c r="K50" i="28"/>
  <c r="K59" i="28"/>
  <c r="K63" i="28"/>
  <c r="K66" i="28"/>
  <c r="K79" i="28"/>
  <c r="K80" i="28"/>
  <c r="K82" i="28"/>
  <c r="K87" i="28"/>
  <c r="K95" i="28"/>
  <c r="K98" i="28"/>
  <c r="K114" i="28"/>
  <c r="K127" i="28"/>
  <c r="K130" i="28"/>
  <c r="K135" i="28"/>
  <c r="K143" i="28"/>
  <c r="K146" i="28"/>
  <c r="K159" i="28"/>
  <c r="K162" i="28"/>
  <c r="F10" i="63"/>
  <c r="F119" i="17" s="1"/>
  <c r="F134" i="63"/>
  <c r="F133" i="63"/>
  <c r="F132" i="63"/>
  <c r="F241" i="17" s="1"/>
  <c r="B241" i="17" s="1"/>
  <c r="F131" i="63"/>
  <c r="F240" i="17" s="1"/>
  <c r="B240" i="17" s="1"/>
  <c r="F130" i="63"/>
  <c r="F239" i="17" s="1"/>
  <c r="B239" i="17" s="1"/>
  <c r="F129" i="63"/>
  <c r="F128" i="63"/>
  <c r="F237" i="17" s="1"/>
  <c r="B237" i="17" s="1"/>
  <c r="F127" i="63"/>
  <c r="F236" i="17" s="1"/>
  <c r="B236" i="17" s="1"/>
  <c r="F126" i="63"/>
  <c r="F125" i="63"/>
  <c r="F234" i="17" s="1"/>
  <c r="B234" i="17" s="1"/>
  <c r="F124" i="63"/>
  <c r="F233" i="17" s="1"/>
  <c r="B233" i="17" s="1"/>
  <c r="F123" i="63"/>
  <c r="F232" i="17" s="1"/>
  <c r="B232" i="17" s="1"/>
  <c r="F122" i="63"/>
  <c r="F231" i="17" s="1"/>
  <c r="B231" i="17" s="1"/>
  <c r="F121" i="63"/>
  <c r="F120" i="63"/>
  <c r="F119" i="63"/>
  <c r="F228" i="17" s="1"/>
  <c r="B228" i="17" s="1"/>
  <c r="F118" i="63"/>
  <c r="F117" i="63"/>
  <c r="F116" i="63"/>
  <c r="F225" i="17" s="1"/>
  <c r="B225" i="17" s="1"/>
  <c r="F115" i="63"/>
  <c r="F224" i="17" s="1"/>
  <c r="B224" i="17" s="1"/>
  <c r="F114" i="63"/>
  <c r="F223" i="17" s="1"/>
  <c r="B223" i="17" s="1"/>
  <c r="F113" i="63"/>
  <c r="F112" i="63"/>
  <c r="F221" i="17" s="1"/>
  <c r="B221" i="17" s="1"/>
  <c r="F111" i="63"/>
  <c r="F220" i="17" s="1"/>
  <c r="F110" i="63"/>
  <c r="F109" i="63"/>
  <c r="F218" i="17" s="1"/>
  <c r="F108" i="63"/>
  <c r="F217" i="17" s="1"/>
  <c r="F107" i="63"/>
  <c r="F216" i="17" s="1"/>
  <c r="F106" i="63"/>
  <c r="F215" i="17" s="1"/>
  <c r="F105" i="63"/>
  <c r="F214" i="17" s="1"/>
  <c r="F104" i="63"/>
  <c r="F103" i="63"/>
  <c r="F212" i="17" s="1"/>
  <c r="F102" i="63"/>
  <c r="F101" i="63"/>
  <c r="F100" i="63"/>
  <c r="F209" i="17" s="1"/>
  <c r="F99" i="63"/>
  <c r="F208" i="17" s="1"/>
  <c r="F98" i="63"/>
  <c r="F207" i="17" s="1"/>
  <c r="F97" i="63"/>
  <c r="F206" i="17" s="1"/>
  <c r="F96" i="63"/>
  <c r="F205" i="17" s="1"/>
  <c r="F95" i="63"/>
  <c r="F204" i="17" s="1"/>
  <c r="F94" i="63"/>
  <c r="F93" i="63"/>
  <c r="F202" i="17" s="1"/>
  <c r="F92" i="63"/>
  <c r="F201" i="17" s="1"/>
  <c r="F91" i="63"/>
  <c r="F200" i="17" s="1"/>
  <c r="F90" i="63"/>
  <c r="F199" i="17" s="1"/>
  <c r="F89" i="63"/>
  <c r="F198" i="17" s="1"/>
  <c r="F88" i="63"/>
  <c r="F87" i="63"/>
  <c r="F196" i="17" s="1"/>
  <c r="F86" i="63"/>
  <c r="F85" i="63"/>
  <c r="F84" i="63"/>
  <c r="F193" i="17" s="1"/>
  <c r="F83" i="63"/>
  <c r="F192" i="17" s="1"/>
  <c r="F82" i="63"/>
  <c r="F191" i="17" s="1"/>
  <c r="F81" i="63"/>
  <c r="F80" i="63"/>
  <c r="F189" i="17" s="1"/>
  <c r="F79" i="63"/>
  <c r="F188" i="17" s="1"/>
  <c r="F78" i="63"/>
  <c r="F77" i="63"/>
  <c r="F186" i="17" s="1"/>
  <c r="F76" i="63"/>
  <c r="F185" i="17" s="1"/>
  <c r="F75" i="63"/>
  <c r="F184" i="17" s="1"/>
  <c r="F74" i="63"/>
  <c r="F183" i="17" s="1"/>
  <c r="F73" i="63"/>
  <c r="F72" i="63"/>
  <c r="F71" i="63"/>
  <c r="F180" i="17" s="1"/>
  <c r="F70" i="63"/>
  <c r="F69" i="63"/>
  <c r="F68" i="63"/>
  <c r="F177" i="17" s="1"/>
  <c r="F67" i="63"/>
  <c r="F176" i="17" s="1"/>
  <c r="F66" i="63"/>
  <c r="F175" i="17" s="1"/>
  <c r="F65" i="63"/>
  <c r="F64" i="63"/>
  <c r="F173" i="17" s="1"/>
  <c r="F63" i="63"/>
  <c r="F172" i="17" s="1"/>
  <c r="F62" i="63"/>
  <c r="F61" i="63"/>
  <c r="F170" i="17" s="1"/>
  <c r="F60" i="63"/>
  <c r="F169" i="17" s="1"/>
  <c r="F59" i="63"/>
  <c r="F168" i="17" s="1"/>
  <c r="F58" i="63"/>
  <c r="F167" i="17" s="1"/>
  <c r="F57" i="63"/>
  <c r="F56" i="63"/>
  <c r="F55" i="63"/>
  <c r="F164" i="17" s="1"/>
  <c r="F54" i="63"/>
  <c r="F53" i="63"/>
  <c r="F52" i="63"/>
  <c r="F161" i="17" s="1"/>
  <c r="F51" i="63"/>
  <c r="F160" i="17" s="1"/>
  <c r="F50" i="63"/>
  <c r="F159" i="17" s="1"/>
  <c r="F49" i="63"/>
  <c r="F48" i="63"/>
  <c r="F157" i="17" s="1"/>
  <c r="F47" i="63"/>
  <c r="F156" i="17" s="1"/>
  <c r="F46" i="63"/>
  <c r="F45" i="63"/>
  <c r="F154" i="17" s="1"/>
  <c r="F44" i="63"/>
  <c r="F153" i="17" s="1"/>
  <c r="F43" i="63"/>
  <c r="F152" i="17" s="1"/>
  <c r="F42" i="63"/>
  <c r="F151" i="17" s="1"/>
  <c r="F41" i="63"/>
  <c r="F40" i="63"/>
  <c r="F39" i="63"/>
  <c r="F148" i="17" s="1"/>
  <c r="F38" i="63"/>
  <c r="F147" i="17" s="1"/>
  <c r="F37" i="63"/>
  <c r="F36" i="63"/>
  <c r="F145" i="17" s="1"/>
  <c r="F35" i="63"/>
  <c r="F144" i="17" s="1"/>
  <c r="F34" i="63"/>
  <c r="F143" i="17" s="1"/>
  <c r="F33" i="63"/>
  <c r="F32" i="63"/>
  <c r="F141" i="17" s="1"/>
  <c r="F31" i="63"/>
  <c r="F140" i="17" s="1"/>
  <c r="F30" i="63"/>
  <c r="F29" i="63"/>
  <c r="F138" i="17" s="1"/>
  <c r="F28" i="63"/>
  <c r="F137" i="17" s="1"/>
  <c r="F27" i="63"/>
  <c r="F136" i="17" s="1"/>
  <c r="F26" i="63"/>
  <c r="F135" i="17" s="1"/>
  <c r="F25" i="63"/>
  <c r="F24" i="63"/>
  <c r="F23" i="63"/>
  <c r="F132" i="17" s="1"/>
  <c r="F22" i="63"/>
  <c r="F131" i="17" s="1"/>
  <c r="F21" i="63"/>
  <c r="F20" i="63"/>
  <c r="F129" i="17" s="1"/>
  <c r="F19" i="63"/>
  <c r="F128" i="17" s="1"/>
  <c r="F18" i="63"/>
  <c r="F127" i="17" s="1"/>
  <c r="F17" i="63"/>
  <c r="F16" i="63"/>
  <c r="F125" i="17" s="1"/>
  <c r="F15" i="63"/>
  <c r="F14" i="63"/>
  <c r="F13" i="63"/>
  <c r="F122" i="17" s="1"/>
  <c r="F12" i="63"/>
  <c r="F121" i="17" s="1"/>
  <c r="F11" i="63"/>
  <c r="F120" i="17" s="1"/>
  <c r="AB3" i="28"/>
  <c r="AB4" i="28"/>
  <c r="AB5" i="28"/>
  <c r="AB6" i="28"/>
  <c r="AB7" i="28"/>
  <c r="AB8" i="28"/>
  <c r="AB9" i="28"/>
  <c r="AB10" i="28"/>
  <c r="AB11" i="28"/>
  <c r="AB12" i="28"/>
  <c r="AB13" i="28"/>
  <c r="AB14" i="28"/>
  <c r="AB15" i="28"/>
  <c r="AB16" i="28"/>
  <c r="AB17" i="28"/>
  <c r="AB18" i="28"/>
  <c r="AB19" i="28"/>
  <c r="AB20" i="28"/>
  <c r="AB21" i="28"/>
  <c r="AB22" i="28"/>
  <c r="AB23" i="28"/>
  <c r="AB24" i="28"/>
  <c r="AB25" i="28"/>
  <c r="AB26" i="28"/>
  <c r="AB27" i="28"/>
  <c r="AB28" i="28"/>
  <c r="AB29" i="28"/>
  <c r="AB30" i="28"/>
  <c r="AB31" i="28"/>
  <c r="AB32" i="28"/>
  <c r="AB33" i="28"/>
  <c r="AB34" i="28"/>
  <c r="AB35" i="28"/>
  <c r="AB36" i="28"/>
  <c r="AB37" i="28"/>
  <c r="AB38" i="28"/>
  <c r="AB39" i="28"/>
  <c r="AB40" i="28"/>
  <c r="AB41" i="28"/>
  <c r="AB42" i="28"/>
  <c r="AB43" i="28"/>
  <c r="AB44" i="28"/>
  <c r="AB45" i="28"/>
  <c r="AB46" i="28"/>
  <c r="AB47" i="28"/>
  <c r="AB48" i="28"/>
  <c r="AB49" i="28"/>
  <c r="AB50" i="28"/>
  <c r="AB51" i="28"/>
  <c r="AB52" i="28"/>
  <c r="AB53" i="28"/>
  <c r="AB54" i="28"/>
  <c r="AB55" i="28"/>
  <c r="AB56" i="28"/>
  <c r="AB57" i="28"/>
  <c r="AB58" i="28"/>
  <c r="AB59" i="28"/>
  <c r="AB60" i="28"/>
  <c r="AB61" i="28"/>
  <c r="AB62" i="28"/>
  <c r="AB63" i="28"/>
  <c r="AB64" i="28"/>
  <c r="AB65" i="28"/>
  <c r="AB66" i="28"/>
  <c r="AB67" i="28"/>
  <c r="AB68" i="28"/>
  <c r="AB69" i="28"/>
  <c r="AB70" i="28"/>
  <c r="AB71" i="28"/>
  <c r="AB72" i="28"/>
  <c r="AB73" i="28"/>
  <c r="AB74" i="28"/>
  <c r="AB75" i="28"/>
  <c r="AB76" i="28"/>
  <c r="AB77" i="28"/>
  <c r="AB78" i="28"/>
  <c r="AB79" i="28"/>
  <c r="AB80" i="28"/>
  <c r="AB81" i="28"/>
  <c r="AB82" i="28"/>
  <c r="AB83" i="28"/>
  <c r="AB84" i="28"/>
  <c r="AB85" i="28"/>
  <c r="AB86" i="28"/>
  <c r="AB87" i="28"/>
  <c r="AB88" i="28"/>
  <c r="AB89" i="28"/>
  <c r="AB90" i="28"/>
  <c r="AB91" i="28"/>
  <c r="AB92" i="28"/>
  <c r="AB93" i="28"/>
  <c r="AB94" i="28"/>
  <c r="AB95" i="28"/>
  <c r="AB96" i="28"/>
  <c r="AB97" i="28"/>
  <c r="AB98" i="28"/>
  <c r="AB99" i="28"/>
  <c r="AB100" i="28"/>
  <c r="AB101" i="28"/>
  <c r="AB102" i="28"/>
  <c r="AB103" i="28"/>
  <c r="AB104" i="28"/>
  <c r="AB105" i="28"/>
  <c r="AB106" i="28"/>
  <c r="AB107" i="28"/>
  <c r="AB108" i="28"/>
  <c r="AB109" i="28"/>
  <c r="AB110" i="28"/>
  <c r="AB111" i="28"/>
  <c r="AB112" i="28"/>
  <c r="AB113" i="28"/>
  <c r="AB114" i="28"/>
  <c r="AB115" i="28"/>
  <c r="AB116" i="28"/>
  <c r="AB117" i="28"/>
  <c r="AB118" i="28"/>
  <c r="AB119" i="28"/>
  <c r="AB120" i="28"/>
  <c r="AB121" i="28"/>
  <c r="AB122" i="28"/>
  <c r="AB123" i="28"/>
  <c r="AB124" i="28"/>
  <c r="AB125" i="28"/>
  <c r="AB126" i="28"/>
  <c r="AB127" i="28"/>
  <c r="AB128" i="28"/>
  <c r="AB129" i="28"/>
  <c r="AB130" i="28"/>
  <c r="AB131" i="28"/>
  <c r="AB132" i="28"/>
  <c r="AB133" i="28"/>
  <c r="AB134" i="28"/>
  <c r="AB135" i="28"/>
  <c r="AB136" i="28"/>
  <c r="AB137" i="28"/>
  <c r="AB138" i="28"/>
  <c r="AB139" i="28"/>
  <c r="AB140" i="28"/>
  <c r="AB141" i="28"/>
  <c r="AB142" i="28"/>
  <c r="AB143" i="28"/>
  <c r="AB144" i="28"/>
  <c r="AB145" i="28"/>
  <c r="AB146" i="28"/>
  <c r="AB147" i="28"/>
  <c r="AB148" i="28"/>
  <c r="AB149" i="28"/>
  <c r="AB150" i="28"/>
  <c r="AB151" i="28"/>
  <c r="AB152" i="28"/>
  <c r="AB153" i="28"/>
  <c r="AB154" i="28"/>
  <c r="AB155" i="28"/>
  <c r="AB156" i="28"/>
  <c r="AB157" i="28"/>
  <c r="AB158" i="28"/>
  <c r="AB159" i="28"/>
  <c r="AB160" i="28"/>
  <c r="AB161" i="28"/>
  <c r="AB162" i="28"/>
  <c r="AB163" i="28"/>
  <c r="AB164" i="28"/>
  <c r="AB165" i="28"/>
  <c r="AB166" i="28"/>
  <c r="AB167" i="28"/>
  <c r="AB168" i="28"/>
  <c r="AB169" i="28"/>
  <c r="AB170" i="28"/>
  <c r="AB171" i="28"/>
  <c r="AB172" i="28"/>
  <c r="AB173" i="28"/>
  <c r="AB174" i="28"/>
  <c r="AB175" i="28"/>
  <c r="AB176" i="28"/>
  <c r="AB177" i="28"/>
  <c r="AB178" i="28"/>
  <c r="AB179" i="28"/>
  <c r="AB180" i="28"/>
  <c r="AB181" i="28"/>
  <c r="AB182" i="28"/>
  <c r="AB183" i="28"/>
  <c r="AB184" i="28"/>
  <c r="AB185" i="28"/>
  <c r="AB186" i="28"/>
  <c r="AB187" i="28"/>
  <c r="AB188" i="28"/>
  <c r="AB189" i="28"/>
  <c r="AB190" i="28"/>
  <c r="AB191" i="28"/>
  <c r="AB192" i="28"/>
  <c r="AB193" i="28"/>
  <c r="AB194" i="28"/>
  <c r="AB195" i="28"/>
  <c r="AB196" i="28"/>
  <c r="AB197" i="28"/>
  <c r="AB198" i="28"/>
  <c r="AB199" i="28"/>
  <c r="AB200" i="28"/>
  <c r="AB201" i="28"/>
  <c r="AB202" i="28"/>
  <c r="AB203" i="28"/>
  <c r="AB204" i="28"/>
  <c r="AB205" i="28"/>
  <c r="AB206" i="28"/>
  <c r="AB207" i="28"/>
  <c r="AB208" i="28"/>
  <c r="AB209" i="28"/>
  <c r="AB210" i="28"/>
  <c r="AB211" i="28"/>
  <c r="AB212" i="28"/>
  <c r="AB213" i="28"/>
  <c r="AB214" i="28"/>
  <c r="AB215" i="28"/>
  <c r="AB216" i="28"/>
  <c r="AB217" i="28"/>
  <c r="AB218" i="28"/>
  <c r="AB219" i="28"/>
  <c r="AB220" i="28"/>
  <c r="AB221" i="28"/>
  <c r="AB222" i="28"/>
  <c r="AB223" i="28"/>
  <c r="AB224" i="28"/>
  <c r="AB225" i="28"/>
  <c r="AB226" i="28"/>
  <c r="AB227" i="28"/>
  <c r="AB228" i="28"/>
  <c r="AB229" i="28"/>
  <c r="AB230" i="28"/>
  <c r="AB231" i="28"/>
  <c r="AB232" i="28"/>
  <c r="AB233" i="28"/>
  <c r="AB234" i="28"/>
  <c r="AB235" i="28"/>
  <c r="AB236" i="28"/>
  <c r="AB2" i="28"/>
  <c r="U2" i="14" l="1"/>
  <c r="U3" i="14"/>
  <c r="U4" i="14"/>
  <c r="U5" i="14"/>
  <c r="U6" i="14"/>
  <c r="U7" i="14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7" i="14"/>
  <c r="U138" i="14"/>
  <c r="U139" i="14"/>
  <c r="U140" i="14"/>
  <c r="U141" i="14"/>
  <c r="U142" i="14"/>
  <c r="U143" i="14"/>
  <c r="U144" i="14"/>
  <c r="U145" i="14"/>
  <c r="T2" i="13"/>
  <c r="T3" i="13"/>
  <c r="T4" i="13"/>
  <c r="T5" i="13"/>
  <c r="T6" i="13"/>
  <c r="T7" i="13"/>
  <c r="T8" i="13"/>
  <c r="T9" i="13"/>
  <c r="T10" i="13"/>
  <c r="T11" i="13"/>
  <c r="T12" i="13"/>
  <c r="T13" i="13"/>
  <c r="T14" i="13"/>
  <c r="T15" i="13"/>
  <c r="T16" i="13"/>
  <c r="T17" i="13"/>
  <c r="T18" i="13"/>
  <c r="T19" i="13"/>
  <c r="T20" i="13"/>
  <c r="T21" i="13"/>
  <c r="T22" i="13"/>
  <c r="T23" i="13"/>
  <c r="T24" i="13"/>
  <c r="T25" i="13"/>
  <c r="T26" i="13"/>
  <c r="T27" i="13"/>
  <c r="T28" i="13"/>
  <c r="T29" i="13"/>
  <c r="T30" i="13"/>
  <c r="T31" i="13"/>
  <c r="T32" i="13"/>
  <c r="T33" i="13"/>
  <c r="T34" i="13"/>
  <c r="T35" i="13"/>
  <c r="T36" i="13"/>
  <c r="T37" i="13"/>
  <c r="T38" i="13"/>
  <c r="T39" i="13"/>
  <c r="T40" i="13"/>
  <c r="T41" i="13"/>
  <c r="T42" i="13"/>
  <c r="T43" i="13"/>
  <c r="T44" i="13"/>
  <c r="T45" i="13"/>
  <c r="T46" i="13"/>
  <c r="T47" i="13"/>
  <c r="T48" i="13"/>
  <c r="T49" i="13"/>
  <c r="T50" i="13"/>
  <c r="T51" i="13"/>
  <c r="T52" i="13"/>
  <c r="T53" i="13"/>
  <c r="T54" i="13"/>
  <c r="T55" i="13"/>
  <c r="T56" i="13"/>
  <c r="T57" i="13"/>
  <c r="T58" i="13"/>
  <c r="T59" i="13"/>
  <c r="T60" i="13"/>
  <c r="T61" i="13"/>
  <c r="T62" i="13"/>
  <c r="T63" i="13"/>
  <c r="T64" i="13"/>
  <c r="T65" i="13"/>
  <c r="T66" i="13"/>
  <c r="T67" i="13"/>
  <c r="T68" i="13"/>
  <c r="T69" i="13"/>
  <c r="T70" i="13"/>
  <c r="T71" i="13"/>
  <c r="T72" i="13"/>
  <c r="T73" i="13"/>
  <c r="T74" i="13"/>
  <c r="AE2" i="12"/>
  <c r="AE3" i="12"/>
  <c r="AE4" i="12"/>
  <c r="AE5" i="12"/>
  <c r="AE6" i="12"/>
  <c r="AE7" i="12"/>
  <c r="AE8" i="12"/>
  <c r="AE9" i="12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E39" i="12"/>
  <c r="AE40" i="12"/>
  <c r="AE41" i="12"/>
  <c r="AE42" i="12"/>
  <c r="AE43" i="12"/>
  <c r="AE44" i="12"/>
  <c r="AE45" i="12"/>
  <c r="AE46" i="12"/>
  <c r="AE47" i="12"/>
  <c r="AE48" i="12"/>
  <c r="AE49" i="12"/>
  <c r="AE50" i="12"/>
  <c r="AE51" i="12"/>
  <c r="AE52" i="12"/>
  <c r="AE53" i="12"/>
  <c r="AE54" i="12"/>
  <c r="AE55" i="12"/>
  <c r="AE56" i="12"/>
  <c r="AE57" i="12"/>
  <c r="AE58" i="12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83" i="12"/>
  <c r="AE84" i="12"/>
  <c r="AE85" i="12"/>
  <c r="AE86" i="12"/>
  <c r="AE87" i="12"/>
  <c r="AE88" i="12"/>
  <c r="AE89" i="12"/>
  <c r="AE90" i="12"/>
  <c r="AE91" i="12"/>
  <c r="AE92" i="12"/>
  <c r="AE93" i="12"/>
  <c r="AE94" i="12"/>
  <c r="AE95" i="12"/>
  <c r="AE96" i="12"/>
  <c r="AE97" i="12"/>
  <c r="AE98" i="12"/>
  <c r="AE99" i="12"/>
  <c r="AE100" i="12"/>
  <c r="AE101" i="12"/>
  <c r="AE102" i="12"/>
  <c r="AE103" i="12"/>
  <c r="AE104" i="12"/>
  <c r="AE105" i="12"/>
  <c r="AE106" i="12"/>
  <c r="AE107" i="12"/>
  <c r="AE108" i="12"/>
  <c r="AE109" i="12"/>
  <c r="AE110" i="12"/>
  <c r="AE111" i="12"/>
  <c r="AE112" i="12"/>
  <c r="AE113" i="12"/>
  <c r="AE114" i="12"/>
  <c r="AE115" i="12"/>
  <c r="AE116" i="12"/>
  <c r="AE117" i="12"/>
  <c r="AE118" i="12"/>
  <c r="AE119" i="12"/>
  <c r="AE120" i="12"/>
  <c r="AE121" i="12"/>
  <c r="AE122" i="12"/>
  <c r="O236" i="12"/>
  <c r="O235" i="12"/>
  <c r="O234" i="12"/>
  <c r="O233" i="12"/>
  <c r="O232" i="12"/>
  <c r="O231" i="12"/>
  <c r="O230" i="12"/>
  <c r="O229" i="12"/>
  <c r="O228" i="12"/>
  <c r="O227" i="12"/>
  <c r="O226" i="12"/>
  <c r="O225" i="12"/>
  <c r="O224" i="12"/>
  <c r="O223" i="12"/>
  <c r="O222" i="12"/>
  <c r="O221" i="12"/>
  <c r="O220" i="12"/>
  <c r="O219" i="12"/>
  <c r="O218" i="12"/>
  <c r="O217" i="12"/>
  <c r="O216" i="12"/>
  <c r="O215" i="12"/>
  <c r="O214" i="12"/>
  <c r="O213" i="12"/>
  <c r="O212" i="12"/>
  <c r="O211" i="12"/>
  <c r="O210" i="12"/>
  <c r="O209" i="12"/>
  <c r="O208" i="12"/>
  <c r="O207" i="12"/>
  <c r="O206" i="12"/>
  <c r="O205" i="12"/>
  <c r="O204" i="12"/>
  <c r="O203" i="12"/>
  <c r="O202" i="12"/>
  <c r="O201" i="12"/>
  <c r="O200" i="12"/>
  <c r="O199" i="12"/>
  <c r="O198" i="12"/>
  <c r="O197" i="12"/>
  <c r="O196" i="12"/>
  <c r="O195" i="12"/>
  <c r="O194" i="12"/>
  <c r="O193" i="12"/>
  <c r="O192" i="12"/>
  <c r="O191" i="12"/>
  <c r="O190" i="12"/>
  <c r="O189" i="12"/>
  <c r="O188" i="12"/>
  <c r="O187" i="12"/>
  <c r="O186" i="12"/>
  <c r="O185" i="12"/>
  <c r="O184" i="12"/>
  <c r="O183" i="12"/>
  <c r="O182" i="12"/>
  <c r="O181" i="12"/>
  <c r="O180" i="12"/>
  <c r="O179" i="12"/>
  <c r="O178" i="12"/>
  <c r="O177" i="12"/>
  <c r="O176" i="12"/>
  <c r="O175" i="12"/>
  <c r="O174" i="12"/>
  <c r="O173" i="12"/>
  <c r="O172" i="12"/>
  <c r="O171" i="12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3" i="12"/>
  <c r="O2" i="12"/>
  <c r="P182" i="12"/>
  <c r="P181" i="12"/>
  <c r="P180" i="12"/>
  <c r="P179" i="12"/>
  <c r="P178" i="12"/>
  <c r="P177" i="12"/>
  <c r="P176" i="12"/>
  <c r="P175" i="12"/>
  <c r="P174" i="12"/>
  <c r="P173" i="12"/>
  <c r="P172" i="12"/>
  <c r="P171" i="12"/>
  <c r="P170" i="12"/>
  <c r="P169" i="12"/>
  <c r="P168" i="12"/>
  <c r="P167" i="12"/>
  <c r="P166" i="12"/>
  <c r="P165" i="12"/>
  <c r="P164" i="12"/>
  <c r="P163" i="12"/>
  <c r="P162" i="12"/>
  <c r="P161" i="12"/>
  <c r="P160" i="12"/>
  <c r="P159" i="12"/>
  <c r="P158" i="12"/>
  <c r="P157" i="12"/>
  <c r="P156" i="12"/>
  <c r="P155" i="12"/>
  <c r="P154" i="12"/>
  <c r="P153" i="12"/>
  <c r="P152" i="12"/>
  <c r="P151" i="12"/>
  <c r="P150" i="12"/>
  <c r="P149" i="12"/>
  <c r="P148" i="12"/>
  <c r="P147" i="12"/>
  <c r="P146" i="12"/>
  <c r="P145" i="12"/>
  <c r="P144" i="12"/>
  <c r="P143" i="12"/>
  <c r="P142" i="12"/>
  <c r="P141" i="12"/>
  <c r="P140" i="12"/>
  <c r="P139" i="12"/>
  <c r="P138" i="12"/>
  <c r="P137" i="12"/>
  <c r="P136" i="12"/>
  <c r="P135" i="12"/>
  <c r="P134" i="12"/>
  <c r="P133" i="12"/>
  <c r="P132" i="12"/>
  <c r="P131" i="12"/>
  <c r="P130" i="12"/>
  <c r="P129" i="12"/>
  <c r="P128" i="12"/>
  <c r="P127" i="12"/>
  <c r="P126" i="12"/>
  <c r="P125" i="12"/>
  <c r="P124" i="12"/>
  <c r="P123" i="12"/>
  <c r="P122" i="12"/>
  <c r="P121" i="12"/>
  <c r="P120" i="12"/>
  <c r="P119" i="12"/>
  <c r="P118" i="12"/>
  <c r="P117" i="12"/>
  <c r="P116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101" i="12"/>
  <c r="P100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3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3" i="12"/>
  <c r="P22" i="12"/>
  <c r="P21" i="12"/>
  <c r="P20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P7" i="12"/>
  <c r="P6" i="12"/>
  <c r="P5" i="12"/>
  <c r="P4" i="12"/>
  <c r="P3" i="12"/>
  <c r="P2" i="12"/>
  <c r="I129" i="12"/>
  <c r="I135" i="12" s="1"/>
  <c r="I129" i="11"/>
  <c r="I137" i="12"/>
  <c r="I128" i="12"/>
  <c r="I128" i="11"/>
  <c r="I121" i="12"/>
  <c r="I123" i="12"/>
  <c r="I107" i="12"/>
  <c r="I96" i="12"/>
  <c r="I90" i="12"/>
  <c r="Q147" i="12"/>
  <c r="Q148" i="12"/>
  <c r="Q149" i="12"/>
  <c r="Q150" i="12"/>
  <c r="Q151" i="12"/>
  <c r="Q152" i="12"/>
  <c r="Q153" i="12"/>
  <c r="Q154" i="12"/>
  <c r="Q155" i="12"/>
  <c r="Q156" i="12"/>
  <c r="Q157" i="12"/>
  <c r="Q158" i="12"/>
  <c r="Q159" i="12"/>
  <c r="Q160" i="12"/>
  <c r="Q161" i="12"/>
  <c r="Q162" i="12"/>
  <c r="Q163" i="12"/>
  <c r="Q164" i="12"/>
  <c r="Q165" i="12"/>
  <c r="Q166" i="12"/>
  <c r="Q167" i="12"/>
  <c r="Q168" i="12"/>
  <c r="Q169" i="12"/>
  <c r="Q170" i="12"/>
  <c r="Q171" i="12"/>
  <c r="Q172" i="12"/>
  <c r="Q173" i="12"/>
  <c r="Q174" i="12"/>
  <c r="Q175" i="12"/>
  <c r="Q176" i="12"/>
  <c r="Q177" i="12"/>
  <c r="Q178" i="12"/>
  <c r="Q179" i="12"/>
  <c r="Q180" i="12"/>
  <c r="Q181" i="12"/>
  <c r="Q182" i="12"/>
  <c r="Q183" i="12"/>
  <c r="Q184" i="12"/>
  <c r="Q185" i="12"/>
  <c r="Q186" i="12"/>
  <c r="Q187" i="12"/>
  <c r="Q188" i="12"/>
  <c r="Q189" i="12"/>
  <c r="Q190" i="12"/>
  <c r="Q191" i="12"/>
  <c r="Q192" i="12"/>
  <c r="Q193" i="12"/>
  <c r="Q194" i="12"/>
  <c r="Q195" i="12"/>
  <c r="Q196" i="12"/>
  <c r="Q197" i="12"/>
  <c r="Q198" i="12"/>
  <c r="Q199" i="12"/>
  <c r="Q200" i="12"/>
  <c r="Q201" i="12"/>
  <c r="Q202" i="12"/>
  <c r="Q203" i="12"/>
  <c r="Q204" i="12"/>
  <c r="Q205" i="12"/>
  <c r="Q206" i="12"/>
  <c r="Q207" i="12"/>
  <c r="Q208" i="12"/>
  <c r="Q209" i="12"/>
  <c r="Q210" i="12"/>
  <c r="Q211" i="12"/>
  <c r="Q212" i="12"/>
  <c r="Q213" i="12"/>
  <c r="Q214" i="12"/>
  <c r="Q215" i="12"/>
  <c r="Q216" i="12"/>
  <c r="Q217" i="12"/>
  <c r="Q218" i="12"/>
  <c r="Q219" i="12"/>
  <c r="Q220" i="12"/>
  <c r="Q221" i="12"/>
  <c r="Q222" i="12"/>
  <c r="Q223" i="12"/>
  <c r="Q224" i="12"/>
  <c r="Q225" i="12"/>
  <c r="Q226" i="12"/>
  <c r="Q227" i="12"/>
  <c r="Q228" i="12"/>
  <c r="Q229" i="12"/>
  <c r="Q230" i="12"/>
  <c r="Q231" i="12"/>
  <c r="Q232" i="12"/>
  <c r="Q233" i="12"/>
  <c r="Q234" i="12"/>
  <c r="Q235" i="12"/>
  <c r="Q236" i="12"/>
  <c r="Q146" i="12"/>
  <c r="O2" i="11"/>
  <c r="O3" i="11"/>
  <c r="O4" i="11"/>
  <c r="O5" i="11"/>
  <c r="O6" i="11"/>
  <c r="O7" i="11"/>
  <c r="O8" i="11"/>
  <c r="O9" i="11"/>
  <c r="O10" i="11"/>
  <c r="O11" i="11"/>
  <c r="O12" i="11"/>
  <c r="O13" i="11"/>
  <c r="O14" i="11"/>
  <c r="Z14" i="11" s="1"/>
  <c r="O15" i="11"/>
  <c r="Z15" i="11" s="1"/>
  <c r="O16" i="11"/>
  <c r="O17" i="11"/>
  <c r="Z17" i="11" s="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Z30" i="11" s="1"/>
  <c r="O31" i="11"/>
  <c r="O32" i="11"/>
  <c r="O33" i="11"/>
  <c r="Z33" i="11" s="1"/>
  <c r="O34" i="11"/>
  <c r="O35" i="11"/>
  <c r="O36" i="11"/>
  <c r="O37" i="11"/>
  <c r="O38" i="11"/>
  <c r="O39" i="11"/>
  <c r="Z39" i="11" s="1"/>
  <c r="O40" i="11"/>
  <c r="O41" i="11"/>
  <c r="O42" i="11"/>
  <c r="O43" i="11"/>
  <c r="O44" i="11"/>
  <c r="O45" i="11"/>
  <c r="O46" i="11"/>
  <c r="O47" i="11"/>
  <c r="Z47" i="11" s="1"/>
  <c r="O48" i="11"/>
  <c r="O49" i="11"/>
  <c r="Z49" i="11" s="1"/>
  <c r="O50" i="11"/>
  <c r="O51" i="11"/>
  <c r="O52" i="11"/>
  <c r="O53" i="11"/>
  <c r="O54" i="11"/>
  <c r="O55" i="11"/>
  <c r="O56" i="11"/>
  <c r="O57" i="11"/>
  <c r="Z57" i="11" s="1"/>
  <c r="O58" i="11"/>
  <c r="O59" i="11"/>
  <c r="O60" i="11"/>
  <c r="O61" i="11"/>
  <c r="O62" i="11"/>
  <c r="O63" i="11"/>
  <c r="Z63" i="11" s="1"/>
  <c r="O64" i="11"/>
  <c r="O65" i="11"/>
  <c r="Z65" i="11" s="1"/>
  <c r="O66" i="11"/>
  <c r="O67" i="11"/>
  <c r="O68" i="11"/>
  <c r="O69" i="11"/>
  <c r="O70" i="11"/>
  <c r="Z70" i="11" s="1"/>
  <c r="O71" i="11"/>
  <c r="O72" i="11"/>
  <c r="O73" i="11"/>
  <c r="O74" i="11"/>
  <c r="O75" i="11"/>
  <c r="O76" i="11"/>
  <c r="O77" i="11"/>
  <c r="O78" i="11"/>
  <c r="O79" i="11"/>
  <c r="O80" i="11"/>
  <c r="O81" i="11"/>
  <c r="Z81" i="11" s="1"/>
  <c r="O82" i="11"/>
  <c r="O83" i="11"/>
  <c r="O84" i="11"/>
  <c r="O85" i="11"/>
  <c r="O86" i="11"/>
  <c r="O87" i="11"/>
  <c r="Z87" i="11" s="1"/>
  <c r="O88" i="11"/>
  <c r="O89" i="11"/>
  <c r="Z89" i="11" s="1"/>
  <c r="O90" i="11"/>
  <c r="O91" i="11"/>
  <c r="O92" i="11"/>
  <c r="O93" i="11"/>
  <c r="O94" i="11"/>
  <c r="O95" i="11"/>
  <c r="O96" i="11"/>
  <c r="O97" i="11"/>
  <c r="Z97" i="11" s="1"/>
  <c r="O98" i="11"/>
  <c r="O99" i="11"/>
  <c r="O100" i="11"/>
  <c r="O101" i="11"/>
  <c r="Z101" i="11" s="1"/>
  <c r="O102" i="11"/>
  <c r="O103" i="11"/>
  <c r="O104" i="11"/>
  <c r="O105" i="11"/>
  <c r="O106" i="11"/>
  <c r="O107" i="11"/>
  <c r="O108" i="11"/>
  <c r="Z108" i="11" s="1"/>
  <c r="O109" i="11"/>
  <c r="O110" i="11"/>
  <c r="Z110" i="11" s="1"/>
  <c r="O111" i="11"/>
  <c r="O112" i="11"/>
  <c r="O113" i="11"/>
  <c r="Z113" i="11" s="1"/>
  <c r="O114" i="11"/>
  <c r="O115" i="11"/>
  <c r="Z115" i="11" s="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7" i="11"/>
  <c r="O138" i="11"/>
  <c r="O139" i="11"/>
  <c r="O140" i="11"/>
  <c r="O141" i="11"/>
  <c r="O142" i="11"/>
  <c r="O143" i="11"/>
  <c r="O144" i="11"/>
  <c r="O145" i="11"/>
  <c r="P2" i="11"/>
  <c r="P3" i="11"/>
  <c r="P4" i="11"/>
  <c r="P5" i="11"/>
  <c r="P6" i="11"/>
  <c r="P7" i="11"/>
  <c r="P8" i="11"/>
  <c r="P9" i="1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7" i="11"/>
  <c r="P138" i="11"/>
  <c r="P139" i="11"/>
  <c r="P140" i="11"/>
  <c r="P141" i="11"/>
  <c r="P142" i="11"/>
  <c r="P143" i="11"/>
  <c r="P144" i="11"/>
  <c r="P145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P164" i="11"/>
  <c r="P165" i="11"/>
  <c r="P166" i="11"/>
  <c r="P167" i="11"/>
  <c r="P168" i="11"/>
  <c r="P169" i="11"/>
  <c r="P170" i="11"/>
  <c r="P171" i="11"/>
  <c r="P172" i="11"/>
  <c r="P173" i="11"/>
  <c r="P174" i="11"/>
  <c r="P175" i="11"/>
  <c r="P176" i="11"/>
  <c r="P177" i="11"/>
  <c r="P178" i="11"/>
  <c r="P179" i="11"/>
  <c r="P180" i="11"/>
  <c r="P181" i="11"/>
  <c r="P182" i="11"/>
  <c r="P146" i="11"/>
  <c r="Z2" i="12"/>
  <c r="Z3" i="12"/>
  <c r="Z4" i="12"/>
  <c r="Z5" i="12"/>
  <c r="Z6" i="12"/>
  <c r="Z7" i="12"/>
  <c r="Z8" i="12"/>
  <c r="Z9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4" i="11"/>
  <c r="Z10" i="11"/>
  <c r="Z11" i="11"/>
  <c r="Z26" i="11"/>
  <c r="Z27" i="11"/>
  <c r="Z42" i="11"/>
  <c r="Z43" i="11"/>
  <c r="Z46" i="11"/>
  <c r="Z52" i="11"/>
  <c r="Z58" i="11"/>
  <c r="Z59" i="11"/>
  <c r="Z62" i="11"/>
  <c r="Z68" i="11"/>
  <c r="Z80" i="11"/>
  <c r="Z83" i="11"/>
  <c r="Z85" i="11"/>
  <c r="Z86" i="11"/>
  <c r="Z90" i="11"/>
  <c r="Z96" i="11"/>
  <c r="Z103" i="11"/>
  <c r="Z106" i="11"/>
  <c r="Z112" i="11"/>
  <c r="Z118" i="11"/>
  <c r="Z119" i="11"/>
  <c r="Z74" i="11"/>
  <c r="Z76" i="11"/>
  <c r="Z92" i="11"/>
  <c r="Z117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136" i="11"/>
  <c r="P136" i="11" s="1"/>
  <c r="O136" i="11" s="1"/>
  <c r="I135" i="11"/>
  <c r="P135" i="11" s="1"/>
  <c r="O135" i="11" s="1"/>
  <c r="I134" i="11"/>
  <c r="P134" i="11" s="1"/>
  <c r="O134" i="11" s="1"/>
  <c r="I133" i="11"/>
  <c r="P133" i="11" s="1"/>
  <c r="O133" i="11" s="1"/>
  <c r="I132" i="11"/>
  <c r="P132" i="11" s="1"/>
  <c r="O132" i="11" s="1"/>
  <c r="I131" i="11"/>
  <c r="P131" i="11" s="1"/>
  <c r="O131" i="11" s="1"/>
  <c r="I130" i="11"/>
  <c r="P130" i="11" s="1"/>
  <c r="O130" i="11" s="1"/>
  <c r="I137" i="11"/>
  <c r="Z2" i="11"/>
  <c r="Z3" i="11"/>
  <c r="Z5" i="11"/>
  <c r="Z6" i="11"/>
  <c r="Z7" i="11"/>
  <c r="Z8" i="11"/>
  <c r="Z9" i="11"/>
  <c r="Z12" i="11"/>
  <c r="Z13" i="11"/>
  <c r="Z16" i="11"/>
  <c r="Z18" i="11"/>
  <c r="Z19" i="11"/>
  <c r="Z20" i="11"/>
  <c r="Z21" i="11"/>
  <c r="Z22" i="11"/>
  <c r="Z23" i="11"/>
  <c r="Z24" i="11"/>
  <c r="Z25" i="11"/>
  <c r="Z28" i="11"/>
  <c r="Z29" i="11"/>
  <c r="Z31" i="11"/>
  <c r="Z32" i="11"/>
  <c r="Z34" i="11"/>
  <c r="Z35" i="11"/>
  <c r="Z36" i="11"/>
  <c r="Z37" i="11"/>
  <c r="Z38" i="11"/>
  <c r="Z40" i="11"/>
  <c r="Z41" i="11"/>
  <c r="Z44" i="11"/>
  <c r="Z45" i="11"/>
  <c r="Z48" i="11"/>
  <c r="Z50" i="11"/>
  <c r="Z51" i="11"/>
  <c r="Z53" i="11"/>
  <c r="Z54" i="11"/>
  <c r="Z55" i="11"/>
  <c r="Z56" i="11"/>
  <c r="Z60" i="11"/>
  <c r="Z61" i="11"/>
  <c r="Z64" i="11"/>
  <c r="Z66" i="11"/>
  <c r="Z67" i="11"/>
  <c r="Z69" i="11"/>
  <c r="Z71" i="11"/>
  <c r="Z72" i="11"/>
  <c r="Z73" i="11"/>
  <c r="Z75" i="11"/>
  <c r="Z77" i="11"/>
  <c r="Z78" i="11"/>
  <c r="Z79" i="11"/>
  <c r="Z82" i="11"/>
  <c r="Z84" i="11"/>
  <c r="Z88" i="11"/>
  <c r="Z91" i="11"/>
  <c r="Z93" i="11"/>
  <c r="Z94" i="11"/>
  <c r="Z95" i="11"/>
  <c r="Z98" i="11"/>
  <c r="Z99" i="11"/>
  <c r="Z100" i="11"/>
  <c r="Z102" i="11"/>
  <c r="Z104" i="11"/>
  <c r="Z105" i="11"/>
  <c r="Z107" i="11"/>
  <c r="Z109" i="11"/>
  <c r="Z111" i="11"/>
  <c r="Z114" i="11"/>
  <c r="Z116" i="11"/>
  <c r="Z120" i="11"/>
  <c r="Z121" i="11"/>
  <c r="U2" i="11"/>
  <c r="U3" i="11"/>
  <c r="U4" i="11"/>
  <c r="U5" i="11"/>
  <c r="U6" i="11"/>
  <c r="U7" i="11"/>
  <c r="U8" i="11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N2" i="14"/>
  <c r="N3" i="14"/>
  <c r="N4" i="14"/>
  <c r="N5" i="14"/>
  <c r="N6" i="14"/>
  <c r="N7" i="14"/>
  <c r="N8" i="14"/>
  <c r="N9" i="14"/>
  <c r="N10" i="14"/>
  <c r="N11" i="14"/>
  <c r="N12" i="14"/>
  <c r="N13" i="14"/>
  <c r="N14" i="14"/>
  <c r="N15" i="14"/>
  <c r="N16" i="14"/>
  <c r="N17" i="14"/>
  <c r="N18" i="14"/>
  <c r="N19" i="14"/>
  <c r="N20" i="14"/>
  <c r="N21" i="14"/>
  <c r="N22" i="14"/>
  <c r="N23" i="14"/>
  <c r="N24" i="14"/>
  <c r="N25" i="14"/>
  <c r="N26" i="14"/>
  <c r="N27" i="14"/>
  <c r="N28" i="14"/>
  <c r="N29" i="14"/>
  <c r="N30" i="14"/>
  <c r="N31" i="14"/>
  <c r="N2" i="13"/>
  <c r="N3" i="13"/>
  <c r="N4" i="13"/>
  <c r="N5" i="13"/>
  <c r="N6" i="13"/>
  <c r="N7" i="13"/>
  <c r="N8" i="13"/>
  <c r="N9" i="13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W2" i="10"/>
  <c r="W3" i="10"/>
  <c r="W4" i="10"/>
  <c r="W5" i="10"/>
  <c r="W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W29" i="10"/>
  <c r="W30" i="10"/>
  <c r="W31" i="10"/>
  <c r="Q2" i="10"/>
  <c r="Q3" i="10"/>
  <c r="Q4" i="10"/>
  <c r="Q5" i="10"/>
  <c r="Q6" i="10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P30" i="15"/>
  <c r="P29" i="15" s="1"/>
  <c r="P28" i="15" s="1"/>
  <c r="P27" i="15" s="1"/>
  <c r="P26" i="15" s="1"/>
  <c r="P25" i="15" s="1"/>
  <c r="P24" i="15" s="1"/>
  <c r="P23" i="15" s="1"/>
  <c r="P22" i="15" s="1"/>
  <c r="P21" i="15" s="1"/>
  <c r="P20" i="15" s="1"/>
  <c r="P19" i="15" s="1"/>
  <c r="P18" i="15" s="1"/>
  <c r="P17" i="15" s="1"/>
  <c r="P16" i="15" s="1"/>
  <c r="P15" i="15" s="1"/>
  <c r="P14" i="15" s="1"/>
  <c r="P13" i="15" s="1"/>
  <c r="P12" i="15" s="1"/>
  <c r="P11" i="15" s="1"/>
  <c r="P10" i="15" s="1"/>
  <c r="P9" i="15" s="1"/>
  <c r="P8" i="15" s="1"/>
  <c r="P7" i="15" s="1"/>
  <c r="P6" i="15" s="1"/>
  <c r="P5" i="15" s="1"/>
  <c r="P4" i="15" s="1"/>
  <c r="P3" i="15" s="1"/>
  <c r="P2" i="15" s="1"/>
  <c r="P31" i="15"/>
  <c r="P32" i="15"/>
  <c r="P158" i="15"/>
  <c r="P33" i="15"/>
  <c r="I2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O183" i="11"/>
  <c r="O184" i="11"/>
  <c r="O186" i="11"/>
  <c r="O187" i="11"/>
  <c r="O188" i="11"/>
  <c r="O189" i="11"/>
  <c r="O191" i="11"/>
  <c r="O199" i="11"/>
  <c r="O200" i="11"/>
  <c r="O202" i="11"/>
  <c r="O203" i="11"/>
  <c r="O204" i="11"/>
  <c r="O205" i="11"/>
  <c r="O207" i="11"/>
  <c r="O215" i="11"/>
  <c r="O216" i="11"/>
  <c r="O218" i="11"/>
  <c r="O219" i="11"/>
  <c r="O220" i="11"/>
  <c r="O221" i="11"/>
  <c r="O223" i="11"/>
  <c r="O231" i="11"/>
  <c r="O232" i="11"/>
  <c r="O234" i="11"/>
  <c r="O235" i="11"/>
  <c r="O236" i="11"/>
  <c r="L153" i="10"/>
  <c r="L154" i="10"/>
  <c r="I154" i="10" s="1"/>
  <c r="L155" i="10"/>
  <c r="L156" i="10"/>
  <c r="L157" i="10"/>
  <c r="L158" i="10"/>
  <c r="L159" i="10"/>
  <c r="L160" i="10"/>
  <c r="I160" i="10" s="1"/>
  <c r="L161" i="10"/>
  <c r="I161" i="10" s="1"/>
  <c r="L162" i="10"/>
  <c r="I162" i="10" s="1"/>
  <c r="L163" i="10"/>
  <c r="I163" i="10" s="1"/>
  <c r="L164" i="10"/>
  <c r="L165" i="10"/>
  <c r="I165" i="10" s="1"/>
  <c r="L166" i="10"/>
  <c r="I166" i="10" s="1"/>
  <c r="L167" i="10"/>
  <c r="I167" i="10" s="1"/>
  <c r="L168" i="10"/>
  <c r="I168" i="10" s="1"/>
  <c r="L169" i="10"/>
  <c r="L170" i="10"/>
  <c r="I170" i="10" s="1"/>
  <c r="L171" i="10"/>
  <c r="L172" i="10"/>
  <c r="L173" i="10"/>
  <c r="L174" i="10"/>
  <c r="L175" i="10"/>
  <c r="L176" i="10"/>
  <c r="L177" i="10"/>
  <c r="L178" i="10"/>
  <c r="L179" i="10"/>
  <c r="L180" i="10"/>
  <c r="L181" i="10"/>
  <c r="I181" i="10" s="1"/>
  <c r="L182" i="10"/>
  <c r="I182" i="10" s="1"/>
  <c r="L183" i="10"/>
  <c r="L184" i="10"/>
  <c r="I184" i="10" s="1"/>
  <c r="L185" i="10"/>
  <c r="L186" i="10"/>
  <c r="I186" i="10" s="1"/>
  <c r="L187" i="10"/>
  <c r="L188" i="10"/>
  <c r="L189" i="10"/>
  <c r="L190" i="10"/>
  <c r="L191" i="10"/>
  <c r="L192" i="10"/>
  <c r="I192" i="10" s="1"/>
  <c r="L193" i="10"/>
  <c r="I193" i="10" s="1"/>
  <c r="L194" i="10"/>
  <c r="I194" i="10" s="1"/>
  <c r="L195" i="10"/>
  <c r="I195" i="10" s="1"/>
  <c r="L196" i="10"/>
  <c r="L197" i="10"/>
  <c r="I197" i="10" s="1"/>
  <c r="L198" i="10"/>
  <c r="I198" i="10" s="1"/>
  <c r="L199" i="10"/>
  <c r="L200" i="10"/>
  <c r="I200" i="10" s="1"/>
  <c r="L201" i="10"/>
  <c r="L202" i="10"/>
  <c r="I202" i="10" s="1"/>
  <c r="L203" i="10"/>
  <c r="L204" i="10"/>
  <c r="L205" i="10"/>
  <c r="L206" i="10"/>
  <c r="L207" i="10"/>
  <c r="L208" i="10"/>
  <c r="I208" i="10" s="1"/>
  <c r="L209" i="10"/>
  <c r="I209" i="10" s="1"/>
  <c r="L210" i="10"/>
  <c r="I210" i="10" s="1"/>
  <c r="L211" i="10"/>
  <c r="I211" i="10" s="1"/>
  <c r="L212" i="10"/>
  <c r="I212" i="10" s="1"/>
  <c r="L213" i="10"/>
  <c r="I213" i="10" s="1"/>
  <c r="L214" i="10"/>
  <c r="I214" i="10" s="1"/>
  <c r="L215" i="10"/>
  <c r="L216" i="10"/>
  <c r="I216" i="10" s="1"/>
  <c r="L217" i="10"/>
  <c r="L218" i="10"/>
  <c r="I218" i="10" s="1"/>
  <c r="L219" i="10"/>
  <c r="L220" i="10"/>
  <c r="L221" i="10"/>
  <c r="L222" i="10"/>
  <c r="L223" i="10"/>
  <c r="L224" i="10"/>
  <c r="I224" i="10" s="1"/>
  <c r="L225" i="10"/>
  <c r="I225" i="10" s="1"/>
  <c r="L226" i="10"/>
  <c r="I226" i="10" s="1"/>
  <c r="L227" i="10"/>
  <c r="I227" i="10" s="1"/>
  <c r="L228" i="10"/>
  <c r="L229" i="10"/>
  <c r="I229" i="10" s="1"/>
  <c r="L230" i="10"/>
  <c r="I230" i="10" s="1"/>
  <c r="L231" i="10"/>
  <c r="L232" i="10"/>
  <c r="I232" i="10" s="1"/>
  <c r="L233" i="10"/>
  <c r="L234" i="10"/>
  <c r="I234" i="10" s="1"/>
  <c r="L235" i="10"/>
  <c r="L236" i="10"/>
  <c r="L152" i="10"/>
  <c r="I147" i="14"/>
  <c r="I148" i="14"/>
  <c r="I149" i="14"/>
  <c r="I150" i="14"/>
  <c r="G150" i="14" s="1"/>
  <c r="I151" i="14"/>
  <c r="I152" i="14"/>
  <c r="I153" i="14"/>
  <c r="G153" i="14" s="1"/>
  <c r="I154" i="14"/>
  <c r="I155" i="14"/>
  <c r="I156" i="14"/>
  <c r="G156" i="14" s="1"/>
  <c r="I157" i="14"/>
  <c r="I158" i="14"/>
  <c r="I159" i="14"/>
  <c r="I160" i="14"/>
  <c r="G160" i="14" s="1"/>
  <c r="I161" i="14"/>
  <c r="G161" i="14" s="1"/>
  <c r="I162" i="14"/>
  <c r="G162" i="14" s="1"/>
  <c r="I163" i="14"/>
  <c r="I164" i="14"/>
  <c r="I165" i="14"/>
  <c r="I166" i="14"/>
  <c r="G166" i="14" s="1"/>
  <c r="I167" i="14"/>
  <c r="I168" i="14"/>
  <c r="I169" i="14"/>
  <c r="G169" i="14" s="1"/>
  <c r="I170" i="14"/>
  <c r="I171" i="14"/>
  <c r="I172" i="14"/>
  <c r="G172" i="14" s="1"/>
  <c r="I173" i="14"/>
  <c r="I174" i="14"/>
  <c r="I175" i="14"/>
  <c r="I176" i="14"/>
  <c r="G176" i="14" s="1"/>
  <c r="I177" i="14"/>
  <c r="G177" i="14" s="1"/>
  <c r="I178" i="14"/>
  <c r="G178" i="14" s="1"/>
  <c r="I179" i="14"/>
  <c r="I180" i="14"/>
  <c r="I181" i="14"/>
  <c r="I182" i="14"/>
  <c r="G182" i="14" s="1"/>
  <c r="I183" i="14"/>
  <c r="I184" i="14"/>
  <c r="I185" i="14"/>
  <c r="G185" i="14" s="1"/>
  <c r="I186" i="14"/>
  <c r="I187" i="14"/>
  <c r="I188" i="14"/>
  <c r="G188" i="14" s="1"/>
  <c r="I189" i="14"/>
  <c r="I190" i="14"/>
  <c r="I191" i="14"/>
  <c r="I192" i="14"/>
  <c r="G192" i="14" s="1"/>
  <c r="I193" i="14"/>
  <c r="G193" i="14" s="1"/>
  <c r="I194" i="14"/>
  <c r="G194" i="14" s="1"/>
  <c r="I195" i="14"/>
  <c r="I196" i="14"/>
  <c r="I197" i="14"/>
  <c r="I198" i="14"/>
  <c r="G198" i="14" s="1"/>
  <c r="I199" i="14"/>
  <c r="I200" i="14"/>
  <c r="I201" i="14"/>
  <c r="G201" i="14" s="1"/>
  <c r="I202" i="14"/>
  <c r="I203" i="14"/>
  <c r="I204" i="14"/>
  <c r="G204" i="14" s="1"/>
  <c r="I205" i="14"/>
  <c r="I206" i="14"/>
  <c r="I207" i="14"/>
  <c r="I208" i="14"/>
  <c r="G208" i="14" s="1"/>
  <c r="I209" i="14"/>
  <c r="G209" i="14" s="1"/>
  <c r="I210" i="14"/>
  <c r="G210" i="14" s="1"/>
  <c r="I211" i="14"/>
  <c r="I212" i="14"/>
  <c r="I213" i="14"/>
  <c r="I214" i="14"/>
  <c r="G214" i="14" s="1"/>
  <c r="I215" i="14"/>
  <c r="I216" i="14"/>
  <c r="I217" i="14"/>
  <c r="G217" i="14" s="1"/>
  <c r="I218" i="14"/>
  <c r="I219" i="14"/>
  <c r="I220" i="14"/>
  <c r="G220" i="14" s="1"/>
  <c r="I221" i="14"/>
  <c r="I222" i="14"/>
  <c r="I223" i="14"/>
  <c r="I224" i="14"/>
  <c r="G224" i="14" s="1"/>
  <c r="I225" i="14"/>
  <c r="G225" i="14" s="1"/>
  <c r="I226" i="14"/>
  <c r="G226" i="14" s="1"/>
  <c r="I227" i="14"/>
  <c r="I228" i="14"/>
  <c r="I229" i="14"/>
  <c r="I230" i="14"/>
  <c r="G230" i="14" s="1"/>
  <c r="I231" i="14"/>
  <c r="I232" i="14"/>
  <c r="I233" i="14"/>
  <c r="G233" i="14" s="1"/>
  <c r="I234" i="14"/>
  <c r="I235" i="14"/>
  <c r="I236" i="14"/>
  <c r="G236" i="14" s="1"/>
  <c r="I146" i="14"/>
  <c r="G146" i="14" s="1"/>
  <c r="J224" i="13"/>
  <c r="J225" i="13"/>
  <c r="J226" i="13"/>
  <c r="J227" i="13"/>
  <c r="H227" i="13" s="1"/>
  <c r="J228" i="13"/>
  <c r="H228" i="13" s="1"/>
  <c r="J229" i="13"/>
  <c r="J230" i="13"/>
  <c r="J231" i="13"/>
  <c r="J232" i="13"/>
  <c r="H232" i="13" s="1"/>
  <c r="J233" i="13"/>
  <c r="J234" i="13"/>
  <c r="H234" i="13" s="1"/>
  <c r="J235" i="13"/>
  <c r="H235" i="13" s="1"/>
  <c r="J236" i="13"/>
  <c r="J147" i="13"/>
  <c r="J148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H160" i="13" s="1"/>
  <c r="J161" i="13"/>
  <c r="H161" i="13" s="1"/>
  <c r="J162" i="13"/>
  <c r="H162" i="13" s="1"/>
  <c r="J163" i="13"/>
  <c r="J164" i="13"/>
  <c r="J165" i="13"/>
  <c r="J166" i="13"/>
  <c r="J167" i="13"/>
  <c r="J168" i="13"/>
  <c r="J169" i="13"/>
  <c r="J170" i="13"/>
  <c r="J171" i="13"/>
  <c r="J172" i="13"/>
  <c r="J173" i="13"/>
  <c r="J174" i="13"/>
  <c r="J175" i="13"/>
  <c r="J176" i="13"/>
  <c r="H176" i="13" s="1"/>
  <c r="J177" i="13"/>
  <c r="H177" i="13" s="1"/>
  <c r="J178" i="13"/>
  <c r="H178" i="13" s="1"/>
  <c r="J179" i="13"/>
  <c r="J180" i="13"/>
  <c r="J181" i="13"/>
  <c r="J182" i="13"/>
  <c r="J183" i="13"/>
  <c r="J184" i="13"/>
  <c r="J185" i="13"/>
  <c r="J186" i="13"/>
  <c r="J187" i="13"/>
  <c r="H187" i="13" s="1"/>
  <c r="J188" i="13"/>
  <c r="J189" i="13"/>
  <c r="J190" i="13"/>
  <c r="J191" i="13"/>
  <c r="J192" i="13"/>
  <c r="H192" i="13" s="1"/>
  <c r="J193" i="13"/>
  <c r="H193" i="13" s="1"/>
  <c r="J194" i="13"/>
  <c r="H194" i="13" s="1"/>
  <c r="J195" i="13"/>
  <c r="J196" i="13"/>
  <c r="J197" i="13"/>
  <c r="J198" i="13"/>
  <c r="J199" i="13"/>
  <c r="J200" i="13"/>
  <c r="J201" i="13"/>
  <c r="J202" i="13"/>
  <c r="J203" i="13"/>
  <c r="J204" i="13"/>
  <c r="J205" i="13"/>
  <c r="J206" i="13"/>
  <c r="J207" i="13"/>
  <c r="J208" i="13"/>
  <c r="H208" i="13" s="1"/>
  <c r="J209" i="13"/>
  <c r="H209" i="13" s="1"/>
  <c r="J210" i="13"/>
  <c r="H210" i="13" s="1"/>
  <c r="J211" i="13"/>
  <c r="J212" i="13"/>
  <c r="J213" i="13"/>
  <c r="J214" i="13"/>
  <c r="J215" i="13"/>
  <c r="J216" i="13"/>
  <c r="J217" i="13"/>
  <c r="J218" i="13"/>
  <c r="J219" i="13"/>
  <c r="J220" i="13"/>
  <c r="J221" i="13"/>
  <c r="J222" i="13"/>
  <c r="J223" i="13"/>
  <c r="J146" i="13"/>
  <c r="H146" i="13" s="1"/>
  <c r="Q147" i="11"/>
  <c r="O147" i="11" s="1"/>
  <c r="Q148" i="11"/>
  <c r="O148" i="11" s="1"/>
  <c r="Q149" i="11"/>
  <c r="O149" i="11" s="1"/>
  <c r="Q150" i="11"/>
  <c r="O150" i="11" s="1"/>
  <c r="Q151" i="11"/>
  <c r="O151" i="11" s="1"/>
  <c r="Q152" i="11"/>
  <c r="O152" i="11" s="1"/>
  <c r="Q153" i="11"/>
  <c r="O153" i="11" s="1"/>
  <c r="Q154" i="11"/>
  <c r="O154" i="11" s="1"/>
  <c r="Q155" i="11"/>
  <c r="O155" i="11" s="1"/>
  <c r="Q156" i="11"/>
  <c r="O156" i="11" s="1"/>
  <c r="Q157" i="11"/>
  <c r="O157" i="11" s="1"/>
  <c r="Q158" i="11"/>
  <c r="O158" i="11" s="1"/>
  <c r="Q159" i="11"/>
  <c r="O159" i="11" s="1"/>
  <c r="Q160" i="11"/>
  <c r="O160" i="11" s="1"/>
  <c r="Q161" i="11"/>
  <c r="O161" i="11" s="1"/>
  <c r="Q162" i="11"/>
  <c r="O162" i="11" s="1"/>
  <c r="Q163" i="11"/>
  <c r="O163" i="11" s="1"/>
  <c r="Q164" i="11"/>
  <c r="O164" i="11" s="1"/>
  <c r="Q165" i="11"/>
  <c r="O165" i="11" s="1"/>
  <c r="Q166" i="11"/>
  <c r="O166" i="11" s="1"/>
  <c r="Q167" i="11"/>
  <c r="O167" i="11" s="1"/>
  <c r="Q168" i="11"/>
  <c r="O168" i="11" s="1"/>
  <c r="Q169" i="11"/>
  <c r="O169" i="11" s="1"/>
  <c r="Q170" i="11"/>
  <c r="O170" i="11" s="1"/>
  <c r="Q171" i="11"/>
  <c r="O171" i="11" s="1"/>
  <c r="Q172" i="11"/>
  <c r="O172" i="11" s="1"/>
  <c r="Q173" i="11"/>
  <c r="O173" i="11" s="1"/>
  <c r="Q174" i="11"/>
  <c r="O174" i="11" s="1"/>
  <c r="Q175" i="11"/>
  <c r="O175" i="11" s="1"/>
  <c r="Q176" i="11"/>
  <c r="O176" i="11" s="1"/>
  <c r="Q177" i="11"/>
  <c r="O177" i="11" s="1"/>
  <c r="Q178" i="11"/>
  <c r="O178" i="11" s="1"/>
  <c r="Q179" i="11"/>
  <c r="O179" i="11" s="1"/>
  <c r="Q180" i="11"/>
  <c r="O180" i="11" s="1"/>
  <c r="Q181" i="11"/>
  <c r="O181" i="11" s="1"/>
  <c r="Q182" i="11"/>
  <c r="O182" i="11" s="1"/>
  <c r="Q183" i="11"/>
  <c r="Q184" i="11"/>
  <c r="Q185" i="11"/>
  <c r="O185" i="11" s="1"/>
  <c r="Q186" i="11"/>
  <c r="Q187" i="11"/>
  <c r="Q188" i="11"/>
  <c r="Q189" i="11"/>
  <c r="Q190" i="11"/>
  <c r="O190" i="11" s="1"/>
  <c r="Q191" i="11"/>
  <c r="Q192" i="11"/>
  <c r="O192" i="11" s="1"/>
  <c r="Q193" i="11"/>
  <c r="O193" i="11" s="1"/>
  <c r="Q194" i="11"/>
  <c r="O194" i="11" s="1"/>
  <c r="Q195" i="11"/>
  <c r="O195" i="11" s="1"/>
  <c r="Q196" i="11"/>
  <c r="O196" i="11" s="1"/>
  <c r="Q197" i="11"/>
  <c r="O197" i="11" s="1"/>
  <c r="Q198" i="11"/>
  <c r="O198" i="11" s="1"/>
  <c r="Q199" i="11"/>
  <c r="Q200" i="11"/>
  <c r="Q201" i="11"/>
  <c r="O201" i="11" s="1"/>
  <c r="Q202" i="11"/>
  <c r="Q203" i="11"/>
  <c r="Q204" i="11"/>
  <c r="Q205" i="11"/>
  <c r="Q206" i="11"/>
  <c r="O206" i="11" s="1"/>
  <c r="Q207" i="11"/>
  <c r="Q208" i="11"/>
  <c r="O208" i="11" s="1"/>
  <c r="Q209" i="11"/>
  <c r="O209" i="11" s="1"/>
  <c r="Q210" i="11"/>
  <c r="O210" i="11" s="1"/>
  <c r="Q211" i="11"/>
  <c r="O211" i="11" s="1"/>
  <c r="Q212" i="11"/>
  <c r="O212" i="11" s="1"/>
  <c r="Q213" i="11"/>
  <c r="O213" i="11" s="1"/>
  <c r="Q214" i="11"/>
  <c r="O214" i="11" s="1"/>
  <c r="Q215" i="11"/>
  <c r="Q216" i="11"/>
  <c r="Q217" i="11"/>
  <c r="O217" i="11" s="1"/>
  <c r="Q218" i="11"/>
  <c r="Q219" i="11"/>
  <c r="Q220" i="11"/>
  <c r="Q221" i="11"/>
  <c r="Q222" i="11"/>
  <c r="O222" i="11" s="1"/>
  <c r="Q223" i="11"/>
  <c r="Q224" i="11"/>
  <c r="O224" i="11" s="1"/>
  <c r="Q225" i="11"/>
  <c r="O225" i="11" s="1"/>
  <c r="Q226" i="11"/>
  <c r="O226" i="11" s="1"/>
  <c r="Q227" i="11"/>
  <c r="O227" i="11" s="1"/>
  <c r="Q228" i="11"/>
  <c r="O228" i="11" s="1"/>
  <c r="Q229" i="11"/>
  <c r="O229" i="11" s="1"/>
  <c r="Q230" i="11"/>
  <c r="O230" i="11" s="1"/>
  <c r="Q231" i="11"/>
  <c r="Q232" i="11"/>
  <c r="Q233" i="11"/>
  <c r="O233" i="11" s="1"/>
  <c r="Q234" i="11"/>
  <c r="Q235" i="11"/>
  <c r="Q236" i="11"/>
  <c r="Q146" i="11"/>
  <c r="O146" i="11" s="1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7" i="14"/>
  <c r="G148" i="14"/>
  <c r="G149" i="14"/>
  <c r="G151" i="14"/>
  <c r="G152" i="14"/>
  <c r="G154" i="14"/>
  <c r="G155" i="14"/>
  <c r="G157" i="14"/>
  <c r="G158" i="14"/>
  <c r="G159" i="14"/>
  <c r="G163" i="14"/>
  <c r="G164" i="14"/>
  <c r="G165" i="14"/>
  <c r="G167" i="14"/>
  <c r="G168" i="14"/>
  <c r="G170" i="14"/>
  <c r="G171" i="14"/>
  <c r="G173" i="14"/>
  <c r="G174" i="14"/>
  <c r="G175" i="14"/>
  <c r="G179" i="14"/>
  <c r="G180" i="14"/>
  <c r="G181" i="14"/>
  <c r="G183" i="14"/>
  <c r="G184" i="14"/>
  <c r="G186" i="14"/>
  <c r="G187" i="14"/>
  <c r="G189" i="14"/>
  <c r="G190" i="14"/>
  <c r="G191" i="14"/>
  <c r="G195" i="14"/>
  <c r="G196" i="14"/>
  <c r="G197" i="14"/>
  <c r="G199" i="14"/>
  <c r="G200" i="14"/>
  <c r="G202" i="14"/>
  <c r="G203" i="14"/>
  <c r="G205" i="14"/>
  <c r="G206" i="14"/>
  <c r="G207" i="14"/>
  <c r="G211" i="14"/>
  <c r="G212" i="14"/>
  <c r="G213" i="14"/>
  <c r="G215" i="14"/>
  <c r="G216" i="14"/>
  <c r="G218" i="14"/>
  <c r="G219" i="14"/>
  <c r="G221" i="14"/>
  <c r="G222" i="14"/>
  <c r="G223" i="14"/>
  <c r="G227" i="14"/>
  <c r="G228" i="14"/>
  <c r="G229" i="14"/>
  <c r="G231" i="14"/>
  <c r="G232" i="14"/>
  <c r="G234" i="14"/>
  <c r="G235" i="14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9" i="13"/>
  <c r="H180" i="13"/>
  <c r="H181" i="13"/>
  <c r="H182" i="13"/>
  <c r="H183" i="13"/>
  <c r="H184" i="13"/>
  <c r="H185" i="13"/>
  <c r="H186" i="13"/>
  <c r="H188" i="13"/>
  <c r="H189" i="13"/>
  <c r="H190" i="13"/>
  <c r="H191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9" i="13"/>
  <c r="H230" i="13"/>
  <c r="H231" i="13"/>
  <c r="H233" i="13"/>
  <c r="H236" i="13"/>
  <c r="I152" i="10"/>
  <c r="I153" i="10"/>
  <c r="I155" i="10"/>
  <c r="I156" i="10"/>
  <c r="I157" i="10"/>
  <c r="I158" i="10"/>
  <c r="I159" i="10"/>
  <c r="I164" i="10"/>
  <c r="I169" i="10"/>
  <c r="I171" i="10"/>
  <c r="I172" i="10"/>
  <c r="I173" i="10"/>
  <c r="I174" i="10"/>
  <c r="I175" i="10"/>
  <c r="I176" i="10"/>
  <c r="I177" i="10"/>
  <c r="I178" i="10"/>
  <c r="I179" i="10"/>
  <c r="I180" i="10"/>
  <c r="I183" i="10"/>
  <c r="I185" i="10"/>
  <c r="I187" i="10"/>
  <c r="I188" i="10"/>
  <c r="I189" i="10"/>
  <c r="I190" i="10"/>
  <c r="I191" i="10"/>
  <c r="I196" i="10"/>
  <c r="I199" i="10"/>
  <c r="I201" i="10"/>
  <c r="I203" i="10"/>
  <c r="I204" i="10"/>
  <c r="I205" i="10"/>
  <c r="I206" i="10"/>
  <c r="I207" i="10"/>
  <c r="I215" i="10"/>
  <c r="I217" i="10"/>
  <c r="I219" i="10"/>
  <c r="I220" i="10"/>
  <c r="I221" i="10"/>
  <c r="I222" i="10"/>
  <c r="I223" i="10"/>
  <c r="I228" i="10"/>
  <c r="I231" i="10"/>
  <c r="I233" i="10"/>
  <c r="I235" i="10"/>
  <c r="I236" i="10"/>
  <c r="K55" i="10"/>
  <c r="I55" i="10" s="1"/>
  <c r="P159" i="15"/>
  <c r="N159" i="13" s="1"/>
  <c r="P160" i="15"/>
  <c r="P161" i="15"/>
  <c r="P162" i="15"/>
  <c r="U162" i="11" s="1"/>
  <c r="P163" i="15"/>
  <c r="Q163" i="10" s="1"/>
  <c r="P164" i="15"/>
  <c r="Z164" i="12" s="1"/>
  <c r="P165" i="15"/>
  <c r="U165" i="11" s="1"/>
  <c r="P166" i="15"/>
  <c r="P167" i="15"/>
  <c r="N167" i="13" s="1"/>
  <c r="T167" i="13" s="1"/>
  <c r="P168" i="15"/>
  <c r="Q168" i="10" s="1"/>
  <c r="P169" i="15"/>
  <c r="P170" i="15"/>
  <c r="U170" i="11" s="1"/>
  <c r="P171" i="15"/>
  <c r="P172" i="15"/>
  <c r="P173" i="15"/>
  <c r="Z173" i="12" s="1"/>
  <c r="P174" i="15"/>
  <c r="N174" i="14" s="1"/>
  <c r="P175" i="15"/>
  <c r="Z175" i="12" s="1"/>
  <c r="P176" i="15"/>
  <c r="P177" i="15"/>
  <c r="P178" i="15"/>
  <c r="N178" i="14" s="1"/>
  <c r="P179" i="15"/>
  <c r="U179" i="11" s="1"/>
  <c r="P180" i="15"/>
  <c r="N180" i="14" s="1"/>
  <c r="P181" i="15"/>
  <c r="N181" i="13" s="1"/>
  <c r="P182" i="15"/>
  <c r="P183" i="15"/>
  <c r="Z183" i="12" s="1"/>
  <c r="P184" i="15"/>
  <c r="N184" i="14" s="1"/>
  <c r="U184" i="14" s="1"/>
  <c r="P185" i="15"/>
  <c r="P186" i="15"/>
  <c r="N186" i="14" s="1"/>
  <c r="P187" i="15"/>
  <c r="P188" i="15"/>
  <c r="P189" i="15"/>
  <c r="U189" i="11" s="1"/>
  <c r="P190" i="15"/>
  <c r="N190" i="13" s="1"/>
  <c r="P191" i="15"/>
  <c r="Z191" i="12" s="1"/>
  <c r="P192" i="15"/>
  <c r="P193" i="15"/>
  <c r="P194" i="15"/>
  <c r="Z194" i="12" s="1"/>
  <c r="P195" i="15"/>
  <c r="N195" i="13" s="1"/>
  <c r="T195" i="13" s="1"/>
  <c r="P196" i="15"/>
  <c r="Z196" i="12" s="1"/>
  <c r="P197" i="15"/>
  <c r="N197" i="14" s="1"/>
  <c r="U197" i="14" s="1"/>
  <c r="P198" i="15"/>
  <c r="P199" i="15"/>
  <c r="N199" i="13" s="1"/>
  <c r="T199" i="13" s="1"/>
  <c r="P200" i="15"/>
  <c r="Z200" i="12" s="1"/>
  <c r="P201" i="15"/>
  <c r="P202" i="15"/>
  <c r="U202" i="11" s="1"/>
  <c r="P203" i="15"/>
  <c r="Z203" i="12" s="1"/>
  <c r="P204" i="15"/>
  <c r="Z204" i="12" s="1"/>
  <c r="P205" i="15"/>
  <c r="U205" i="11" s="1"/>
  <c r="P206" i="15"/>
  <c r="N206" i="14" s="1"/>
  <c r="P207" i="15"/>
  <c r="N207" i="14" s="1"/>
  <c r="U207" i="14" s="1"/>
  <c r="P208" i="15"/>
  <c r="P209" i="15"/>
  <c r="P210" i="15"/>
  <c r="Z210" i="12" s="1"/>
  <c r="P211" i="15"/>
  <c r="Q211" i="10" s="1"/>
  <c r="P212" i="15"/>
  <c r="N212" i="14" s="1"/>
  <c r="P213" i="15"/>
  <c r="Z213" i="12" s="1"/>
  <c r="P214" i="15"/>
  <c r="P215" i="15"/>
  <c r="N215" i="13" s="1"/>
  <c r="T215" i="13" s="1"/>
  <c r="P216" i="15"/>
  <c r="N216" i="14" s="1"/>
  <c r="P217" i="15"/>
  <c r="P218" i="15"/>
  <c r="Q218" i="10" s="1"/>
  <c r="P219" i="15"/>
  <c r="Z219" i="12" s="1"/>
  <c r="P220" i="15"/>
  <c r="Z220" i="12" s="1"/>
  <c r="P221" i="15"/>
  <c r="U221" i="11" s="1"/>
  <c r="P222" i="15"/>
  <c r="N222" i="14" s="1"/>
  <c r="P223" i="15"/>
  <c r="Z223" i="12" s="1"/>
  <c r="P224" i="15"/>
  <c r="P225" i="15"/>
  <c r="P226" i="15"/>
  <c r="Q226" i="10" s="1"/>
  <c r="P227" i="15"/>
  <c r="N227" i="13" s="1"/>
  <c r="P228" i="15"/>
  <c r="Q228" i="10" s="1"/>
  <c r="W228" i="10" s="1"/>
  <c r="P229" i="15"/>
  <c r="Q229" i="10" s="1"/>
  <c r="P230" i="15"/>
  <c r="P231" i="15"/>
  <c r="N231" i="13" s="1"/>
  <c r="T231" i="13" s="1"/>
  <c r="P232" i="15"/>
  <c r="Z232" i="12" s="1"/>
  <c r="P233" i="15"/>
  <c r="P234" i="15"/>
  <c r="Q234" i="10" s="1"/>
  <c r="P235" i="15"/>
  <c r="Z235" i="12" s="1"/>
  <c r="Z171" i="12"/>
  <c r="Z172" i="12"/>
  <c r="Z187" i="12"/>
  <c r="Z188" i="12"/>
  <c r="P236" i="15"/>
  <c r="O24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C23" i="43"/>
  <c r="B23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O21" i="43"/>
  <c r="N21" i="43"/>
  <c r="M21" i="43"/>
  <c r="L21" i="43"/>
  <c r="K21" i="43"/>
  <c r="J21" i="43"/>
  <c r="I21" i="43"/>
  <c r="H21" i="43"/>
  <c r="G21" i="43"/>
  <c r="F21" i="43"/>
  <c r="E21" i="43"/>
  <c r="D21" i="43"/>
  <c r="C21" i="43"/>
  <c r="B21" i="43"/>
  <c r="O20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O19" i="43"/>
  <c r="N19" i="43"/>
  <c r="M19" i="43"/>
  <c r="L19" i="43"/>
  <c r="K19" i="43"/>
  <c r="J19" i="43"/>
  <c r="I19" i="43"/>
  <c r="H19" i="43"/>
  <c r="G19" i="43"/>
  <c r="F19" i="43"/>
  <c r="E19" i="43"/>
  <c r="D19" i="43"/>
  <c r="C19" i="43"/>
  <c r="B19" i="43"/>
  <c r="O18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O17" i="43"/>
  <c r="N17" i="43"/>
  <c r="M17" i="43"/>
  <c r="L17" i="43"/>
  <c r="K17" i="43"/>
  <c r="J17" i="43"/>
  <c r="I17" i="43"/>
  <c r="H17" i="43"/>
  <c r="G17" i="43"/>
  <c r="F17" i="43"/>
  <c r="E17" i="43"/>
  <c r="D17" i="43"/>
  <c r="C17" i="43"/>
  <c r="B17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O10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O9" i="43"/>
  <c r="N9" i="43"/>
  <c r="M9" i="43"/>
  <c r="L9" i="43"/>
  <c r="K9" i="43"/>
  <c r="J9" i="43"/>
  <c r="I9" i="43"/>
  <c r="H9" i="43"/>
  <c r="G9" i="43"/>
  <c r="F9" i="43"/>
  <c r="E9" i="43"/>
  <c r="D9" i="43"/>
  <c r="C9" i="43"/>
  <c r="B9" i="43"/>
  <c r="O8" i="43"/>
  <c r="N8" i="43"/>
  <c r="M8" i="43"/>
  <c r="L8" i="43"/>
  <c r="K8" i="43"/>
  <c r="J8" i="43"/>
  <c r="I8" i="43"/>
  <c r="H8" i="43"/>
  <c r="G8" i="43"/>
  <c r="F8" i="43"/>
  <c r="E8" i="43"/>
  <c r="D8" i="43"/>
  <c r="C8" i="43"/>
  <c r="B8" i="43"/>
  <c r="O7" i="43"/>
  <c r="N7" i="43"/>
  <c r="M7" i="43"/>
  <c r="L7" i="43"/>
  <c r="K7" i="43"/>
  <c r="J7" i="43"/>
  <c r="I7" i="43"/>
  <c r="H7" i="43"/>
  <c r="G7" i="43"/>
  <c r="F7" i="43"/>
  <c r="E7" i="43"/>
  <c r="D7" i="43"/>
  <c r="C7" i="43"/>
  <c r="B7" i="43"/>
  <c r="O6" i="43"/>
  <c r="N6" i="43"/>
  <c r="M6" i="43"/>
  <c r="L6" i="43"/>
  <c r="K6" i="43"/>
  <c r="J6" i="43"/>
  <c r="I6" i="43"/>
  <c r="H6" i="43"/>
  <c r="G6" i="43"/>
  <c r="F6" i="43"/>
  <c r="E6" i="43"/>
  <c r="D6" i="43"/>
  <c r="C6" i="43"/>
  <c r="B6" i="43"/>
  <c r="O5" i="43"/>
  <c r="N5" i="43"/>
  <c r="M5" i="43"/>
  <c r="L5" i="43"/>
  <c r="K5" i="43"/>
  <c r="J5" i="43"/>
  <c r="I5" i="43"/>
  <c r="H5" i="43"/>
  <c r="G5" i="43"/>
  <c r="F5" i="43"/>
  <c r="E5" i="43"/>
  <c r="D5" i="43"/>
  <c r="C5" i="43"/>
  <c r="B5" i="43"/>
  <c r="O4" i="43"/>
  <c r="N4" i="43"/>
  <c r="M4" i="43"/>
  <c r="L4" i="43"/>
  <c r="K4" i="43"/>
  <c r="J4" i="43"/>
  <c r="I4" i="43"/>
  <c r="H4" i="43"/>
  <c r="G4" i="43"/>
  <c r="F4" i="43"/>
  <c r="E4" i="43"/>
  <c r="D4" i="43"/>
  <c r="C4" i="43"/>
  <c r="B4" i="43"/>
  <c r="O3" i="43"/>
  <c r="N3" i="43"/>
  <c r="M3" i="43"/>
  <c r="L3" i="43"/>
  <c r="K3" i="43"/>
  <c r="J3" i="43"/>
  <c r="I3" i="43"/>
  <c r="H3" i="43"/>
  <c r="G3" i="43"/>
  <c r="F3" i="43"/>
  <c r="E3" i="43"/>
  <c r="D3" i="43"/>
  <c r="C3" i="43"/>
  <c r="B3" i="43"/>
  <c r="O2" i="43"/>
  <c r="N2" i="43"/>
  <c r="M2" i="43"/>
  <c r="L2" i="43"/>
  <c r="K2" i="43"/>
  <c r="J2" i="43"/>
  <c r="I2" i="43"/>
  <c r="H2" i="43"/>
  <c r="G2" i="43"/>
  <c r="F2" i="43"/>
  <c r="E2" i="43"/>
  <c r="D2" i="43"/>
  <c r="C2" i="43"/>
  <c r="B2" i="43"/>
  <c r="O1" i="43"/>
  <c r="N1" i="43"/>
  <c r="M1" i="43"/>
  <c r="L1" i="43"/>
  <c r="K1" i="43"/>
  <c r="J1" i="43"/>
  <c r="I1" i="43"/>
  <c r="H1" i="43"/>
  <c r="G1" i="43"/>
  <c r="F1" i="43"/>
  <c r="E1" i="43"/>
  <c r="D1" i="43"/>
  <c r="C1" i="43"/>
  <c r="B1" i="43"/>
  <c r="O24" i="40"/>
  <c r="N24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O23" i="40"/>
  <c r="N23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O22" i="40"/>
  <c r="N22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O21" i="40"/>
  <c r="N21" i="40"/>
  <c r="M21" i="40"/>
  <c r="L21" i="40"/>
  <c r="K21" i="40"/>
  <c r="J21" i="40"/>
  <c r="I21" i="40"/>
  <c r="H21" i="40"/>
  <c r="G21" i="40"/>
  <c r="F21" i="40"/>
  <c r="E21" i="40"/>
  <c r="D21" i="40"/>
  <c r="C21" i="40"/>
  <c r="B21" i="40"/>
  <c r="O20" i="40"/>
  <c r="N20" i="40"/>
  <c r="M20" i="40"/>
  <c r="L20" i="40"/>
  <c r="K20" i="40"/>
  <c r="J20" i="40"/>
  <c r="I20" i="40"/>
  <c r="H20" i="40"/>
  <c r="G20" i="40"/>
  <c r="F20" i="40"/>
  <c r="E20" i="40"/>
  <c r="D20" i="40"/>
  <c r="C20" i="40"/>
  <c r="B20" i="40"/>
  <c r="O19" i="40"/>
  <c r="N19" i="40"/>
  <c r="M19" i="40"/>
  <c r="L19" i="40"/>
  <c r="K19" i="40"/>
  <c r="J19" i="40"/>
  <c r="I19" i="40"/>
  <c r="H19" i="40"/>
  <c r="G19" i="40"/>
  <c r="F19" i="40"/>
  <c r="E19" i="40"/>
  <c r="D19" i="40"/>
  <c r="C19" i="40"/>
  <c r="B19" i="40"/>
  <c r="O18" i="40"/>
  <c r="N18" i="40"/>
  <c r="M18" i="40"/>
  <c r="L18" i="40"/>
  <c r="K18" i="40"/>
  <c r="J18" i="40"/>
  <c r="I18" i="40"/>
  <c r="H18" i="40"/>
  <c r="G18" i="40"/>
  <c r="F18" i="40"/>
  <c r="E18" i="40"/>
  <c r="D18" i="40"/>
  <c r="C18" i="40"/>
  <c r="B18" i="40"/>
  <c r="O17" i="40"/>
  <c r="N17" i="40"/>
  <c r="M17" i="40"/>
  <c r="L17" i="40"/>
  <c r="K17" i="40"/>
  <c r="J17" i="40"/>
  <c r="I17" i="40"/>
  <c r="H17" i="40"/>
  <c r="G17" i="40"/>
  <c r="F17" i="40"/>
  <c r="E17" i="40"/>
  <c r="D17" i="40"/>
  <c r="C17" i="40"/>
  <c r="B17" i="40"/>
  <c r="O16" i="40"/>
  <c r="N16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O10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B10" i="40"/>
  <c r="O9" i="40"/>
  <c r="N9" i="40"/>
  <c r="M9" i="40"/>
  <c r="L9" i="40"/>
  <c r="K9" i="40"/>
  <c r="J9" i="40"/>
  <c r="I9" i="40"/>
  <c r="H9" i="40"/>
  <c r="G9" i="40"/>
  <c r="F9" i="40"/>
  <c r="E9" i="40"/>
  <c r="D9" i="40"/>
  <c r="C9" i="40"/>
  <c r="B9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B8" i="40"/>
  <c r="O7" i="40"/>
  <c r="N7" i="40"/>
  <c r="M7" i="40"/>
  <c r="L7" i="40"/>
  <c r="K7" i="40"/>
  <c r="J7" i="40"/>
  <c r="I7" i="40"/>
  <c r="H7" i="40"/>
  <c r="G7" i="40"/>
  <c r="F7" i="40"/>
  <c r="E7" i="40"/>
  <c r="D7" i="40"/>
  <c r="C7" i="40"/>
  <c r="B7" i="40"/>
  <c r="O6" i="40"/>
  <c r="N6" i="40"/>
  <c r="M6" i="40"/>
  <c r="L6" i="40"/>
  <c r="K6" i="40"/>
  <c r="J6" i="40"/>
  <c r="I6" i="40"/>
  <c r="H6" i="40"/>
  <c r="G6" i="40"/>
  <c r="F6" i="40"/>
  <c r="E6" i="40"/>
  <c r="D6" i="40"/>
  <c r="C6" i="40"/>
  <c r="B6" i="40"/>
  <c r="O5" i="40"/>
  <c r="N5" i="40"/>
  <c r="M5" i="40"/>
  <c r="L5" i="40"/>
  <c r="K5" i="40"/>
  <c r="J5" i="40"/>
  <c r="I5" i="40"/>
  <c r="H5" i="40"/>
  <c r="G5" i="40"/>
  <c r="F5" i="40"/>
  <c r="E5" i="40"/>
  <c r="D5" i="40"/>
  <c r="C5" i="40"/>
  <c r="B5" i="40"/>
  <c r="O4" i="40"/>
  <c r="N4" i="40"/>
  <c r="M4" i="40"/>
  <c r="L4" i="40"/>
  <c r="K4" i="40"/>
  <c r="J4" i="40"/>
  <c r="I4" i="40"/>
  <c r="H4" i="40"/>
  <c r="G4" i="40"/>
  <c r="F4" i="40"/>
  <c r="E4" i="40"/>
  <c r="D4" i="40"/>
  <c r="C4" i="40"/>
  <c r="B4" i="40"/>
  <c r="O3" i="40"/>
  <c r="N3" i="40"/>
  <c r="M3" i="40"/>
  <c r="L3" i="40"/>
  <c r="K3" i="40"/>
  <c r="J3" i="40"/>
  <c r="I3" i="40"/>
  <c r="H3" i="40"/>
  <c r="G3" i="40"/>
  <c r="F3" i="40"/>
  <c r="E3" i="40"/>
  <c r="D3" i="40"/>
  <c r="C3" i="40"/>
  <c r="B3" i="40"/>
  <c r="O2" i="40"/>
  <c r="N2" i="40"/>
  <c r="M2" i="40"/>
  <c r="L2" i="40"/>
  <c r="K2" i="40"/>
  <c r="J2" i="40"/>
  <c r="I2" i="40"/>
  <c r="H2" i="40"/>
  <c r="G2" i="40"/>
  <c r="F2" i="40"/>
  <c r="E2" i="40"/>
  <c r="D2" i="40"/>
  <c r="C2" i="40"/>
  <c r="B2" i="40"/>
  <c r="O1" i="40"/>
  <c r="N1" i="40"/>
  <c r="M1" i="40"/>
  <c r="L1" i="40"/>
  <c r="K1" i="40"/>
  <c r="J1" i="40"/>
  <c r="I1" i="40"/>
  <c r="H1" i="40"/>
  <c r="F1" i="40"/>
  <c r="E1" i="40"/>
  <c r="D1" i="40"/>
  <c r="C1" i="40"/>
  <c r="B1" i="40"/>
  <c r="Y252" i="57"/>
  <c r="X252" i="57"/>
  <c r="Q252" i="57"/>
  <c r="Y251" i="57"/>
  <c r="X251" i="57"/>
  <c r="Q251" i="57"/>
  <c r="P251" i="57"/>
  <c r="M251" i="57"/>
  <c r="L251" i="57"/>
  <c r="K251" i="57"/>
  <c r="H251" i="57"/>
  <c r="G251" i="57"/>
  <c r="E251" i="57"/>
  <c r="D251" i="57"/>
  <c r="C251" i="57"/>
  <c r="Y250" i="57"/>
  <c r="X250" i="57"/>
  <c r="Q250" i="57"/>
  <c r="P250" i="57"/>
  <c r="M250" i="57"/>
  <c r="L250" i="57"/>
  <c r="K250" i="57"/>
  <c r="H250" i="57"/>
  <c r="G250" i="57"/>
  <c r="E250" i="57"/>
  <c r="D250" i="57"/>
  <c r="C250" i="57"/>
  <c r="Y249" i="57"/>
  <c r="X249" i="57"/>
  <c r="Q249" i="57"/>
  <c r="P249" i="57"/>
  <c r="M249" i="57"/>
  <c r="L249" i="57"/>
  <c r="K249" i="57"/>
  <c r="H249" i="57"/>
  <c r="G249" i="57"/>
  <c r="E249" i="57"/>
  <c r="D249" i="57"/>
  <c r="C249" i="57"/>
  <c r="Y248" i="57"/>
  <c r="X248" i="57"/>
  <c r="Q248" i="57"/>
  <c r="P248" i="57"/>
  <c r="M248" i="57"/>
  <c r="L248" i="57"/>
  <c r="K248" i="57"/>
  <c r="H248" i="57"/>
  <c r="G248" i="57"/>
  <c r="E248" i="57"/>
  <c r="D248" i="57"/>
  <c r="C248" i="57"/>
  <c r="Y247" i="57"/>
  <c r="X247" i="57"/>
  <c r="Q247" i="57"/>
  <c r="Y246" i="57"/>
  <c r="X246" i="57"/>
  <c r="Q246" i="57"/>
  <c r="P246" i="57"/>
  <c r="M246" i="57"/>
  <c r="L246" i="57"/>
  <c r="K246" i="57"/>
  <c r="H246" i="57"/>
  <c r="G246" i="57"/>
  <c r="E246" i="57"/>
  <c r="D246" i="57"/>
  <c r="C246" i="57"/>
  <c r="Y245" i="57"/>
  <c r="X245" i="57"/>
  <c r="Q245" i="57"/>
  <c r="P245" i="57"/>
  <c r="M245" i="57"/>
  <c r="L245" i="57"/>
  <c r="K245" i="57"/>
  <c r="H245" i="57"/>
  <c r="G245" i="57"/>
  <c r="E245" i="57"/>
  <c r="D245" i="57"/>
  <c r="C245" i="57"/>
  <c r="Y244" i="57"/>
  <c r="X244" i="57"/>
  <c r="Q244" i="57"/>
  <c r="P244" i="57"/>
  <c r="M244" i="57"/>
  <c r="L244" i="57"/>
  <c r="K244" i="57"/>
  <c r="H244" i="57"/>
  <c r="G244" i="57"/>
  <c r="E244" i="57"/>
  <c r="D244" i="57"/>
  <c r="C244" i="57"/>
  <c r="Y243" i="57"/>
  <c r="X243" i="57"/>
  <c r="Q243" i="57"/>
  <c r="P243" i="57"/>
  <c r="M243" i="57"/>
  <c r="L243" i="57"/>
  <c r="K243" i="57"/>
  <c r="H243" i="57"/>
  <c r="G243" i="57"/>
  <c r="E243" i="57"/>
  <c r="D243" i="57"/>
  <c r="C243" i="57"/>
  <c r="Y242" i="57"/>
  <c r="X242" i="57"/>
  <c r="Q242" i="57"/>
  <c r="Y241" i="57"/>
  <c r="X241" i="57"/>
  <c r="Q241" i="57"/>
  <c r="P241" i="57"/>
  <c r="M241" i="57"/>
  <c r="L241" i="57"/>
  <c r="K241" i="57"/>
  <c r="H241" i="57"/>
  <c r="G241" i="57"/>
  <c r="E241" i="57"/>
  <c r="D241" i="57"/>
  <c r="C241" i="57"/>
  <c r="Y240" i="57"/>
  <c r="X240" i="57"/>
  <c r="Q240" i="57"/>
  <c r="P240" i="57"/>
  <c r="M240" i="57"/>
  <c r="L240" i="57"/>
  <c r="K240" i="57"/>
  <c r="H240" i="57"/>
  <c r="G240" i="57"/>
  <c r="E240" i="57"/>
  <c r="D240" i="57"/>
  <c r="C240" i="57"/>
  <c r="Y239" i="57"/>
  <c r="X239" i="57"/>
  <c r="Q239" i="57"/>
  <c r="P239" i="57"/>
  <c r="M239" i="57"/>
  <c r="L239" i="57"/>
  <c r="K239" i="57"/>
  <c r="H239" i="57"/>
  <c r="G239" i="57"/>
  <c r="E239" i="57"/>
  <c r="D239" i="57"/>
  <c r="C239" i="57"/>
  <c r="Y238" i="57"/>
  <c r="X238" i="57"/>
  <c r="Q238" i="57"/>
  <c r="P238" i="57"/>
  <c r="M238" i="57"/>
  <c r="L238" i="57"/>
  <c r="K238" i="57"/>
  <c r="H238" i="57"/>
  <c r="G238" i="57"/>
  <c r="E238" i="57"/>
  <c r="D238" i="57"/>
  <c r="C238" i="57"/>
  <c r="Y237" i="57"/>
  <c r="X237" i="57"/>
  <c r="Q237" i="57"/>
  <c r="Y236" i="57"/>
  <c r="X236" i="57"/>
  <c r="Q236" i="57"/>
  <c r="P236" i="57"/>
  <c r="M236" i="57"/>
  <c r="L236" i="57"/>
  <c r="K236" i="57"/>
  <c r="H236" i="57"/>
  <c r="G236" i="57"/>
  <c r="E236" i="57"/>
  <c r="D236" i="57"/>
  <c r="C236" i="57"/>
  <c r="Y235" i="57"/>
  <c r="X235" i="57"/>
  <c r="Q235" i="57"/>
  <c r="P235" i="57"/>
  <c r="M235" i="57"/>
  <c r="L235" i="57"/>
  <c r="K235" i="57"/>
  <c r="H235" i="57"/>
  <c r="G235" i="57"/>
  <c r="E235" i="57"/>
  <c r="D235" i="57"/>
  <c r="C235" i="57"/>
  <c r="Y234" i="57"/>
  <c r="X234" i="57"/>
  <c r="Q234" i="57"/>
  <c r="P234" i="57"/>
  <c r="M234" i="57"/>
  <c r="L234" i="57"/>
  <c r="K234" i="57"/>
  <c r="H234" i="57"/>
  <c r="G234" i="57"/>
  <c r="E234" i="57"/>
  <c r="D234" i="57"/>
  <c r="C234" i="57"/>
  <c r="Y233" i="57"/>
  <c r="X233" i="57"/>
  <c r="Q233" i="57"/>
  <c r="P233" i="57"/>
  <c r="M233" i="57"/>
  <c r="L233" i="57"/>
  <c r="K233" i="57"/>
  <c r="H233" i="57"/>
  <c r="G233" i="57"/>
  <c r="E233" i="57"/>
  <c r="D233" i="57"/>
  <c r="C233" i="57"/>
  <c r="Y232" i="57"/>
  <c r="X232" i="57"/>
  <c r="Q232" i="57"/>
  <c r="Y231" i="57"/>
  <c r="X231" i="57"/>
  <c r="Q231" i="57"/>
  <c r="P231" i="57"/>
  <c r="M231" i="57"/>
  <c r="L231" i="57"/>
  <c r="K231" i="57"/>
  <c r="H231" i="57"/>
  <c r="G231" i="57"/>
  <c r="E231" i="57"/>
  <c r="D231" i="57"/>
  <c r="C231" i="57"/>
  <c r="Y230" i="57"/>
  <c r="X230" i="57"/>
  <c r="Q230" i="57"/>
  <c r="P230" i="57"/>
  <c r="M230" i="57"/>
  <c r="L230" i="57"/>
  <c r="K230" i="57"/>
  <c r="H230" i="57"/>
  <c r="G230" i="57"/>
  <c r="E230" i="57"/>
  <c r="D230" i="57"/>
  <c r="C230" i="57"/>
  <c r="Y229" i="57"/>
  <c r="X229" i="57"/>
  <c r="Q229" i="57"/>
  <c r="P229" i="57"/>
  <c r="M229" i="57"/>
  <c r="L229" i="57"/>
  <c r="K229" i="57"/>
  <c r="H229" i="57"/>
  <c r="G229" i="57"/>
  <c r="E229" i="57"/>
  <c r="D229" i="57"/>
  <c r="C229" i="57"/>
  <c r="Y228" i="57"/>
  <c r="X228" i="57"/>
  <c r="Q228" i="57"/>
  <c r="P228" i="57"/>
  <c r="M228" i="57"/>
  <c r="L228" i="57"/>
  <c r="K228" i="57"/>
  <c r="H228" i="57"/>
  <c r="G228" i="57"/>
  <c r="E228" i="57"/>
  <c r="D228" i="57"/>
  <c r="C228" i="57"/>
  <c r="Y227" i="57"/>
  <c r="X227" i="57"/>
  <c r="Q227" i="57"/>
  <c r="Y226" i="57"/>
  <c r="X226" i="57"/>
  <c r="Q226" i="57"/>
  <c r="P226" i="57"/>
  <c r="M226" i="57"/>
  <c r="L226" i="57"/>
  <c r="K226" i="57"/>
  <c r="H226" i="57"/>
  <c r="G226" i="57"/>
  <c r="E226" i="57"/>
  <c r="D226" i="57"/>
  <c r="C226" i="57"/>
  <c r="Y225" i="57"/>
  <c r="X225" i="57"/>
  <c r="Q225" i="57"/>
  <c r="P225" i="57"/>
  <c r="M225" i="57"/>
  <c r="L225" i="57"/>
  <c r="K225" i="57"/>
  <c r="H225" i="57"/>
  <c r="G225" i="57"/>
  <c r="E225" i="57"/>
  <c r="D225" i="57"/>
  <c r="C225" i="57"/>
  <c r="Y224" i="57"/>
  <c r="X224" i="57"/>
  <c r="Q224" i="57"/>
  <c r="P224" i="57"/>
  <c r="M224" i="57"/>
  <c r="L224" i="57"/>
  <c r="K224" i="57"/>
  <c r="H224" i="57"/>
  <c r="G224" i="57"/>
  <c r="E224" i="57"/>
  <c r="D224" i="57"/>
  <c r="C224" i="57"/>
  <c r="Y223" i="57"/>
  <c r="X223" i="57"/>
  <c r="Q223" i="57"/>
  <c r="P223" i="57"/>
  <c r="M223" i="57"/>
  <c r="L223" i="57"/>
  <c r="K223" i="57"/>
  <c r="H223" i="57"/>
  <c r="G223" i="57"/>
  <c r="E223" i="57"/>
  <c r="D223" i="57"/>
  <c r="C223" i="57"/>
  <c r="Y222" i="57"/>
  <c r="X222" i="57"/>
  <c r="Q222" i="57"/>
  <c r="Y221" i="57"/>
  <c r="X221" i="57"/>
  <c r="Q221" i="57"/>
  <c r="P221" i="57"/>
  <c r="M221" i="57"/>
  <c r="L221" i="57"/>
  <c r="K221" i="57"/>
  <c r="H221" i="57"/>
  <c r="G221" i="57"/>
  <c r="E221" i="57"/>
  <c r="D221" i="57"/>
  <c r="C221" i="57"/>
  <c r="Y220" i="57"/>
  <c r="X220" i="57"/>
  <c r="Q220" i="57"/>
  <c r="P220" i="57"/>
  <c r="M220" i="57"/>
  <c r="L220" i="57"/>
  <c r="K220" i="57"/>
  <c r="H220" i="57"/>
  <c r="G220" i="57"/>
  <c r="E220" i="57"/>
  <c r="D220" i="57"/>
  <c r="C220" i="57"/>
  <c r="Y219" i="57"/>
  <c r="X219" i="57"/>
  <c r="Q219" i="57"/>
  <c r="P219" i="57"/>
  <c r="M219" i="57"/>
  <c r="L219" i="57"/>
  <c r="K219" i="57"/>
  <c r="H219" i="57"/>
  <c r="G219" i="57"/>
  <c r="E219" i="57"/>
  <c r="D219" i="57"/>
  <c r="C219" i="57"/>
  <c r="Y218" i="57"/>
  <c r="X218" i="57"/>
  <c r="Q218" i="57"/>
  <c r="P218" i="57"/>
  <c r="M218" i="57"/>
  <c r="L218" i="57"/>
  <c r="K218" i="57"/>
  <c r="H218" i="57"/>
  <c r="G218" i="57"/>
  <c r="E218" i="57"/>
  <c r="D218" i="57"/>
  <c r="C218" i="57"/>
  <c r="Y217" i="57"/>
  <c r="X217" i="57"/>
  <c r="Q217" i="57"/>
  <c r="Y216" i="57"/>
  <c r="X216" i="57"/>
  <c r="Q216" i="57"/>
  <c r="P216" i="57"/>
  <c r="M216" i="57"/>
  <c r="L216" i="57"/>
  <c r="K216" i="57"/>
  <c r="H216" i="57"/>
  <c r="G216" i="57"/>
  <c r="E216" i="57"/>
  <c r="D216" i="57"/>
  <c r="C216" i="57"/>
  <c r="Y215" i="57"/>
  <c r="X215" i="57"/>
  <c r="Q215" i="57"/>
  <c r="P215" i="57"/>
  <c r="M215" i="57"/>
  <c r="L215" i="57"/>
  <c r="K215" i="57"/>
  <c r="H215" i="57"/>
  <c r="G215" i="57"/>
  <c r="E215" i="57"/>
  <c r="D215" i="57"/>
  <c r="C215" i="57"/>
  <c r="Y214" i="57"/>
  <c r="X214" i="57"/>
  <c r="Q214" i="57"/>
  <c r="P214" i="57"/>
  <c r="M214" i="57"/>
  <c r="L214" i="57"/>
  <c r="K214" i="57"/>
  <c r="H214" i="57"/>
  <c r="G214" i="57"/>
  <c r="E214" i="57"/>
  <c r="D214" i="57"/>
  <c r="C214" i="57"/>
  <c r="Y213" i="57"/>
  <c r="X213" i="57"/>
  <c r="Q213" i="57"/>
  <c r="P213" i="57"/>
  <c r="M213" i="57"/>
  <c r="L213" i="57"/>
  <c r="K213" i="57"/>
  <c r="H213" i="57"/>
  <c r="G213" i="57"/>
  <c r="E213" i="57"/>
  <c r="D213" i="57"/>
  <c r="C213" i="57"/>
  <c r="Y212" i="57"/>
  <c r="X212" i="57"/>
  <c r="Q212" i="57"/>
  <c r="Y211" i="57"/>
  <c r="X211" i="57"/>
  <c r="Q211" i="57"/>
  <c r="P211" i="57"/>
  <c r="M211" i="57"/>
  <c r="L211" i="57"/>
  <c r="K211" i="57"/>
  <c r="H211" i="57"/>
  <c r="G211" i="57"/>
  <c r="E211" i="57"/>
  <c r="D211" i="57"/>
  <c r="C211" i="57"/>
  <c r="Y210" i="57"/>
  <c r="X210" i="57"/>
  <c r="Q210" i="57"/>
  <c r="P210" i="57"/>
  <c r="M210" i="57"/>
  <c r="L210" i="57"/>
  <c r="K210" i="57"/>
  <c r="H210" i="57"/>
  <c r="G210" i="57"/>
  <c r="E210" i="57"/>
  <c r="D210" i="57"/>
  <c r="C210" i="57"/>
  <c r="Y209" i="57"/>
  <c r="X209" i="57"/>
  <c r="Q209" i="57"/>
  <c r="P209" i="57"/>
  <c r="M209" i="57"/>
  <c r="L209" i="57"/>
  <c r="K209" i="57"/>
  <c r="H209" i="57"/>
  <c r="G209" i="57"/>
  <c r="E209" i="57"/>
  <c r="D209" i="57"/>
  <c r="C209" i="57"/>
  <c r="Y208" i="57"/>
  <c r="X208" i="57"/>
  <c r="Q208" i="57"/>
  <c r="P208" i="57"/>
  <c r="M208" i="57"/>
  <c r="L208" i="57"/>
  <c r="K208" i="57"/>
  <c r="H208" i="57"/>
  <c r="G208" i="57"/>
  <c r="E208" i="57"/>
  <c r="D208" i="57"/>
  <c r="C208" i="57"/>
  <c r="Y207" i="57"/>
  <c r="X207" i="57"/>
  <c r="Q207" i="57"/>
  <c r="Y206" i="57"/>
  <c r="X206" i="57"/>
  <c r="Q206" i="57"/>
  <c r="P206" i="57"/>
  <c r="M206" i="57"/>
  <c r="L206" i="57"/>
  <c r="K206" i="57"/>
  <c r="H206" i="57"/>
  <c r="G206" i="57"/>
  <c r="E206" i="57"/>
  <c r="D206" i="57"/>
  <c r="C206" i="57"/>
  <c r="Y205" i="57"/>
  <c r="X205" i="57"/>
  <c r="Q205" i="57"/>
  <c r="P205" i="57"/>
  <c r="M205" i="57"/>
  <c r="L205" i="57"/>
  <c r="K205" i="57"/>
  <c r="H205" i="57"/>
  <c r="G205" i="57"/>
  <c r="E205" i="57"/>
  <c r="D205" i="57"/>
  <c r="C205" i="57"/>
  <c r="Y204" i="57"/>
  <c r="X204" i="57"/>
  <c r="Q204" i="57"/>
  <c r="P204" i="57"/>
  <c r="M204" i="57"/>
  <c r="L204" i="57"/>
  <c r="K204" i="57"/>
  <c r="H204" i="57"/>
  <c r="G204" i="57"/>
  <c r="E204" i="57"/>
  <c r="D204" i="57"/>
  <c r="C204" i="57"/>
  <c r="Y203" i="57"/>
  <c r="X203" i="57"/>
  <c r="Q203" i="57"/>
  <c r="P203" i="57"/>
  <c r="M203" i="57"/>
  <c r="L203" i="57"/>
  <c r="K203" i="57"/>
  <c r="H203" i="57"/>
  <c r="G203" i="57"/>
  <c r="E203" i="57"/>
  <c r="D203" i="57"/>
  <c r="C203" i="57"/>
  <c r="Y202" i="57"/>
  <c r="X202" i="57"/>
  <c r="Q202" i="57"/>
  <c r="Y201" i="57"/>
  <c r="X201" i="57"/>
  <c r="Q201" i="57"/>
  <c r="P201" i="57"/>
  <c r="M201" i="57"/>
  <c r="L201" i="57"/>
  <c r="K201" i="57"/>
  <c r="H201" i="57"/>
  <c r="G201" i="57"/>
  <c r="E201" i="57"/>
  <c r="D201" i="57"/>
  <c r="C201" i="57"/>
  <c r="Y200" i="57"/>
  <c r="X200" i="57"/>
  <c r="Q200" i="57"/>
  <c r="P200" i="57"/>
  <c r="M200" i="57"/>
  <c r="L200" i="57"/>
  <c r="K200" i="57"/>
  <c r="H200" i="57"/>
  <c r="G200" i="57"/>
  <c r="E200" i="57"/>
  <c r="D200" i="57"/>
  <c r="C200" i="57"/>
  <c r="Y199" i="57"/>
  <c r="X199" i="57"/>
  <c r="Q199" i="57"/>
  <c r="P199" i="57"/>
  <c r="M199" i="57"/>
  <c r="L199" i="57"/>
  <c r="K199" i="57"/>
  <c r="H199" i="57"/>
  <c r="G199" i="57"/>
  <c r="E199" i="57"/>
  <c r="D199" i="57"/>
  <c r="C199" i="57"/>
  <c r="Y198" i="57"/>
  <c r="X198" i="57"/>
  <c r="Q198" i="57"/>
  <c r="P198" i="57"/>
  <c r="M198" i="57"/>
  <c r="L198" i="57"/>
  <c r="K198" i="57"/>
  <c r="H198" i="57"/>
  <c r="G198" i="57"/>
  <c r="E198" i="57"/>
  <c r="D198" i="57"/>
  <c r="C198" i="57"/>
  <c r="Y197" i="57"/>
  <c r="X197" i="57"/>
  <c r="Q197" i="57"/>
  <c r="Y196" i="57"/>
  <c r="X196" i="57"/>
  <c r="Q196" i="57"/>
  <c r="P196" i="57"/>
  <c r="M196" i="57"/>
  <c r="L196" i="57"/>
  <c r="K196" i="57"/>
  <c r="H196" i="57"/>
  <c r="G196" i="57"/>
  <c r="E196" i="57"/>
  <c r="D196" i="57"/>
  <c r="C196" i="57"/>
  <c r="Y195" i="57"/>
  <c r="X195" i="57"/>
  <c r="Q195" i="57"/>
  <c r="P195" i="57"/>
  <c r="M195" i="57"/>
  <c r="L195" i="57"/>
  <c r="K195" i="57"/>
  <c r="H195" i="57"/>
  <c r="G195" i="57"/>
  <c r="E195" i="57"/>
  <c r="D195" i="57"/>
  <c r="C195" i="57"/>
  <c r="Y194" i="57"/>
  <c r="X194" i="57"/>
  <c r="Q194" i="57"/>
  <c r="P194" i="57"/>
  <c r="M194" i="57"/>
  <c r="L194" i="57"/>
  <c r="K194" i="57"/>
  <c r="H194" i="57"/>
  <c r="G194" i="57"/>
  <c r="E194" i="57"/>
  <c r="D194" i="57"/>
  <c r="C194" i="57"/>
  <c r="Y193" i="57"/>
  <c r="X193" i="57"/>
  <c r="Q193" i="57"/>
  <c r="P193" i="57"/>
  <c r="M193" i="57"/>
  <c r="L193" i="57"/>
  <c r="K193" i="57"/>
  <c r="H193" i="57"/>
  <c r="G193" i="57"/>
  <c r="E193" i="57"/>
  <c r="D193" i="57"/>
  <c r="C193" i="57"/>
  <c r="Y192" i="57"/>
  <c r="X192" i="57"/>
  <c r="Q192" i="57"/>
  <c r="Y191" i="57"/>
  <c r="X191" i="57"/>
  <c r="Q191" i="57"/>
  <c r="P191" i="57"/>
  <c r="M191" i="57"/>
  <c r="L191" i="57"/>
  <c r="K191" i="57"/>
  <c r="H191" i="57"/>
  <c r="G191" i="57"/>
  <c r="E191" i="57"/>
  <c r="D191" i="57"/>
  <c r="C191" i="57"/>
  <c r="Y190" i="57"/>
  <c r="X190" i="57"/>
  <c r="Q190" i="57"/>
  <c r="P190" i="57"/>
  <c r="M190" i="57"/>
  <c r="L190" i="57"/>
  <c r="K190" i="57"/>
  <c r="H190" i="57"/>
  <c r="G190" i="57"/>
  <c r="E190" i="57"/>
  <c r="D190" i="57"/>
  <c r="C190" i="57"/>
  <c r="Y189" i="57"/>
  <c r="X189" i="57"/>
  <c r="Q189" i="57"/>
  <c r="P189" i="57"/>
  <c r="M189" i="57"/>
  <c r="L189" i="57"/>
  <c r="K189" i="57"/>
  <c r="H189" i="57"/>
  <c r="G189" i="57"/>
  <c r="E189" i="57"/>
  <c r="D189" i="57"/>
  <c r="C189" i="57"/>
  <c r="Y188" i="57"/>
  <c r="X188" i="57"/>
  <c r="Q188" i="57"/>
  <c r="P188" i="57"/>
  <c r="M188" i="57"/>
  <c r="L188" i="57"/>
  <c r="K188" i="57"/>
  <c r="H188" i="57"/>
  <c r="G188" i="57"/>
  <c r="E188" i="57"/>
  <c r="D188" i="57"/>
  <c r="C188" i="57"/>
  <c r="Y187" i="57"/>
  <c r="X187" i="57"/>
  <c r="Q187" i="57"/>
  <c r="Y186" i="57"/>
  <c r="X186" i="57"/>
  <c r="Q186" i="57"/>
  <c r="P186" i="57"/>
  <c r="M186" i="57"/>
  <c r="L186" i="57"/>
  <c r="K186" i="57"/>
  <c r="H186" i="57"/>
  <c r="G186" i="57"/>
  <c r="E186" i="57"/>
  <c r="D186" i="57"/>
  <c r="C186" i="57"/>
  <c r="Y185" i="57"/>
  <c r="X185" i="57"/>
  <c r="Q185" i="57"/>
  <c r="P185" i="57"/>
  <c r="M185" i="57"/>
  <c r="L185" i="57"/>
  <c r="K185" i="57"/>
  <c r="H185" i="57"/>
  <c r="G185" i="57"/>
  <c r="E185" i="57"/>
  <c r="D185" i="57"/>
  <c r="C185" i="57"/>
  <c r="Y184" i="57"/>
  <c r="X184" i="57"/>
  <c r="Q184" i="57"/>
  <c r="P184" i="57"/>
  <c r="M184" i="57"/>
  <c r="L184" i="57"/>
  <c r="K184" i="57"/>
  <c r="H184" i="57"/>
  <c r="G184" i="57"/>
  <c r="E184" i="57"/>
  <c r="D184" i="57"/>
  <c r="C184" i="57"/>
  <c r="Y183" i="57"/>
  <c r="X183" i="57"/>
  <c r="Q183" i="57"/>
  <c r="P183" i="57"/>
  <c r="M183" i="57"/>
  <c r="L183" i="57"/>
  <c r="K183" i="57"/>
  <c r="H183" i="57"/>
  <c r="G183" i="57"/>
  <c r="E183" i="57"/>
  <c r="D183" i="57"/>
  <c r="C183" i="57"/>
  <c r="Y182" i="57"/>
  <c r="X182" i="57"/>
  <c r="Q182" i="57"/>
  <c r="Y181" i="57"/>
  <c r="X181" i="57"/>
  <c r="Q181" i="57"/>
  <c r="P181" i="57"/>
  <c r="M181" i="57"/>
  <c r="L181" i="57"/>
  <c r="K181" i="57"/>
  <c r="H181" i="57"/>
  <c r="G181" i="57"/>
  <c r="E181" i="57"/>
  <c r="D181" i="57"/>
  <c r="C181" i="57"/>
  <c r="Y180" i="57"/>
  <c r="X180" i="57"/>
  <c r="Q180" i="57"/>
  <c r="P180" i="57"/>
  <c r="M180" i="57"/>
  <c r="L180" i="57"/>
  <c r="K180" i="57"/>
  <c r="H180" i="57"/>
  <c r="G180" i="57"/>
  <c r="E180" i="57"/>
  <c r="D180" i="57"/>
  <c r="C180" i="57"/>
  <c r="Y179" i="57"/>
  <c r="X179" i="57"/>
  <c r="Q179" i="57"/>
  <c r="P179" i="57"/>
  <c r="M179" i="57"/>
  <c r="L179" i="57"/>
  <c r="K179" i="57"/>
  <c r="H179" i="57"/>
  <c r="G179" i="57"/>
  <c r="E179" i="57"/>
  <c r="D179" i="57"/>
  <c r="C179" i="57"/>
  <c r="Y178" i="57"/>
  <c r="X178" i="57"/>
  <c r="Q178" i="57"/>
  <c r="P178" i="57"/>
  <c r="M178" i="57"/>
  <c r="L178" i="57"/>
  <c r="K178" i="57"/>
  <c r="H178" i="57"/>
  <c r="G178" i="57"/>
  <c r="E178" i="57"/>
  <c r="D178" i="57"/>
  <c r="C178" i="57"/>
  <c r="Y177" i="57"/>
  <c r="X177" i="57"/>
  <c r="Q177" i="57"/>
  <c r="Y176" i="57"/>
  <c r="X176" i="57"/>
  <c r="Q176" i="57"/>
  <c r="P176" i="57"/>
  <c r="M176" i="57"/>
  <c r="L176" i="57"/>
  <c r="K176" i="57"/>
  <c r="H176" i="57"/>
  <c r="G176" i="57"/>
  <c r="E176" i="57"/>
  <c r="D176" i="57"/>
  <c r="C176" i="57"/>
  <c r="Y175" i="57"/>
  <c r="X175" i="57"/>
  <c r="Q175" i="57"/>
  <c r="P175" i="57"/>
  <c r="M175" i="57"/>
  <c r="L175" i="57"/>
  <c r="K175" i="57"/>
  <c r="H175" i="57"/>
  <c r="G175" i="57"/>
  <c r="E175" i="57"/>
  <c r="D175" i="57"/>
  <c r="C175" i="57"/>
  <c r="Y174" i="57"/>
  <c r="X174" i="57"/>
  <c r="Q174" i="57"/>
  <c r="P174" i="57"/>
  <c r="M174" i="57"/>
  <c r="L174" i="57"/>
  <c r="K174" i="57"/>
  <c r="H174" i="57"/>
  <c r="G174" i="57"/>
  <c r="E174" i="57"/>
  <c r="D174" i="57"/>
  <c r="C174" i="57"/>
  <c r="Y173" i="57"/>
  <c r="X173" i="57"/>
  <c r="Q173" i="57"/>
  <c r="P173" i="57"/>
  <c r="M173" i="57"/>
  <c r="L173" i="57"/>
  <c r="K173" i="57"/>
  <c r="H173" i="57"/>
  <c r="G173" i="57"/>
  <c r="E173" i="57"/>
  <c r="D173" i="57"/>
  <c r="C173" i="57"/>
  <c r="Y172" i="57"/>
  <c r="X172" i="57"/>
  <c r="Q172" i="57"/>
  <c r="Y171" i="57"/>
  <c r="X171" i="57"/>
  <c r="Q171" i="57"/>
  <c r="P171" i="57"/>
  <c r="M171" i="57"/>
  <c r="L171" i="57"/>
  <c r="K171" i="57"/>
  <c r="H171" i="57"/>
  <c r="G171" i="57"/>
  <c r="E171" i="57"/>
  <c r="D171" i="57"/>
  <c r="C171" i="57"/>
  <c r="Y170" i="57"/>
  <c r="X170" i="57"/>
  <c r="Q170" i="57"/>
  <c r="P170" i="57"/>
  <c r="M170" i="57"/>
  <c r="L170" i="57"/>
  <c r="K170" i="57"/>
  <c r="H170" i="57"/>
  <c r="G170" i="57"/>
  <c r="E170" i="57"/>
  <c r="D170" i="57"/>
  <c r="C170" i="57"/>
  <c r="Y169" i="57"/>
  <c r="X169" i="57"/>
  <c r="Q169" i="57"/>
  <c r="P169" i="57"/>
  <c r="M169" i="57"/>
  <c r="L169" i="57"/>
  <c r="K169" i="57"/>
  <c r="H169" i="57"/>
  <c r="G169" i="57"/>
  <c r="E169" i="57"/>
  <c r="D169" i="57"/>
  <c r="C169" i="57"/>
  <c r="Y168" i="57"/>
  <c r="X168" i="57"/>
  <c r="Q168" i="57"/>
  <c r="P168" i="57"/>
  <c r="M168" i="57"/>
  <c r="L168" i="57"/>
  <c r="K168" i="57"/>
  <c r="H168" i="57"/>
  <c r="G168" i="57"/>
  <c r="E168" i="57"/>
  <c r="D168" i="57"/>
  <c r="C168" i="57"/>
  <c r="Y167" i="57"/>
  <c r="X167" i="57"/>
  <c r="Q167" i="57"/>
  <c r="Y166" i="57"/>
  <c r="X166" i="57"/>
  <c r="Q166" i="57"/>
  <c r="P166" i="57"/>
  <c r="M166" i="57"/>
  <c r="L166" i="57"/>
  <c r="K166" i="57"/>
  <c r="H166" i="57"/>
  <c r="G166" i="57"/>
  <c r="E166" i="57"/>
  <c r="D166" i="57"/>
  <c r="C166" i="57"/>
  <c r="Y165" i="57"/>
  <c r="X165" i="57"/>
  <c r="Q165" i="57"/>
  <c r="P165" i="57"/>
  <c r="M165" i="57"/>
  <c r="L165" i="57"/>
  <c r="K165" i="57"/>
  <c r="H165" i="57"/>
  <c r="G165" i="57"/>
  <c r="E165" i="57"/>
  <c r="D165" i="57"/>
  <c r="C165" i="57"/>
  <c r="Y164" i="57"/>
  <c r="X164" i="57"/>
  <c r="Q164" i="57"/>
  <c r="P164" i="57"/>
  <c r="M164" i="57"/>
  <c r="L164" i="57"/>
  <c r="K164" i="57"/>
  <c r="H164" i="57"/>
  <c r="G164" i="57"/>
  <c r="E164" i="57"/>
  <c r="D164" i="57"/>
  <c r="C164" i="57"/>
  <c r="Y163" i="57"/>
  <c r="X163" i="57"/>
  <c r="Q163" i="57"/>
  <c r="P163" i="57"/>
  <c r="M163" i="57"/>
  <c r="L163" i="57"/>
  <c r="K163" i="57"/>
  <c r="H163" i="57"/>
  <c r="G163" i="57"/>
  <c r="E163" i="57"/>
  <c r="D163" i="57"/>
  <c r="C163" i="57"/>
  <c r="Y162" i="57"/>
  <c r="X162" i="57"/>
  <c r="Q162" i="57"/>
  <c r="Y161" i="57"/>
  <c r="X161" i="57"/>
  <c r="Q161" i="57"/>
  <c r="P161" i="57"/>
  <c r="M161" i="57"/>
  <c r="L161" i="57"/>
  <c r="K161" i="57"/>
  <c r="H161" i="57"/>
  <c r="G161" i="57"/>
  <c r="E161" i="57"/>
  <c r="D161" i="57"/>
  <c r="C161" i="57"/>
  <c r="Y160" i="57"/>
  <c r="X160" i="57"/>
  <c r="Q160" i="57"/>
  <c r="P160" i="57"/>
  <c r="M160" i="57"/>
  <c r="L160" i="57"/>
  <c r="K160" i="57"/>
  <c r="H160" i="57"/>
  <c r="G160" i="57"/>
  <c r="E160" i="57"/>
  <c r="D160" i="57"/>
  <c r="C160" i="57"/>
  <c r="Y159" i="57"/>
  <c r="X159" i="57"/>
  <c r="Q159" i="57"/>
  <c r="P159" i="57"/>
  <c r="M159" i="57"/>
  <c r="L159" i="57"/>
  <c r="K159" i="57"/>
  <c r="H159" i="57"/>
  <c r="G159" i="57"/>
  <c r="E159" i="57"/>
  <c r="D159" i="57"/>
  <c r="C159" i="57"/>
  <c r="Y158" i="57"/>
  <c r="X158" i="57"/>
  <c r="Q158" i="57"/>
  <c r="P158" i="57"/>
  <c r="M158" i="57"/>
  <c r="L158" i="57"/>
  <c r="K158" i="57"/>
  <c r="H158" i="57"/>
  <c r="G158" i="57"/>
  <c r="E158" i="57"/>
  <c r="D158" i="57"/>
  <c r="C158" i="57"/>
  <c r="Y157" i="57"/>
  <c r="X157" i="57"/>
  <c r="Q157" i="57"/>
  <c r="Y156" i="57"/>
  <c r="X156" i="57"/>
  <c r="Q156" i="57"/>
  <c r="P156" i="57"/>
  <c r="M156" i="57"/>
  <c r="L156" i="57"/>
  <c r="K156" i="57"/>
  <c r="H156" i="57"/>
  <c r="G156" i="57"/>
  <c r="E156" i="57"/>
  <c r="D156" i="57"/>
  <c r="C156" i="57"/>
  <c r="Y155" i="57"/>
  <c r="X155" i="57"/>
  <c r="Q155" i="57"/>
  <c r="P155" i="57"/>
  <c r="M155" i="57"/>
  <c r="L155" i="57"/>
  <c r="K155" i="57"/>
  <c r="H155" i="57"/>
  <c r="G155" i="57"/>
  <c r="E155" i="57"/>
  <c r="D155" i="57"/>
  <c r="C155" i="57"/>
  <c r="Y154" i="57"/>
  <c r="X154" i="57"/>
  <c r="Q154" i="57"/>
  <c r="P154" i="57"/>
  <c r="M154" i="57"/>
  <c r="L154" i="57"/>
  <c r="K154" i="57"/>
  <c r="H154" i="57"/>
  <c r="G154" i="57"/>
  <c r="E154" i="57"/>
  <c r="D154" i="57"/>
  <c r="C154" i="57"/>
  <c r="Y153" i="57"/>
  <c r="X153" i="57"/>
  <c r="Q153" i="57"/>
  <c r="P153" i="57"/>
  <c r="M153" i="57"/>
  <c r="L153" i="57"/>
  <c r="K153" i="57"/>
  <c r="H153" i="57"/>
  <c r="G153" i="57"/>
  <c r="E153" i="57"/>
  <c r="D153" i="57"/>
  <c r="C153" i="57"/>
  <c r="Y152" i="57"/>
  <c r="X152" i="57"/>
  <c r="Q152" i="57"/>
  <c r="Y151" i="57"/>
  <c r="X151" i="57"/>
  <c r="Q151" i="57"/>
  <c r="P151" i="57"/>
  <c r="M151" i="57"/>
  <c r="L151" i="57"/>
  <c r="K151" i="57"/>
  <c r="H151" i="57"/>
  <c r="G151" i="57"/>
  <c r="E151" i="57"/>
  <c r="D151" i="57"/>
  <c r="C151" i="57"/>
  <c r="Y150" i="57"/>
  <c r="X150" i="57"/>
  <c r="Q150" i="57"/>
  <c r="P150" i="57"/>
  <c r="M150" i="57"/>
  <c r="L150" i="57"/>
  <c r="K150" i="57"/>
  <c r="H150" i="57"/>
  <c r="G150" i="57"/>
  <c r="E150" i="57"/>
  <c r="D150" i="57"/>
  <c r="C150" i="57"/>
  <c r="Y149" i="57"/>
  <c r="X149" i="57"/>
  <c r="Q149" i="57"/>
  <c r="P149" i="57"/>
  <c r="M149" i="57"/>
  <c r="L149" i="57"/>
  <c r="K149" i="57"/>
  <c r="H149" i="57"/>
  <c r="G149" i="57"/>
  <c r="E149" i="57"/>
  <c r="D149" i="57"/>
  <c r="C149" i="57"/>
  <c r="Y148" i="57"/>
  <c r="X148" i="57"/>
  <c r="Q148" i="57"/>
  <c r="P148" i="57"/>
  <c r="M148" i="57"/>
  <c r="L148" i="57"/>
  <c r="K148" i="57"/>
  <c r="H148" i="57"/>
  <c r="G148" i="57"/>
  <c r="E148" i="57"/>
  <c r="D148" i="57"/>
  <c r="C148" i="57"/>
  <c r="Y147" i="57"/>
  <c r="X147" i="57"/>
  <c r="Q147" i="57"/>
  <c r="Y146" i="57"/>
  <c r="X146" i="57"/>
  <c r="Q146" i="57"/>
  <c r="P146" i="57"/>
  <c r="M146" i="57"/>
  <c r="L146" i="57"/>
  <c r="K146" i="57"/>
  <c r="H146" i="57"/>
  <c r="G146" i="57"/>
  <c r="E146" i="57"/>
  <c r="D146" i="57"/>
  <c r="C146" i="57"/>
  <c r="Y145" i="57"/>
  <c r="X145" i="57"/>
  <c r="Q145" i="57"/>
  <c r="P145" i="57"/>
  <c r="M145" i="57"/>
  <c r="L145" i="57"/>
  <c r="K145" i="57"/>
  <c r="H145" i="57"/>
  <c r="G145" i="57"/>
  <c r="E145" i="57"/>
  <c r="D145" i="57"/>
  <c r="C145" i="57"/>
  <c r="Y144" i="57"/>
  <c r="X144" i="57"/>
  <c r="Q144" i="57"/>
  <c r="P144" i="57"/>
  <c r="M144" i="57"/>
  <c r="L144" i="57"/>
  <c r="K144" i="57"/>
  <c r="H144" i="57"/>
  <c r="G144" i="57"/>
  <c r="E144" i="57"/>
  <c r="D144" i="57"/>
  <c r="C144" i="57"/>
  <c r="Y143" i="57"/>
  <c r="X143" i="57"/>
  <c r="Q143" i="57"/>
  <c r="P143" i="57"/>
  <c r="M143" i="57"/>
  <c r="L143" i="57"/>
  <c r="K143" i="57"/>
  <c r="H143" i="57"/>
  <c r="G143" i="57"/>
  <c r="E143" i="57"/>
  <c r="D143" i="57"/>
  <c r="C143" i="57"/>
  <c r="Y142" i="57"/>
  <c r="X142" i="57"/>
  <c r="Q142" i="57"/>
  <c r="Y141" i="57"/>
  <c r="X141" i="57"/>
  <c r="Q141" i="57"/>
  <c r="P141" i="57"/>
  <c r="M141" i="57"/>
  <c r="L141" i="57"/>
  <c r="K141" i="57"/>
  <c r="H141" i="57"/>
  <c r="G141" i="57"/>
  <c r="E141" i="57"/>
  <c r="D141" i="57"/>
  <c r="C141" i="57"/>
  <c r="Y140" i="57"/>
  <c r="X140" i="57"/>
  <c r="Q140" i="57"/>
  <c r="P140" i="57"/>
  <c r="M140" i="57"/>
  <c r="L140" i="57"/>
  <c r="K140" i="57"/>
  <c r="H140" i="57"/>
  <c r="G140" i="57"/>
  <c r="E140" i="57"/>
  <c r="D140" i="57"/>
  <c r="C140" i="57"/>
  <c r="Y139" i="57"/>
  <c r="X139" i="57"/>
  <c r="Q139" i="57"/>
  <c r="P139" i="57"/>
  <c r="M139" i="57"/>
  <c r="L139" i="57"/>
  <c r="K139" i="57"/>
  <c r="H139" i="57"/>
  <c r="G139" i="57"/>
  <c r="E139" i="57"/>
  <c r="D139" i="57"/>
  <c r="C139" i="57"/>
  <c r="Y138" i="57"/>
  <c r="X138" i="57"/>
  <c r="Q138" i="57"/>
  <c r="P138" i="57"/>
  <c r="M138" i="57"/>
  <c r="L138" i="57"/>
  <c r="K138" i="57"/>
  <c r="H138" i="57"/>
  <c r="G138" i="57"/>
  <c r="E138" i="57"/>
  <c r="D138" i="57"/>
  <c r="C138" i="57"/>
  <c r="Y137" i="57"/>
  <c r="X137" i="57"/>
  <c r="Q137" i="57"/>
  <c r="Y136" i="57"/>
  <c r="X136" i="57"/>
  <c r="Q136" i="57"/>
  <c r="P136" i="57"/>
  <c r="M136" i="57"/>
  <c r="L136" i="57"/>
  <c r="K136" i="57"/>
  <c r="H136" i="57"/>
  <c r="G136" i="57"/>
  <c r="E136" i="57"/>
  <c r="D136" i="57"/>
  <c r="C136" i="57"/>
  <c r="Y135" i="57"/>
  <c r="X135" i="57"/>
  <c r="Q135" i="57"/>
  <c r="P135" i="57"/>
  <c r="M135" i="57"/>
  <c r="L135" i="57"/>
  <c r="K135" i="57"/>
  <c r="H135" i="57"/>
  <c r="G135" i="57"/>
  <c r="E135" i="57"/>
  <c r="D135" i="57"/>
  <c r="C135" i="57"/>
  <c r="Y134" i="57"/>
  <c r="X134" i="57"/>
  <c r="Q134" i="57"/>
  <c r="P134" i="57"/>
  <c r="M134" i="57"/>
  <c r="L134" i="57"/>
  <c r="K134" i="57"/>
  <c r="H134" i="57"/>
  <c r="G134" i="57"/>
  <c r="E134" i="57"/>
  <c r="D134" i="57"/>
  <c r="C134" i="57"/>
  <c r="Y133" i="57"/>
  <c r="X133" i="57"/>
  <c r="Q133" i="57"/>
  <c r="P133" i="57"/>
  <c r="M133" i="57"/>
  <c r="L133" i="57"/>
  <c r="K133" i="57"/>
  <c r="H133" i="57"/>
  <c r="G133" i="57"/>
  <c r="E133" i="57"/>
  <c r="D133" i="57"/>
  <c r="C133" i="57"/>
  <c r="Y132" i="57"/>
  <c r="X132" i="57"/>
  <c r="Q132" i="57"/>
  <c r="Y131" i="57"/>
  <c r="X131" i="57"/>
  <c r="Q131" i="57"/>
  <c r="P131" i="57"/>
  <c r="M131" i="57"/>
  <c r="L131" i="57"/>
  <c r="K131" i="57"/>
  <c r="H131" i="57"/>
  <c r="G131" i="57"/>
  <c r="E131" i="57"/>
  <c r="D131" i="57"/>
  <c r="C131" i="57"/>
  <c r="Y130" i="57"/>
  <c r="X130" i="57"/>
  <c r="Q130" i="57"/>
  <c r="P130" i="57"/>
  <c r="M130" i="57"/>
  <c r="L130" i="57"/>
  <c r="K130" i="57"/>
  <c r="H130" i="57"/>
  <c r="G130" i="57"/>
  <c r="E130" i="57"/>
  <c r="D130" i="57"/>
  <c r="C130" i="57"/>
  <c r="Y129" i="57"/>
  <c r="X129" i="57"/>
  <c r="Q129" i="57"/>
  <c r="P129" i="57"/>
  <c r="M129" i="57"/>
  <c r="L129" i="57"/>
  <c r="K129" i="57"/>
  <c r="H129" i="57"/>
  <c r="G129" i="57"/>
  <c r="E129" i="57"/>
  <c r="D129" i="57"/>
  <c r="C129" i="57"/>
  <c r="Y128" i="57"/>
  <c r="X128" i="57"/>
  <c r="Q128" i="57"/>
  <c r="P128" i="57"/>
  <c r="M128" i="57"/>
  <c r="L128" i="57"/>
  <c r="K128" i="57"/>
  <c r="H128" i="57"/>
  <c r="G128" i="57"/>
  <c r="E128" i="57"/>
  <c r="D128" i="57"/>
  <c r="C128" i="57"/>
  <c r="Y127" i="57"/>
  <c r="X127" i="57"/>
  <c r="Q127" i="57"/>
  <c r="Y126" i="57"/>
  <c r="X126" i="57"/>
  <c r="Q126" i="57"/>
  <c r="P126" i="57"/>
  <c r="M126" i="57"/>
  <c r="L126" i="57"/>
  <c r="K126" i="57"/>
  <c r="H126" i="57"/>
  <c r="G126" i="57"/>
  <c r="E126" i="57"/>
  <c r="D126" i="57"/>
  <c r="C126" i="57"/>
  <c r="Y125" i="57"/>
  <c r="X125" i="57"/>
  <c r="Q125" i="57"/>
  <c r="P125" i="57"/>
  <c r="M125" i="57"/>
  <c r="L125" i="57"/>
  <c r="K125" i="57"/>
  <c r="H125" i="57"/>
  <c r="G125" i="57"/>
  <c r="E125" i="57"/>
  <c r="D125" i="57"/>
  <c r="C125" i="57"/>
  <c r="Y124" i="57"/>
  <c r="X124" i="57"/>
  <c r="Q124" i="57"/>
  <c r="P124" i="57"/>
  <c r="M124" i="57"/>
  <c r="L124" i="57"/>
  <c r="K124" i="57"/>
  <c r="H124" i="57"/>
  <c r="G124" i="57"/>
  <c r="E124" i="57"/>
  <c r="D124" i="57"/>
  <c r="C124" i="57"/>
  <c r="Y123" i="57"/>
  <c r="X123" i="57"/>
  <c r="Q123" i="57"/>
  <c r="P123" i="57"/>
  <c r="M123" i="57"/>
  <c r="L123" i="57"/>
  <c r="K123" i="57"/>
  <c r="H123" i="57"/>
  <c r="G123" i="57"/>
  <c r="E123" i="57"/>
  <c r="D123" i="57"/>
  <c r="C123" i="57"/>
  <c r="Y122" i="57"/>
  <c r="X122" i="57"/>
  <c r="Q122" i="57"/>
  <c r="Y121" i="57"/>
  <c r="X121" i="57"/>
  <c r="Q121" i="57"/>
  <c r="P121" i="57"/>
  <c r="M121" i="57"/>
  <c r="L121" i="57"/>
  <c r="K121" i="57"/>
  <c r="H121" i="57"/>
  <c r="G121" i="57"/>
  <c r="E121" i="57"/>
  <c r="D121" i="57"/>
  <c r="C121" i="57"/>
  <c r="Y120" i="57"/>
  <c r="X120" i="57"/>
  <c r="Q120" i="57"/>
  <c r="P120" i="57"/>
  <c r="M120" i="57"/>
  <c r="L120" i="57"/>
  <c r="K120" i="57"/>
  <c r="H120" i="57"/>
  <c r="G120" i="57"/>
  <c r="E120" i="57"/>
  <c r="D120" i="57"/>
  <c r="C120" i="57"/>
  <c r="Y119" i="57"/>
  <c r="X119" i="57"/>
  <c r="Q119" i="57"/>
  <c r="P119" i="57"/>
  <c r="M119" i="57"/>
  <c r="L119" i="57"/>
  <c r="K119" i="57"/>
  <c r="H119" i="57"/>
  <c r="G119" i="57"/>
  <c r="E119" i="57"/>
  <c r="D119" i="57"/>
  <c r="C119" i="57"/>
  <c r="Y118" i="57"/>
  <c r="X118" i="57"/>
  <c r="Q118" i="57"/>
  <c r="P118" i="57"/>
  <c r="M118" i="57"/>
  <c r="L118" i="57"/>
  <c r="K118" i="57"/>
  <c r="H118" i="57"/>
  <c r="G118" i="57"/>
  <c r="E118" i="57"/>
  <c r="D118" i="57"/>
  <c r="C118" i="57"/>
  <c r="Y117" i="57"/>
  <c r="X117" i="57"/>
  <c r="Q117" i="57"/>
  <c r="Y116" i="57"/>
  <c r="X116" i="57"/>
  <c r="Q116" i="57"/>
  <c r="P116" i="57"/>
  <c r="M116" i="57"/>
  <c r="L116" i="57"/>
  <c r="K116" i="57"/>
  <c r="H116" i="57"/>
  <c r="G116" i="57"/>
  <c r="E116" i="57"/>
  <c r="D116" i="57"/>
  <c r="C116" i="57"/>
  <c r="Y115" i="57"/>
  <c r="X115" i="57"/>
  <c r="Q115" i="57"/>
  <c r="P115" i="57"/>
  <c r="M115" i="57"/>
  <c r="L115" i="57"/>
  <c r="K115" i="57"/>
  <c r="H115" i="57"/>
  <c r="G115" i="57"/>
  <c r="E115" i="57"/>
  <c r="D115" i="57"/>
  <c r="C115" i="57"/>
  <c r="Y114" i="57"/>
  <c r="X114" i="57"/>
  <c r="Q114" i="57"/>
  <c r="P114" i="57"/>
  <c r="M114" i="57"/>
  <c r="L114" i="57"/>
  <c r="K114" i="57"/>
  <c r="H114" i="57"/>
  <c r="G114" i="57"/>
  <c r="E114" i="57"/>
  <c r="D114" i="57"/>
  <c r="C114" i="57"/>
  <c r="Y113" i="57"/>
  <c r="X113" i="57"/>
  <c r="Q113" i="57"/>
  <c r="P113" i="57"/>
  <c r="M113" i="57"/>
  <c r="L113" i="57"/>
  <c r="K113" i="57"/>
  <c r="H113" i="57"/>
  <c r="G113" i="57"/>
  <c r="E113" i="57"/>
  <c r="D113" i="57"/>
  <c r="C113" i="57"/>
  <c r="Y112" i="57"/>
  <c r="X112" i="57"/>
  <c r="Q112" i="57"/>
  <c r="Y111" i="57"/>
  <c r="X111" i="57"/>
  <c r="Q111" i="57"/>
  <c r="P111" i="57"/>
  <c r="M111" i="57"/>
  <c r="L111" i="57"/>
  <c r="K111" i="57"/>
  <c r="H111" i="57"/>
  <c r="G111" i="57"/>
  <c r="E111" i="57"/>
  <c r="D111" i="57"/>
  <c r="C111" i="57"/>
  <c r="Y110" i="57"/>
  <c r="X110" i="57"/>
  <c r="Q110" i="57"/>
  <c r="P110" i="57"/>
  <c r="M110" i="57"/>
  <c r="L110" i="57"/>
  <c r="K110" i="57"/>
  <c r="H110" i="57"/>
  <c r="G110" i="57"/>
  <c r="E110" i="57"/>
  <c r="D110" i="57"/>
  <c r="C110" i="57"/>
  <c r="Y109" i="57"/>
  <c r="X109" i="57"/>
  <c r="Q109" i="57"/>
  <c r="P109" i="57"/>
  <c r="M109" i="57"/>
  <c r="L109" i="57"/>
  <c r="K109" i="57"/>
  <c r="H109" i="57"/>
  <c r="G109" i="57"/>
  <c r="E109" i="57"/>
  <c r="D109" i="57"/>
  <c r="C109" i="57"/>
  <c r="Y108" i="57"/>
  <c r="X108" i="57"/>
  <c r="Q108" i="57"/>
  <c r="P108" i="57"/>
  <c r="M108" i="57"/>
  <c r="L108" i="57"/>
  <c r="K108" i="57"/>
  <c r="H108" i="57"/>
  <c r="G108" i="57"/>
  <c r="E108" i="57"/>
  <c r="D108" i="57"/>
  <c r="C108" i="57"/>
  <c r="Y107" i="57"/>
  <c r="X107" i="57"/>
  <c r="Q107" i="57"/>
  <c r="Y106" i="57"/>
  <c r="X106" i="57"/>
  <c r="Q106" i="57"/>
  <c r="P106" i="57"/>
  <c r="M106" i="57"/>
  <c r="L106" i="57"/>
  <c r="K106" i="57"/>
  <c r="H106" i="57"/>
  <c r="G106" i="57"/>
  <c r="E106" i="57"/>
  <c r="D106" i="57"/>
  <c r="C106" i="57"/>
  <c r="Y105" i="57"/>
  <c r="X105" i="57"/>
  <c r="Q105" i="57"/>
  <c r="P105" i="57"/>
  <c r="M105" i="57"/>
  <c r="L105" i="57"/>
  <c r="K105" i="57"/>
  <c r="H105" i="57"/>
  <c r="G105" i="57"/>
  <c r="E105" i="57"/>
  <c r="D105" i="57"/>
  <c r="C105" i="57"/>
  <c r="Y104" i="57"/>
  <c r="X104" i="57"/>
  <c r="Q104" i="57"/>
  <c r="P104" i="57"/>
  <c r="M104" i="57"/>
  <c r="L104" i="57"/>
  <c r="K104" i="57"/>
  <c r="H104" i="57"/>
  <c r="G104" i="57"/>
  <c r="E104" i="57"/>
  <c r="D104" i="57"/>
  <c r="C104" i="57"/>
  <c r="Y103" i="57"/>
  <c r="X103" i="57"/>
  <c r="Q103" i="57"/>
  <c r="P103" i="57"/>
  <c r="M103" i="57"/>
  <c r="L103" i="57"/>
  <c r="K103" i="57"/>
  <c r="H103" i="57"/>
  <c r="G103" i="57"/>
  <c r="E103" i="57"/>
  <c r="D103" i="57"/>
  <c r="C103" i="57"/>
  <c r="Y102" i="57"/>
  <c r="X102" i="57"/>
  <c r="Q102" i="57"/>
  <c r="Y101" i="57"/>
  <c r="X101" i="57"/>
  <c r="Q101" i="57"/>
  <c r="Y100" i="57"/>
  <c r="X100" i="57"/>
  <c r="Q100" i="57"/>
  <c r="Y99" i="57"/>
  <c r="X99" i="57"/>
  <c r="Q99" i="57"/>
  <c r="Y98" i="57"/>
  <c r="X98" i="57"/>
  <c r="Q98" i="57"/>
  <c r="Y97" i="57"/>
  <c r="X97" i="57"/>
  <c r="Q97" i="57"/>
  <c r="Y96" i="57"/>
  <c r="X96" i="57"/>
  <c r="Q96" i="57"/>
  <c r="Y95" i="57"/>
  <c r="X95" i="57"/>
  <c r="Q95" i="57"/>
  <c r="Y94" i="57"/>
  <c r="X94" i="57"/>
  <c r="Q94" i="57"/>
  <c r="Y93" i="57"/>
  <c r="X93" i="57"/>
  <c r="Q93" i="57"/>
  <c r="Y92" i="57"/>
  <c r="X92" i="57"/>
  <c r="Q92" i="57"/>
  <c r="Y91" i="57"/>
  <c r="X91" i="57"/>
  <c r="Q91" i="57"/>
  <c r="Y90" i="57"/>
  <c r="X90" i="57"/>
  <c r="Q90" i="57"/>
  <c r="Y89" i="57"/>
  <c r="X89" i="57"/>
  <c r="Q89" i="57"/>
  <c r="Y88" i="57"/>
  <c r="X88" i="57"/>
  <c r="Q88" i="57"/>
  <c r="Y87" i="57"/>
  <c r="X87" i="57"/>
  <c r="Q87" i="57"/>
  <c r="Y86" i="57"/>
  <c r="X86" i="57"/>
  <c r="Q86" i="57"/>
  <c r="Y85" i="57"/>
  <c r="X85" i="57"/>
  <c r="Q85" i="57"/>
  <c r="Y84" i="57"/>
  <c r="X84" i="57"/>
  <c r="Q84" i="57"/>
  <c r="Y83" i="57"/>
  <c r="X83" i="57"/>
  <c r="Q83" i="57"/>
  <c r="Y82" i="57"/>
  <c r="X82" i="57"/>
  <c r="Q82" i="57"/>
  <c r="Y81" i="57"/>
  <c r="X81" i="57"/>
  <c r="Q81" i="57"/>
  <c r="Y80" i="57"/>
  <c r="X80" i="57"/>
  <c r="Q80" i="57"/>
  <c r="Y79" i="57"/>
  <c r="X79" i="57"/>
  <c r="Q79" i="57"/>
  <c r="Y78" i="57"/>
  <c r="X78" i="57"/>
  <c r="Q78" i="57"/>
  <c r="Y77" i="57"/>
  <c r="X77" i="57"/>
  <c r="Q77" i="57"/>
  <c r="Y76" i="57"/>
  <c r="X76" i="57"/>
  <c r="Q76" i="57"/>
  <c r="Y75" i="57"/>
  <c r="X75" i="57"/>
  <c r="Q75" i="57"/>
  <c r="Y74" i="57"/>
  <c r="X74" i="57"/>
  <c r="Q74" i="57"/>
  <c r="Y73" i="57"/>
  <c r="X73" i="57"/>
  <c r="Q73" i="57"/>
  <c r="Y72" i="57"/>
  <c r="X72" i="57"/>
  <c r="Q72" i="57"/>
  <c r="Y71" i="57"/>
  <c r="X71" i="57"/>
  <c r="Q71" i="57"/>
  <c r="Y70" i="57"/>
  <c r="X70" i="57"/>
  <c r="Q70" i="57"/>
  <c r="Y69" i="57"/>
  <c r="X69" i="57"/>
  <c r="Q69" i="57"/>
  <c r="Y68" i="57"/>
  <c r="X68" i="57"/>
  <c r="Q68" i="57"/>
  <c r="Y67" i="57"/>
  <c r="X67" i="57"/>
  <c r="Q67" i="57"/>
  <c r="Y66" i="57"/>
  <c r="X66" i="57"/>
  <c r="Q66" i="57"/>
  <c r="Y65" i="57"/>
  <c r="X65" i="57"/>
  <c r="Q65" i="57"/>
  <c r="Y64" i="57"/>
  <c r="X64" i="57"/>
  <c r="Q64" i="57"/>
  <c r="Y63" i="57"/>
  <c r="X63" i="57"/>
  <c r="Q63" i="57"/>
  <c r="Y62" i="57"/>
  <c r="X62" i="57"/>
  <c r="Q62" i="57"/>
  <c r="Y61" i="57"/>
  <c r="X61" i="57"/>
  <c r="Q61" i="57"/>
  <c r="Y60" i="57"/>
  <c r="X60" i="57"/>
  <c r="Q60" i="57"/>
  <c r="Y59" i="57"/>
  <c r="X59" i="57"/>
  <c r="Q59" i="57"/>
  <c r="Y58" i="57"/>
  <c r="X58" i="57"/>
  <c r="Q58" i="57"/>
  <c r="Y57" i="57"/>
  <c r="X57" i="57"/>
  <c r="Q57" i="57"/>
  <c r="Y56" i="57"/>
  <c r="X56" i="57"/>
  <c r="Q56" i="57"/>
  <c r="Y55" i="57"/>
  <c r="X55" i="57"/>
  <c r="Q55" i="57"/>
  <c r="Y54" i="57"/>
  <c r="X54" i="57"/>
  <c r="Q54" i="57"/>
  <c r="Y53" i="57"/>
  <c r="X53" i="57"/>
  <c r="Q53" i="57"/>
  <c r="Y52" i="57"/>
  <c r="X52" i="57"/>
  <c r="Q52" i="57"/>
  <c r="Y51" i="57"/>
  <c r="X51" i="57"/>
  <c r="Q51" i="57"/>
  <c r="Y50" i="57"/>
  <c r="X50" i="57"/>
  <c r="Q50" i="57"/>
  <c r="Y49" i="57"/>
  <c r="X49" i="57"/>
  <c r="Q49" i="57"/>
  <c r="Y48" i="57"/>
  <c r="X48" i="57"/>
  <c r="Q48" i="57"/>
  <c r="Y47" i="57"/>
  <c r="X47" i="57"/>
  <c r="Q47" i="57"/>
  <c r="Y46" i="57"/>
  <c r="X46" i="57"/>
  <c r="Q46" i="57"/>
  <c r="Y45" i="57"/>
  <c r="X45" i="57"/>
  <c r="Q45" i="57"/>
  <c r="Y44" i="57"/>
  <c r="X44" i="57"/>
  <c r="Q44" i="57"/>
  <c r="Y43" i="57"/>
  <c r="X43" i="57"/>
  <c r="Q43" i="57"/>
  <c r="Y42" i="57"/>
  <c r="X42" i="57"/>
  <c r="Q42" i="57"/>
  <c r="Y41" i="57"/>
  <c r="X41" i="57"/>
  <c r="Q41" i="57"/>
  <c r="Y40" i="57"/>
  <c r="X40" i="57"/>
  <c r="Q40" i="57"/>
  <c r="Y39" i="57"/>
  <c r="X39" i="57"/>
  <c r="Q39" i="57"/>
  <c r="Y38" i="57"/>
  <c r="X38" i="57"/>
  <c r="Q38" i="57"/>
  <c r="Y37" i="57"/>
  <c r="X37" i="57"/>
  <c r="Q37" i="57"/>
  <c r="Y36" i="57"/>
  <c r="X36" i="57"/>
  <c r="Q36" i="57"/>
  <c r="Y35" i="57"/>
  <c r="X35" i="57"/>
  <c r="Q35" i="57"/>
  <c r="Y34" i="57"/>
  <c r="X34" i="57"/>
  <c r="Q34" i="57"/>
  <c r="Y33" i="57"/>
  <c r="X33" i="57"/>
  <c r="Q33" i="57"/>
  <c r="Y32" i="57"/>
  <c r="X32" i="57"/>
  <c r="Q32" i="57"/>
  <c r="Y31" i="57"/>
  <c r="X31" i="57"/>
  <c r="Q31" i="57"/>
  <c r="Y30" i="57"/>
  <c r="X30" i="57"/>
  <c r="Q30" i="57"/>
  <c r="Y29" i="57"/>
  <c r="X29" i="57"/>
  <c r="Q29" i="57"/>
  <c r="Y28" i="57"/>
  <c r="X28" i="57"/>
  <c r="Q28" i="57"/>
  <c r="Y27" i="57"/>
  <c r="X27" i="57"/>
  <c r="Q27" i="57"/>
  <c r="Y26" i="57"/>
  <c r="X26" i="57"/>
  <c r="Q26" i="57"/>
  <c r="Y25" i="57"/>
  <c r="X25" i="57"/>
  <c r="Q25" i="57"/>
  <c r="Y24" i="57"/>
  <c r="X24" i="57"/>
  <c r="Q24" i="57"/>
  <c r="Y23" i="57"/>
  <c r="X23" i="57"/>
  <c r="Q23" i="57"/>
  <c r="Y22" i="57"/>
  <c r="X22" i="57"/>
  <c r="Q22" i="57"/>
  <c r="Y21" i="57"/>
  <c r="X21" i="57"/>
  <c r="Q21" i="57"/>
  <c r="Y20" i="57"/>
  <c r="X20" i="57"/>
  <c r="Q20" i="57"/>
  <c r="Y19" i="57"/>
  <c r="X19" i="57"/>
  <c r="Q19" i="57"/>
  <c r="Y18" i="57"/>
  <c r="X18" i="57"/>
  <c r="Q18" i="57"/>
  <c r="Y17" i="57"/>
  <c r="X17" i="57"/>
  <c r="Q17" i="57"/>
  <c r="Y16" i="57"/>
  <c r="X16" i="57"/>
  <c r="Q16" i="57"/>
  <c r="Y15" i="57"/>
  <c r="X15" i="57"/>
  <c r="Q15" i="57"/>
  <c r="Y14" i="57"/>
  <c r="X14" i="57"/>
  <c r="Q14" i="57"/>
  <c r="Y13" i="57"/>
  <c r="X13" i="57"/>
  <c r="Q13" i="57"/>
  <c r="Y12" i="57"/>
  <c r="X12" i="57"/>
  <c r="Q12" i="57"/>
  <c r="Y11" i="57"/>
  <c r="X11" i="57"/>
  <c r="Q11" i="57"/>
  <c r="Y10" i="57"/>
  <c r="X10" i="57"/>
  <c r="Q10" i="57"/>
  <c r="Y9" i="57"/>
  <c r="X9" i="57"/>
  <c r="Q9" i="57"/>
  <c r="Y8" i="57"/>
  <c r="X8" i="57"/>
  <c r="Q8" i="57"/>
  <c r="Y7" i="57"/>
  <c r="X7" i="57"/>
  <c r="Q7" i="57"/>
  <c r="Y6" i="57"/>
  <c r="X6" i="57"/>
  <c r="Q6" i="57"/>
  <c r="Y5" i="57"/>
  <c r="X5" i="57"/>
  <c r="Q5" i="57"/>
  <c r="Y4" i="57"/>
  <c r="X4" i="57"/>
  <c r="Q4" i="57"/>
  <c r="Y3" i="57"/>
  <c r="X3" i="57"/>
  <c r="Q3" i="57"/>
  <c r="Y2" i="57"/>
  <c r="X2" i="57"/>
  <c r="Q2" i="57"/>
  <c r="F87" i="28"/>
  <c r="N236" i="28" s="1"/>
  <c r="K236" i="28" s="1"/>
  <c r="F86" i="28"/>
  <c r="N235" i="28" s="1"/>
  <c r="K235" i="28" s="1"/>
  <c r="F85" i="28"/>
  <c r="N234" i="28" s="1"/>
  <c r="K234" i="28" s="1"/>
  <c r="F84" i="28"/>
  <c r="N233" i="28" s="1"/>
  <c r="K233" i="28" s="1"/>
  <c r="F83" i="28"/>
  <c r="N232" i="28" s="1"/>
  <c r="K232" i="28" s="1"/>
  <c r="F82" i="28"/>
  <c r="N231" i="28" s="1"/>
  <c r="K231" i="28" s="1"/>
  <c r="F81" i="28"/>
  <c r="N230" i="28" s="1"/>
  <c r="K230" i="28" s="1"/>
  <c r="F80" i="28"/>
  <c r="N229" i="28" s="1"/>
  <c r="K229" i="28" s="1"/>
  <c r="F79" i="28"/>
  <c r="N228" i="28" s="1"/>
  <c r="K228" i="28" s="1"/>
  <c r="F78" i="28"/>
  <c r="N227" i="28" s="1"/>
  <c r="K227" i="28" s="1"/>
  <c r="F77" i="28"/>
  <c r="N226" i="28" s="1"/>
  <c r="K226" i="28" s="1"/>
  <c r="F76" i="28"/>
  <c r="N225" i="28" s="1"/>
  <c r="K225" i="28" s="1"/>
  <c r="F75" i="28"/>
  <c r="N224" i="28" s="1"/>
  <c r="K224" i="28" s="1"/>
  <c r="F74" i="28"/>
  <c r="N223" i="28" s="1"/>
  <c r="K223" i="28" s="1"/>
  <c r="F73" i="28"/>
  <c r="N222" i="28" s="1"/>
  <c r="K222" i="28" s="1"/>
  <c r="F72" i="28"/>
  <c r="N221" i="28" s="1"/>
  <c r="K221" i="28" s="1"/>
  <c r="F71" i="28"/>
  <c r="N220" i="28" s="1"/>
  <c r="K220" i="28" s="1"/>
  <c r="F70" i="28"/>
  <c r="N219" i="28" s="1"/>
  <c r="K219" i="28" s="1"/>
  <c r="F69" i="28"/>
  <c r="N218" i="28" s="1"/>
  <c r="K218" i="28" s="1"/>
  <c r="F68" i="28"/>
  <c r="N217" i="28" s="1"/>
  <c r="K217" i="28" s="1"/>
  <c r="F67" i="28"/>
  <c r="N216" i="28" s="1"/>
  <c r="K216" i="28" s="1"/>
  <c r="F66" i="28"/>
  <c r="N215" i="28" s="1"/>
  <c r="K215" i="28" s="1"/>
  <c r="F65" i="28"/>
  <c r="N214" i="28" s="1"/>
  <c r="K214" i="28" s="1"/>
  <c r="F64" i="28"/>
  <c r="N213" i="28" s="1"/>
  <c r="K213" i="28" s="1"/>
  <c r="F63" i="28"/>
  <c r="N212" i="28" s="1"/>
  <c r="K212" i="28" s="1"/>
  <c r="F62" i="28"/>
  <c r="N211" i="28" s="1"/>
  <c r="K211" i="28" s="1"/>
  <c r="F61" i="28"/>
  <c r="N210" i="28" s="1"/>
  <c r="K210" i="28" s="1"/>
  <c r="F60" i="28"/>
  <c r="N209" i="28" s="1"/>
  <c r="K209" i="28" s="1"/>
  <c r="F59" i="28"/>
  <c r="N208" i="28" s="1"/>
  <c r="K208" i="28" s="1"/>
  <c r="F58" i="28"/>
  <c r="N207" i="28" s="1"/>
  <c r="K207" i="28" s="1"/>
  <c r="F57" i="28"/>
  <c r="N206" i="28" s="1"/>
  <c r="K206" i="28" s="1"/>
  <c r="F56" i="28"/>
  <c r="N205" i="28" s="1"/>
  <c r="K205" i="28" s="1"/>
  <c r="F55" i="28"/>
  <c r="N204" i="28" s="1"/>
  <c r="K204" i="28" s="1"/>
  <c r="F54" i="28"/>
  <c r="N203" i="28" s="1"/>
  <c r="K203" i="28" s="1"/>
  <c r="F53" i="28"/>
  <c r="N202" i="28" s="1"/>
  <c r="K202" i="28" s="1"/>
  <c r="F52" i="28"/>
  <c r="N201" i="28" s="1"/>
  <c r="K201" i="28" s="1"/>
  <c r="F51" i="28"/>
  <c r="N200" i="28" s="1"/>
  <c r="K200" i="28" s="1"/>
  <c r="F50" i="28"/>
  <c r="N199" i="28" s="1"/>
  <c r="K199" i="28" s="1"/>
  <c r="F49" i="28"/>
  <c r="N198" i="28" s="1"/>
  <c r="K198" i="28" s="1"/>
  <c r="F48" i="28"/>
  <c r="N197" i="28" s="1"/>
  <c r="K197" i="28" s="1"/>
  <c r="F47" i="28"/>
  <c r="N196" i="28" s="1"/>
  <c r="K196" i="28" s="1"/>
  <c r="F46" i="28"/>
  <c r="N195" i="28" s="1"/>
  <c r="K195" i="28" s="1"/>
  <c r="F45" i="28"/>
  <c r="N194" i="28" s="1"/>
  <c r="K194" i="28" s="1"/>
  <c r="F44" i="28"/>
  <c r="N193" i="28" s="1"/>
  <c r="K193" i="28" s="1"/>
  <c r="F43" i="28"/>
  <c r="N192" i="28" s="1"/>
  <c r="K192" i="28" s="1"/>
  <c r="F42" i="28"/>
  <c r="N191" i="28" s="1"/>
  <c r="K191" i="28" s="1"/>
  <c r="F41" i="28"/>
  <c r="N190" i="28" s="1"/>
  <c r="K190" i="28" s="1"/>
  <c r="F40" i="28"/>
  <c r="N189" i="28" s="1"/>
  <c r="K189" i="28" s="1"/>
  <c r="F39" i="28"/>
  <c r="N188" i="28" s="1"/>
  <c r="K188" i="28" s="1"/>
  <c r="F38" i="28"/>
  <c r="N187" i="28" s="1"/>
  <c r="K187" i="28" s="1"/>
  <c r="F37" i="28"/>
  <c r="N186" i="28" s="1"/>
  <c r="K186" i="28" s="1"/>
  <c r="F36" i="28"/>
  <c r="N185" i="28" s="1"/>
  <c r="K185" i="28" s="1"/>
  <c r="F35" i="28"/>
  <c r="N184" i="28" s="1"/>
  <c r="K184" i="28" s="1"/>
  <c r="F34" i="28"/>
  <c r="N183" i="28" s="1"/>
  <c r="K183" i="28" s="1"/>
  <c r="F33" i="28"/>
  <c r="N182" i="28" s="1"/>
  <c r="K182" i="28" s="1"/>
  <c r="F32" i="28"/>
  <c r="N181" i="28" s="1"/>
  <c r="K181" i="28" s="1"/>
  <c r="F31" i="28"/>
  <c r="N180" i="28" s="1"/>
  <c r="K180" i="28" s="1"/>
  <c r="F30" i="28"/>
  <c r="N179" i="28" s="1"/>
  <c r="K179" i="28" s="1"/>
  <c r="F29" i="28"/>
  <c r="N178" i="28" s="1"/>
  <c r="K178" i="28" s="1"/>
  <c r="F28" i="28"/>
  <c r="N177" i="28" s="1"/>
  <c r="K177" i="28" s="1"/>
  <c r="F27" i="28"/>
  <c r="N176" i="28" s="1"/>
  <c r="K176" i="28" s="1"/>
  <c r="F26" i="28"/>
  <c r="N175" i="28" s="1"/>
  <c r="K175" i="28" s="1"/>
  <c r="F25" i="28"/>
  <c r="N174" i="28" s="1"/>
  <c r="K174" i="28" s="1"/>
  <c r="F24" i="28"/>
  <c r="N173" i="28" s="1"/>
  <c r="K173" i="28" s="1"/>
  <c r="F23" i="28"/>
  <c r="N172" i="28" s="1"/>
  <c r="K172" i="28" s="1"/>
  <c r="F22" i="28"/>
  <c r="N171" i="28" s="1"/>
  <c r="K171" i="28" s="1"/>
  <c r="F21" i="28"/>
  <c r="F20" i="28"/>
  <c r="F19" i="28"/>
  <c r="F18" i="28"/>
  <c r="F17" i="28"/>
  <c r="F16" i="28"/>
  <c r="F15" i="28"/>
  <c r="F14" i="28"/>
  <c r="F13" i="28"/>
  <c r="F12" i="28"/>
  <c r="F11" i="28"/>
  <c r="F10" i="28"/>
  <c r="AD239" i="18"/>
  <c r="AD238" i="18"/>
  <c r="AD237" i="18"/>
  <c r="AD236" i="18"/>
  <c r="AD235" i="18"/>
  <c r="AD234" i="18"/>
  <c r="AD233" i="18"/>
  <c r="AD232" i="18"/>
  <c r="AD231" i="18"/>
  <c r="AD230" i="18"/>
  <c r="AD229" i="18"/>
  <c r="AD228" i="18"/>
  <c r="AD227" i="18"/>
  <c r="AD226" i="18"/>
  <c r="AD225" i="18"/>
  <c r="AD224" i="18"/>
  <c r="AD223" i="18"/>
  <c r="AD222" i="18"/>
  <c r="AD221" i="18"/>
  <c r="AD220" i="18"/>
  <c r="AD219" i="18"/>
  <c r="AD218" i="18"/>
  <c r="AD217" i="18"/>
  <c r="AD216" i="18"/>
  <c r="AD215" i="18"/>
  <c r="AD214" i="18"/>
  <c r="AD213" i="18"/>
  <c r="AD212" i="18"/>
  <c r="AD211" i="18"/>
  <c r="AD210" i="18"/>
  <c r="AD209" i="18"/>
  <c r="AD208" i="18"/>
  <c r="AD207" i="18"/>
  <c r="AD206" i="18"/>
  <c r="AD205" i="18"/>
  <c r="AD204" i="18"/>
  <c r="AD203" i="18"/>
  <c r="AD202" i="18"/>
  <c r="AD201" i="18"/>
  <c r="AD200" i="18"/>
  <c r="AD199" i="18"/>
  <c r="AD198" i="18"/>
  <c r="AD197" i="18"/>
  <c r="AD196" i="18"/>
  <c r="AD195" i="18"/>
  <c r="AD194" i="18"/>
  <c r="AD193" i="18"/>
  <c r="AD192" i="18"/>
  <c r="AD191" i="18"/>
  <c r="AD190" i="18"/>
  <c r="AD189" i="18"/>
  <c r="AD188" i="18"/>
  <c r="AD187" i="18"/>
  <c r="AD186" i="18"/>
  <c r="AD185" i="18"/>
  <c r="AD184" i="18"/>
  <c r="AD183" i="18"/>
  <c r="AD182" i="18"/>
  <c r="AD181" i="18"/>
  <c r="AD180" i="18"/>
  <c r="AD179" i="18"/>
  <c r="AD178" i="18"/>
  <c r="AD177" i="18"/>
  <c r="AD176" i="18"/>
  <c r="AD175" i="18"/>
  <c r="AD174" i="18"/>
  <c r="AD173" i="18"/>
  <c r="AD172" i="18"/>
  <c r="AD171" i="18"/>
  <c r="AD170" i="18"/>
  <c r="AD169" i="18"/>
  <c r="AD168" i="18"/>
  <c r="AD167" i="18"/>
  <c r="AD166" i="18"/>
  <c r="AD165" i="18"/>
  <c r="AD164" i="18"/>
  <c r="AD163" i="18"/>
  <c r="AD162" i="18"/>
  <c r="AD161" i="18"/>
  <c r="AD160" i="18"/>
  <c r="AD159" i="18"/>
  <c r="AD158" i="18"/>
  <c r="AD157" i="18"/>
  <c r="AD156" i="18"/>
  <c r="AD155" i="18"/>
  <c r="AD154" i="18"/>
  <c r="AD153" i="18"/>
  <c r="AD152" i="18"/>
  <c r="AD151" i="18"/>
  <c r="AD150" i="18"/>
  <c r="AD149" i="18"/>
  <c r="AD148" i="18"/>
  <c r="AD147" i="18"/>
  <c r="AD146" i="18"/>
  <c r="AD145" i="18"/>
  <c r="AD144" i="18"/>
  <c r="AD143" i="18"/>
  <c r="AD142" i="18"/>
  <c r="AD141" i="18"/>
  <c r="AD140" i="18"/>
  <c r="AD139" i="18"/>
  <c r="AD138" i="18"/>
  <c r="AD137" i="18"/>
  <c r="AD136" i="18"/>
  <c r="AD135" i="18"/>
  <c r="AD134" i="18"/>
  <c r="AD133" i="18"/>
  <c r="AD132" i="18"/>
  <c r="AD131" i="18"/>
  <c r="AD130" i="18"/>
  <c r="AD129" i="18"/>
  <c r="AD128" i="18"/>
  <c r="AD127" i="18"/>
  <c r="AD126" i="18"/>
  <c r="AD125" i="18"/>
  <c r="AD124" i="18"/>
  <c r="AD123" i="18"/>
  <c r="AD122" i="18"/>
  <c r="AD121" i="18"/>
  <c r="AD120" i="18"/>
  <c r="AD119" i="18"/>
  <c r="AD118" i="18"/>
  <c r="AD117" i="18"/>
  <c r="AD116" i="18"/>
  <c r="AD115" i="18"/>
  <c r="AD114" i="18"/>
  <c r="AD113" i="18"/>
  <c r="AD112" i="18"/>
  <c r="AD111" i="18"/>
  <c r="AD110" i="18"/>
  <c r="AD109" i="18"/>
  <c r="AD108" i="18"/>
  <c r="AD107" i="18"/>
  <c r="AD106" i="18"/>
  <c r="AD105" i="18"/>
  <c r="AD104" i="18"/>
  <c r="AD103" i="18"/>
  <c r="AD102" i="18"/>
  <c r="AD101" i="18"/>
  <c r="AD100" i="18"/>
  <c r="AD99" i="18"/>
  <c r="AD98" i="18"/>
  <c r="AD97" i="18"/>
  <c r="AD96" i="18"/>
  <c r="AD95" i="18"/>
  <c r="AD94" i="18"/>
  <c r="AD93" i="18"/>
  <c r="AD92" i="18"/>
  <c r="AD91" i="18"/>
  <c r="AD90" i="18"/>
  <c r="AD89" i="18"/>
  <c r="AD88" i="18"/>
  <c r="AD87" i="18"/>
  <c r="AD86" i="18"/>
  <c r="AD85" i="18"/>
  <c r="AD84" i="18"/>
  <c r="AD83" i="18"/>
  <c r="AD82" i="18"/>
  <c r="AD81" i="18"/>
  <c r="AD80" i="18"/>
  <c r="AD79" i="18"/>
  <c r="AD78" i="18"/>
  <c r="AD77" i="18"/>
  <c r="AD76" i="18"/>
  <c r="AD75" i="18"/>
  <c r="AD74" i="18"/>
  <c r="AD73" i="18"/>
  <c r="AD72" i="18"/>
  <c r="AD71" i="18"/>
  <c r="AD70" i="18"/>
  <c r="AD69" i="18"/>
  <c r="AD68" i="18"/>
  <c r="AD67" i="18"/>
  <c r="AD66" i="18"/>
  <c r="AD65" i="18"/>
  <c r="AD64" i="18"/>
  <c r="AD63" i="18"/>
  <c r="AD62" i="18"/>
  <c r="AD61" i="18"/>
  <c r="AD60" i="18"/>
  <c r="AD59" i="18"/>
  <c r="AD58" i="18"/>
  <c r="AD57" i="18"/>
  <c r="AD56" i="18"/>
  <c r="AD55" i="18"/>
  <c r="AD54" i="18"/>
  <c r="AD53" i="18"/>
  <c r="AD52" i="18"/>
  <c r="AD51" i="18"/>
  <c r="AD50" i="18"/>
  <c r="AD49" i="18"/>
  <c r="AD48" i="18"/>
  <c r="AD47" i="18"/>
  <c r="AD46" i="18"/>
  <c r="AD45" i="18"/>
  <c r="AD44" i="18"/>
  <c r="AD43" i="18"/>
  <c r="AD42" i="18"/>
  <c r="AD41" i="18"/>
  <c r="AD40" i="18"/>
  <c r="AD39" i="18"/>
  <c r="AD38" i="18"/>
  <c r="AD37" i="18"/>
  <c r="AD36" i="18"/>
  <c r="AD35" i="18"/>
  <c r="AD34" i="18"/>
  <c r="AD33" i="18"/>
  <c r="AD32" i="18"/>
  <c r="AD31" i="18"/>
  <c r="AD30" i="18"/>
  <c r="AD29" i="18"/>
  <c r="AD28" i="18"/>
  <c r="AD27" i="18"/>
  <c r="AD26" i="18"/>
  <c r="AD25" i="18"/>
  <c r="AD24" i="18"/>
  <c r="AD23" i="18"/>
  <c r="AD22" i="18"/>
  <c r="AD21" i="18"/>
  <c r="AD20" i="18"/>
  <c r="AD19" i="18"/>
  <c r="AD18" i="18"/>
  <c r="AD17" i="18"/>
  <c r="AD16" i="18"/>
  <c r="AD15" i="18"/>
  <c r="AD14" i="18"/>
  <c r="AD13" i="18"/>
  <c r="AD12" i="18"/>
  <c r="AD11" i="18"/>
  <c r="AD10" i="18"/>
  <c r="AD9" i="18"/>
  <c r="AD8" i="18"/>
  <c r="AD7" i="18"/>
  <c r="AD6" i="18"/>
  <c r="AD5" i="18"/>
  <c r="N236" i="14"/>
  <c r="N233" i="14"/>
  <c r="N230" i="14"/>
  <c r="N225" i="14"/>
  <c r="N224" i="14"/>
  <c r="N217" i="14"/>
  <c r="N214" i="14"/>
  <c r="N209" i="14"/>
  <c r="N208" i="14"/>
  <c r="N201" i="14"/>
  <c r="N198" i="14"/>
  <c r="N193" i="14"/>
  <c r="N192" i="14"/>
  <c r="N190" i="14"/>
  <c r="N185" i="14"/>
  <c r="N182" i="14"/>
  <c r="N177" i="14"/>
  <c r="N176" i="14"/>
  <c r="N169" i="14"/>
  <c r="N166" i="14"/>
  <c r="N161" i="14"/>
  <c r="N160" i="14"/>
  <c r="N236" i="13"/>
  <c r="N233" i="13"/>
  <c r="T233" i="13" s="1"/>
  <c r="N230" i="13"/>
  <c r="T230" i="13" s="1"/>
  <c r="N228" i="13"/>
  <c r="N225" i="13"/>
  <c r="N224" i="13"/>
  <c r="T224" i="13" s="1"/>
  <c r="N217" i="13"/>
  <c r="T217" i="13" s="1"/>
  <c r="N214" i="13"/>
  <c r="N213" i="13"/>
  <c r="N209" i="13"/>
  <c r="N208" i="13"/>
  <c r="N206" i="13"/>
  <c r="N201" i="13"/>
  <c r="T201" i="13" s="1"/>
  <c r="N198" i="13"/>
  <c r="N193" i="13"/>
  <c r="N192" i="13"/>
  <c r="N186" i="13"/>
  <c r="T186" i="13" s="1"/>
  <c r="N185" i="13"/>
  <c r="T185" i="13" s="1"/>
  <c r="N182" i="13"/>
  <c r="N177" i="13"/>
  <c r="N176" i="13"/>
  <c r="N174" i="13"/>
  <c r="N170" i="13"/>
  <c r="N169" i="13"/>
  <c r="T169" i="13" s="1"/>
  <c r="N166" i="13"/>
  <c r="N161" i="13"/>
  <c r="N160" i="13"/>
  <c r="Z236" i="12"/>
  <c r="Z233" i="12"/>
  <c r="Z230" i="12"/>
  <c r="Z225" i="12"/>
  <c r="Z224" i="12"/>
  <c r="Z222" i="12"/>
  <c r="Z217" i="12"/>
  <c r="Z214" i="12"/>
  <c r="Z209" i="12"/>
  <c r="Z208" i="12"/>
  <c r="Z206" i="12"/>
  <c r="Z201" i="12"/>
  <c r="Z198" i="12"/>
  <c r="Z193" i="12"/>
  <c r="Z192" i="12"/>
  <c r="Z190" i="12"/>
  <c r="Z185" i="12"/>
  <c r="Z184" i="12"/>
  <c r="Z182" i="12"/>
  <c r="Z181" i="12"/>
  <c r="Z177" i="12"/>
  <c r="Z176" i="12"/>
  <c r="Z174" i="12"/>
  <c r="Z169" i="12"/>
  <c r="Z166" i="12"/>
  <c r="Z161" i="12"/>
  <c r="Z160" i="12"/>
  <c r="Z159" i="12"/>
  <c r="U236" i="11"/>
  <c r="U233" i="11"/>
  <c r="U230" i="11"/>
  <c r="U225" i="11"/>
  <c r="U224" i="11"/>
  <c r="U223" i="11"/>
  <c r="U222" i="11"/>
  <c r="U217" i="11"/>
  <c r="U214" i="11"/>
  <c r="U209" i="11"/>
  <c r="U208" i="11"/>
  <c r="U206" i="11"/>
  <c r="U201" i="11"/>
  <c r="U198" i="11"/>
  <c r="U193" i="11"/>
  <c r="U192" i="11"/>
  <c r="U190" i="11"/>
  <c r="U186" i="11"/>
  <c r="U185" i="11"/>
  <c r="U182" i="11"/>
  <c r="U177" i="11"/>
  <c r="U176" i="11"/>
  <c r="U174" i="11"/>
  <c r="U169" i="11"/>
  <c r="U166" i="11"/>
  <c r="U164" i="11"/>
  <c r="U163" i="11"/>
  <c r="U161" i="11"/>
  <c r="U160" i="11"/>
  <c r="Q236" i="10"/>
  <c r="W236" i="10" s="1"/>
  <c r="Q235" i="10"/>
  <c r="Q233" i="10"/>
  <c r="W233" i="10" s="1"/>
  <c r="Q230" i="10"/>
  <c r="Q225" i="10"/>
  <c r="Q224" i="10"/>
  <c r="Q222" i="10"/>
  <c r="Q217" i="10"/>
  <c r="W217" i="10" s="1"/>
  <c r="Q214" i="10"/>
  <c r="Q213" i="10"/>
  <c r="Q209" i="10"/>
  <c r="Q208" i="10"/>
  <c r="Q206" i="10"/>
  <c r="W206" i="10" s="1"/>
  <c r="Q201" i="10"/>
  <c r="Q198" i="10"/>
  <c r="Q193" i="10"/>
  <c r="Q192" i="10"/>
  <c r="Q190" i="10"/>
  <c r="W190" i="10" s="1"/>
  <c r="Q185" i="10"/>
  <c r="W185" i="10" s="1"/>
  <c r="Q182" i="10"/>
  <c r="Q181" i="10"/>
  <c r="Q177" i="10"/>
  <c r="Q176" i="10"/>
  <c r="W176" i="10" s="1"/>
  <c r="Q174" i="10"/>
  <c r="W174" i="10" s="1"/>
  <c r="Q170" i="10"/>
  <c r="Q169" i="10"/>
  <c r="W169" i="10" s="1"/>
  <c r="Q166" i="10"/>
  <c r="Q161" i="10"/>
  <c r="Q160" i="10"/>
  <c r="E112" i="53"/>
  <c r="D112" i="53"/>
  <c r="C112" i="53"/>
  <c r="E111" i="53"/>
  <c r="D111" i="53"/>
  <c r="C111" i="53"/>
  <c r="E110" i="53"/>
  <c r="D110" i="53"/>
  <c r="C110" i="53"/>
  <c r="E109" i="53"/>
  <c r="D109" i="53"/>
  <c r="C109" i="53"/>
  <c r="E108" i="53"/>
  <c r="D108" i="53"/>
  <c r="C108" i="53"/>
  <c r="E107" i="53"/>
  <c r="D107" i="53"/>
  <c r="C107" i="53"/>
  <c r="E106" i="53"/>
  <c r="D106" i="53"/>
  <c r="C106" i="53"/>
  <c r="E105" i="53"/>
  <c r="D105" i="53"/>
  <c r="C105" i="53"/>
  <c r="E104" i="53"/>
  <c r="D104" i="53"/>
  <c r="C104" i="53"/>
  <c r="E103" i="53"/>
  <c r="D103" i="53"/>
  <c r="C103" i="53"/>
  <c r="E102" i="53"/>
  <c r="D102" i="53"/>
  <c r="C102" i="53"/>
  <c r="E101" i="53"/>
  <c r="D101" i="53"/>
  <c r="C101" i="53"/>
  <c r="E100" i="53"/>
  <c r="D100" i="53"/>
  <c r="C100" i="53"/>
  <c r="E99" i="53"/>
  <c r="D99" i="53"/>
  <c r="C99" i="53"/>
  <c r="E98" i="53"/>
  <c r="D98" i="53"/>
  <c r="C98" i="53"/>
  <c r="E97" i="53"/>
  <c r="D97" i="53"/>
  <c r="C97" i="53"/>
  <c r="E96" i="53"/>
  <c r="D96" i="53"/>
  <c r="C96" i="53"/>
  <c r="E95" i="53"/>
  <c r="D95" i="53"/>
  <c r="C95" i="53"/>
  <c r="E94" i="53"/>
  <c r="D94" i="53"/>
  <c r="C94" i="53"/>
  <c r="E93" i="53"/>
  <c r="D93" i="53"/>
  <c r="C93" i="53"/>
  <c r="E92" i="53"/>
  <c r="D92" i="53"/>
  <c r="C92" i="53"/>
  <c r="E91" i="53"/>
  <c r="D91" i="53"/>
  <c r="C91" i="53"/>
  <c r="E90" i="53"/>
  <c r="D90" i="53"/>
  <c r="C90" i="53"/>
  <c r="E89" i="53"/>
  <c r="D89" i="53"/>
  <c r="C89" i="53"/>
  <c r="E88" i="53"/>
  <c r="D88" i="53"/>
  <c r="C88" i="53"/>
  <c r="E87" i="53"/>
  <c r="D87" i="53"/>
  <c r="C87" i="53"/>
  <c r="E86" i="53"/>
  <c r="D86" i="53"/>
  <c r="C86" i="53"/>
  <c r="E85" i="53"/>
  <c r="D85" i="53"/>
  <c r="C85" i="53"/>
  <c r="E84" i="53"/>
  <c r="D84" i="53"/>
  <c r="C84" i="53"/>
  <c r="E83" i="53"/>
  <c r="D83" i="53"/>
  <c r="C83" i="53"/>
  <c r="E82" i="53"/>
  <c r="D82" i="53"/>
  <c r="C82" i="53"/>
  <c r="E81" i="53"/>
  <c r="D81" i="53"/>
  <c r="C81" i="53"/>
  <c r="E80" i="53"/>
  <c r="D80" i="53"/>
  <c r="C80" i="53"/>
  <c r="E79" i="53"/>
  <c r="D79" i="53"/>
  <c r="C79" i="53"/>
  <c r="E78" i="53"/>
  <c r="D78" i="53"/>
  <c r="C78" i="53"/>
  <c r="E77" i="53"/>
  <c r="D77" i="53"/>
  <c r="C77" i="53"/>
  <c r="E76" i="53"/>
  <c r="D76" i="53"/>
  <c r="C76" i="53"/>
  <c r="E75" i="53"/>
  <c r="D75" i="53"/>
  <c r="C75" i="53"/>
  <c r="E74" i="53"/>
  <c r="D74" i="53"/>
  <c r="C74" i="53"/>
  <c r="E73" i="53"/>
  <c r="D73" i="53"/>
  <c r="C73" i="53"/>
  <c r="AF214" i="51"/>
  <c r="AD214" i="51"/>
  <c r="AC214" i="51"/>
  <c r="AB214" i="51"/>
  <c r="AA214" i="51"/>
  <c r="Z214" i="51"/>
  <c r="X214" i="51"/>
  <c r="W214" i="51"/>
  <c r="V214" i="51"/>
  <c r="U214" i="51"/>
  <c r="S214" i="51"/>
  <c r="R214" i="51"/>
  <c r="Q214" i="51"/>
  <c r="P214" i="51"/>
  <c r="N214" i="51"/>
  <c r="I214" i="51"/>
  <c r="D214" i="51"/>
  <c r="AF213" i="51"/>
  <c r="AD213" i="51"/>
  <c r="AC213" i="51"/>
  <c r="AB213" i="51"/>
  <c r="AA213" i="51"/>
  <c r="Z213" i="51"/>
  <c r="X213" i="51"/>
  <c r="W213" i="51"/>
  <c r="V213" i="51"/>
  <c r="U213" i="51"/>
  <c r="S213" i="51"/>
  <c r="R213" i="51"/>
  <c r="Q213" i="51"/>
  <c r="P213" i="51"/>
  <c r="N213" i="51"/>
  <c r="I213" i="51"/>
  <c r="D213" i="51"/>
  <c r="AF212" i="51"/>
  <c r="AD212" i="51"/>
  <c r="AC212" i="51"/>
  <c r="AB212" i="51"/>
  <c r="AA212" i="51"/>
  <c r="Z212" i="51"/>
  <c r="X212" i="51"/>
  <c r="W212" i="51"/>
  <c r="V212" i="51"/>
  <c r="U212" i="51"/>
  <c r="S212" i="51"/>
  <c r="R212" i="51"/>
  <c r="Q212" i="51"/>
  <c r="P212" i="51"/>
  <c r="N212" i="51"/>
  <c r="I212" i="51"/>
  <c r="D212" i="51"/>
  <c r="AF211" i="51"/>
  <c r="AD211" i="51"/>
  <c r="AC211" i="51"/>
  <c r="AB211" i="51"/>
  <c r="AA211" i="51"/>
  <c r="Z211" i="51"/>
  <c r="X211" i="51"/>
  <c r="W211" i="51"/>
  <c r="V211" i="51"/>
  <c r="U211" i="51"/>
  <c r="S211" i="51"/>
  <c r="R211" i="51"/>
  <c r="Q211" i="51"/>
  <c r="P211" i="51"/>
  <c r="N211" i="51"/>
  <c r="I211" i="51"/>
  <c r="D211" i="51"/>
  <c r="AF210" i="51"/>
  <c r="AD210" i="51"/>
  <c r="AC210" i="51"/>
  <c r="AB210" i="51"/>
  <c r="AA210" i="51"/>
  <c r="Z210" i="51"/>
  <c r="X210" i="51"/>
  <c r="W210" i="51"/>
  <c r="V210" i="51"/>
  <c r="U210" i="51"/>
  <c r="S210" i="51"/>
  <c r="R210" i="51"/>
  <c r="Q210" i="51"/>
  <c r="P210" i="51"/>
  <c r="N210" i="51"/>
  <c r="I210" i="51"/>
  <c r="D210" i="51"/>
  <c r="AF209" i="51"/>
  <c r="AD209" i="51"/>
  <c r="AC209" i="51"/>
  <c r="AB209" i="51"/>
  <c r="AA209" i="51"/>
  <c r="Z209" i="51"/>
  <c r="X209" i="51"/>
  <c r="W209" i="51"/>
  <c r="V209" i="51"/>
  <c r="U209" i="51"/>
  <c r="S209" i="51"/>
  <c r="R209" i="51"/>
  <c r="Q209" i="51"/>
  <c r="P209" i="51"/>
  <c r="N209" i="51"/>
  <c r="I209" i="51"/>
  <c r="D209" i="51"/>
  <c r="AF208" i="51"/>
  <c r="AD208" i="51"/>
  <c r="AC208" i="51"/>
  <c r="AB208" i="51"/>
  <c r="AA208" i="51"/>
  <c r="Z208" i="51"/>
  <c r="X208" i="51"/>
  <c r="W208" i="51"/>
  <c r="V208" i="51"/>
  <c r="U208" i="51"/>
  <c r="S208" i="51"/>
  <c r="R208" i="51"/>
  <c r="Q208" i="51"/>
  <c r="P208" i="51"/>
  <c r="N208" i="51"/>
  <c r="I208" i="51"/>
  <c r="D208" i="51"/>
  <c r="AF207" i="51"/>
  <c r="AD207" i="51"/>
  <c r="AC207" i="51"/>
  <c r="AB207" i="51"/>
  <c r="AA207" i="51"/>
  <c r="Z207" i="51"/>
  <c r="X207" i="51"/>
  <c r="W207" i="51"/>
  <c r="V207" i="51"/>
  <c r="U207" i="51"/>
  <c r="S207" i="51"/>
  <c r="R207" i="51"/>
  <c r="Q207" i="51"/>
  <c r="P207" i="51"/>
  <c r="N207" i="51"/>
  <c r="I207" i="51"/>
  <c r="D207" i="51"/>
  <c r="AF206" i="51"/>
  <c r="AD206" i="51"/>
  <c r="AC206" i="51"/>
  <c r="AB206" i="51"/>
  <c r="AA206" i="51"/>
  <c r="Z206" i="51"/>
  <c r="X206" i="51"/>
  <c r="W206" i="51"/>
  <c r="V206" i="51"/>
  <c r="U206" i="51"/>
  <c r="S206" i="51"/>
  <c r="R206" i="51"/>
  <c r="Q206" i="51"/>
  <c r="P206" i="51"/>
  <c r="N206" i="51"/>
  <c r="I206" i="51"/>
  <c r="D206" i="51"/>
  <c r="AF205" i="51"/>
  <c r="AD205" i="51"/>
  <c r="AC205" i="51"/>
  <c r="AB205" i="51"/>
  <c r="AA205" i="51"/>
  <c r="Z205" i="51"/>
  <c r="X205" i="51"/>
  <c r="W205" i="51"/>
  <c r="V205" i="51"/>
  <c r="U205" i="51"/>
  <c r="S205" i="51"/>
  <c r="R205" i="51"/>
  <c r="Q205" i="51"/>
  <c r="P205" i="51"/>
  <c r="N205" i="51"/>
  <c r="I205" i="51"/>
  <c r="D205" i="51"/>
  <c r="AF204" i="51"/>
  <c r="AD204" i="51"/>
  <c r="AC204" i="51"/>
  <c r="AB204" i="51"/>
  <c r="AA204" i="51"/>
  <c r="Z204" i="51"/>
  <c r="X204" i="51"/>
  <c r="W204" i="51"/>
  <c r="V204" i="51"/>
  <c r="U204" i="51"/>
  <c r="S204" i="51"/>
  <c r="R204" i="51"/>
  <c r="Q204" i="51"/>
  <c r="P204" i="51"/>
  <c r="N204" i="51"/>
  <c r="I204" i="51"/>
  <c r="D204" i="51"/>
  <c r="AF203" i="51"/>
  <c r="AD203" i="51"/>
  <c r="AC203" i="51"/>
  <c r="AB203" i="51"/>
  <c r="AA203" i="51"/>
  <c r="Z203" i="51"/>
  <c r="X203" i="51"/>
  <c r="W203" i="51"/>
  <c r="V203" i="51"/>
  <c r="U203" i="51"/>
  <c r="S203" i="51"/>
  <c r="R203" i="51"/>
  <c r="Q203" i="51"/>
  <c r="P203" i="51"/>
  <c r="N203" i="51"/>
  <c r="I203" i="51"/>
  <c r="D203" i="51"/>
  <c r="AF202" i="51"/>
  <c r="AD202" i="51"/>
  <c r="AC202" i="51"/>
  <c r="AB202" i="51"/>
  <c r="AA202" i="51"/>
  <c r="Z202" i="51"/>
  <c r="X202" i="51"/>
  <c r="W202" i="51"/>
  <c r="V202" i="51"/>
  <c r="U202" i="51"/>
  <c r="S202" i="51"/>
  <c r="R202" i="51"/>
  <c r="Q202" i="51"/>
  <c r="P202" i="51"/>
  <c r="N202" i="51"/>
  <c r="I202" i="51"/>
  <c r="D202" i="51"/>
  <c r="AF201" i="51"/>
  <c r="AD201" i="51"/>
  <c r="AC201" i="51"/>
  <c r="AB201" i="51"/>
  <c r="AA201" i="51"/>
  <c r="Z201" i="51"/>
  <c r="X201" i="51"/>
  <c r="W201" i="51"/>
  <c r="V201" i="51"/>
  <c r="U201" i="51"/>
  <c r="S201" i="51"/>
  <c r="R201" i="51"/>
  <c r="Q201" i="51"/>
  <c r="P201" i="51"/>
  <c r="N201" i="51"/>
  <c r="I201" i="51"/>
  <c r="D201" i="51"/>
  <c r="AF200" i="51"/>
  <c r="AD200" i="51"/>
  <c r="AC200" i="51"/>
  <c r="AB200" i="51"/>
  <c r="AA200" i="51"/>
  <c r="Z200" i="51"/>
  <c r="X200" i="51"/>
  <c r="W200" i="51"/>
  <c r="V200" i="51"/>
  <c r="U200" i="51"/>
  <c r="S200" i="51"/>
  <c r="R200" i="51"/>
  <c r="Q200" i="51"/>
  <c r="P200" i="51"/>
  <c r="N200" i="51"/>
  <c r="I200" i="51"/>
  <c r="D200" i="51"/>
  <c r="AF199" i="51"/>
  <c r="AD199" i="51"/>
  <c r="AC199" i="51"/>
  <c r="AB199" i="51"/>
  <c r="AA199" i="51"/>
  <c r="Z199" i="51"/>
  <c r="X199" i="51"/>
  <c r="W199" i="51"/>
  <c r="V199" i="51"/>
  <c r="U199" i="51"/>
  <c r="S199" i="51"/>
  <c r="R199" i="51"/>
  <c r="Q199" i="51"/>
  <c r="P199" i="51"/>
  <c r="N199" i="51"/>
  <c r="I199" i="51"/>
  <c r="D199" i="51"/>
  <c r="AF198" i="51"/>
  <c r="AD198" i="51"/>
  <c r="AC198" i="51"/>
  <c r="AB198" i="51"/>
  <c r="AA198" i="51"/>
  <c r="Z198" i="51"/>
  <c r="X198" i="51"/>
  <c r="W198" i="51"/>
  <c r="V198" i="51"/>
  <c r="U198" i="51"/>
  <c r="S198" i="51"/>
  <c r="R198" i="51"/>
  <c r="Q198" i="51"/>
  <c r="P198" i="51"/>
  <c r="N198" i="51"/>
  <c r="I198" i="51"/>
  <c r="D198" i="51"/>
  <c r="AF197" i="51"/>
  <c r="AD197" i="51"/>
  <c r="AC197" i="51"/>
  <c r="AB197" i="51"/>
  <c r="AA197" i="51"/>
  <c r="Z197" i="51"/>
  <c r="X197" i="51"/>
  <c r="W197" i="51"/>
  <c r="V197" i="51"/>
  <c r="U197" i="51"/>
  <c r="S197" i="51"/>
  <c r="R197" i="51"/>
  <c r="Q197" i="51"/>
  <c r="P197" i="51"/>
  <c r="N197" i="51"/>
  <c r="I197" i="51"/>
  <c r="D197" i="51"/>
  <c r="AF196" i="51"/>
  <c r="AD196" i="51"/>
  <c r="AC196" i="51"/>
  <c r="AB196" i="51"/>
  <c r="AA196" i="51"/>
  <c r="Z196" i="51"/>
  <c r="X196" i="51"/>
  <c r="W196" i="51"/>
  <c r="V196" i="51"/>
  <c r="U196" i="51"/>
  <c r="S196" i="51"/>
  <c r="R196" i="51"/>
  <c r="Q196" i="51"/>
  <c r="P196" i="51"/>
  <c r="N196" i="51"/>
  <c r="I196" i="51"/>
  <c r="D196" i="51"/>
  <c r="AF195" i="51"/>
  <c r="AD195" i="51"/>
  <c r="AC195" i="51"/>
  <c r="AB195" i="51"/>
  <c r="AA195" i="51"/>
  <c r="Z195" i="51"/>
  <c r="X195" i="51"/>
  <c r="W195" i="51"/>
  <c r="V195" i="51"/>
  <c r="U195" i="51"/>
  <c r="S195" i="51"/>
  <c r="R195" i="51"/>
  <c r="Q195" i="51"/>
  <c r="P195" i="51"/>
  <c r="N195" i="51"/>
  <c r="I195" i="51"/>
  <c r="D195" i="51"/>
  <c r="AF194" i="51"/>
  <c r="AD194" i="51"/>
  <c r="AC194" i="51"/>
  <c r="AB194" i="51"/>
  <c r="AA194" i="51"/>
  <c r="Z194" i="51"/>
  <c r="X194" i="51"/>
  <c r="W194" i="51"/>
  <c r="V194" i="51"/>
  <c r="U194" i="51"/>
  <c r="S194" i="51"/>
  <c r="R194" i="51"/>
  <c r="Q194" i="51"/>
  <c r="P194" i="51"/>
  <c r="N194" i="51"/>
  <c r="I194" i="51"/>
  <c r="D194" i="51"/>
  <c r="AF193" i="51"/>
  <c r="AD193" i="51"/>
  <c r="AC193" i="51"/>
  <c r="AB193" i="51"/>
  <c r="AA193" i="51"/>
  <c r="Z193" i="51"/>
  <c r="X193" i="51"/>
  <c r="W193" i="51"/>
  <c r="V193" i="51"/>
  <c r="U193" i="51"/>
  <c r="S193" i="51"/>
  <c r="R193" i="51"/>
  <c r="Q193" i="51"/>
  <c r="P193" i="51"/>
  <c r="N193" i="51"/>
  <c r="I193" i="51"/>
  <c r="D193" i="51"/>
  <c r="AF192" i="51"/>
  <c r="AD192" i="51"/>
  <c r="AC192" i="51"/>
  <c r="AB192" i="51"/>
  <c r="AA192" i="51"/>
  <c r="Z192" i="51"/>
  <c r="X192" i="51"/>
  <c r="W192" i="51"/>
  <c r="V192" i="51"/>
  <c r="U192" i="51"/>
  <c r="S192" i="51"/>
  <c r="R192" i="51"/>
  <c r="Q192" i="51"/>
  <c r="P192" i="51"/>
  <c r="N192" i="51"/>
  <c r="I192" i="51"/>
  <c r="D192" i="51"/>
  <c r="AF191" i="51"/>
  <c r="AD191" i="51"/>
  <c r="AC191" i="51"/>
  <c r="AB191" i="51"/>
  <c r="AA191" i="51"/>
  <c r="Z191" i="51"/>
  <c r="X191" i="51"/>
  <c r="W191" i="51"/>
  <c r="V191" i="51"/>
  <c r="U191" i="51"/>
  <c r="S191" i="51"/>
  <c r="R191" i="51"/>
  <c r="Q191" i="51"/>
  <c r="P191" i="51"/>
  <c r="N191" i="51"/>
  <c r="I191" i="51"/>
  <c r="D191" i="51"/>
  <c r="AF190" i="51"/>
  <c r="AD190" i="51"/>
  <c r="AC190" i="51"/>
  <c r="AB190" i="51"/>
  <c r="AA190" i="51"/>
  <c r="Z190" i="51"/>
  <c r="X190" i="51"/>
  <c r="W190" i="51"/>
  <c r="V190" i="51"/>
  <c r="U190" i="51"/>
  <c r="S190" i="51"/>
  <c r="R190" i="51"/>
  <c r="Q190" i="51"/>
  <c r="P190" i="51"/>
  <c r="N190" i="51"/>
  <c r="I190" i="51"/>
  <c r="D190" i="51"/>
  <c r="AF189" i="51"/>
  <c r="AD189" i="51"/>
  <c r="AC189" i="51"/>
  <c r="AB189" i="51"/>
  <c r="AA189" i="51"/>
  <c r="Z189" i="51"/>
  <c r="X189" i="51"/>
  <c r="W189" i="51"/>
  <c r="V189" i="51"/>
  <c r="U189" i="51"/>
  <c r="S189" i="51"/>
  <c r="R189" i="51"/>
  <c r="Q189" i="51"/>
  <c r="P189" i="51"/>
  <c r="N189" i="51"/>
  <c r="I189" i="51"/>
  <c r="D189" i="51"/>
  <c r="AF188" i="51"/>
  <c r="AD188" i="51"/>
  <c r="AC188" i="51"/>
  <c r="AB188" i="51"/>
  <c r="AA188" i="51"/>
  <c r="Z188" i="51"/>
  <c r="X188" i="51"/>
  <c r="W188" i="51"/>
  <c r="V188" i="51"/>
  <c r="U188" i="51"/>
  <c r="S188" i="51"/>
  <c r="R188" i="51"/>
  <c r="Q188" i="51"/>
  <c r="P188" i="51"/>
  <c r="N188" i="51"/>
  <c r="I188" i="51"/>
  <c r="D188" i="51"/>
  <c r="AF187" i="51"/>
  <c r="AD187" i="51"/>
  <c r="AC187" i="51"/>
  <c r="AB187" i="51"/>
  <c r="AA187" i="51"/>
  <c r="Z187" i="51"/>
  <c r="X187" i="51"/>
  <c r="W187" i="51"/>
  <c r="V187" i="51"/>
  <c r="U187" i="51"/>
  <c r="S187" i="51"/>
  <c r="R187" i="51"/>
  <c r="Q187" i="51"/>
  <c r="P187" i="51"/>
  <c r="N187" i="51"/>
  <c r="I187" i="51"/>
  <c r="D187" i="51"/>
  <c r="AF186" i="51"/>
  <c r="AD186" i="51"/>
  <c r="AC186" i="51"/>
  <c r="AB186" i="51"/>
  <c r="AA186" i="51"/>
  <c r="Z186" i="51"/>
  <c r="X186" i="51"/>
  <c r="W186" i="51"/>
  <c r="V186" i="51"/>
  <c r="U186" i="51"/>
  <c r="S186" i="51"/>
  <c r="R186" i="51"/>
  <c r="Q186" i="51"/>
  <c r="P186" i="51"/>
  <c r="N186" i="51"/>
  <c r="I186" i="51"/>
  <c r="D186" i="51"/>
  <c r="AF185" i="51"/>
  <c r="AD185" i="51"/>
  <c r="AC185" i="51"/>
  <c r="AB185" i="51"/>
  <c r="AA185" i="51"/>
  <c r="Z185" i="51"/>
  <c r="X185" i="51"/>
  <c r="W185" i="51"/>
  <c r="V185" i="51"/>
  <c r="U185" i="51"/>
  <c r="S185" i="51"/>
  <c r="R185" i="51"/>
  <c r="Q185" i="51"/>
  <c r="P185" i="51"/>
  <c r="N185" i="51"/>
  <c r="I185" i="51"/>
  <c r="D185" i="51"/>
  <c r="AF184" i="51"/>
  <c r="AD184" i="51"/>
  <c r="AC184" i="51"/>
  <c r="AB184" i="51"/>
  <c r="AA184" i="51"/>
  <c r="Z184" i="51"/>
  <c r="X184" i="51"/>
  <c r="W184" i="51"/>
  <c r="V184" i="51"/>
  <c r="U184" i="51"/>
  <c r="S184" i="51"/>
  <c r="R184" i="51"/>
  <c r="Q184" i="51"/>
  <c r="P184" i="51"/>
  <c r="N184" i="51"/>
  <c r="I184" i="51"/>
  <c r="D184" i="51"/>
  <c r="AF183" i="51"/>
  <c r="AD183" i="51"/>
  <c r="AC183" i="51"/>
  <c r="AB183" i="51"/>
  <c r="AA183" i="51"/>
  <c r="Z183" i="51"/>
  <c r="X183" i="51"/>
  <c r="W183" i="51"/>
  <c r="V183" i="51"/>
  <c r="U183" i="51"/>
  <c r="S183" i="51"/>
  <c r="R183" i="51"/>
  <c r="Q183" i="51"/>
  <c r="P183" i="51"/>
  <c r="N183" i="51"/>
  <c r="I183" i="51"/>
  <c r="D183" i="51"/>
  <c r="AF182" i="51"/>
  <c r="AD182" i="51"/>
  <c r="AC182" i="51"/>
  <c r="AB182" i="51"/>
  <c r="AA182" i="51"/>
  <c r="Z182" i="51"/>
  <c r="X182" i="51"/>
  <c r="W182" i="51"/>
  <c r="V182" i="51"/>
  <c r="U182" i="51"/>
  <c r="S182" i="51"/>
  <c r="R182" i="51"/>
  <c r="Q182" i="51"/>
  <c r="P182" i="51"/>
  <c r="N182" i="51"/>
  <c r="I182" i="51"/>
  <c r="D182" i="51"/>
  <c r="AF181" i="51"/>
  <c r="AD181" i="51"/>
  <c r="AC181" i="51"/>
  <c r="AB181" i="51"/>
  <c r="AA181" i="51"/>
  <c r="Z181" i="51"/>
  <c r="X181" i="51"/>
  <c r="W181" i="51"/>
  <c r="V181" i="51"/>
  <c r="U181" i="51"/>
  <c r="S181" i="51"/>
  <c r="R181" i="51"/>
  <c r="Q181" i="51"/>
  <c r="P181" i="51"/>
  <c r="N181" i="51"/>
  <c r="I181" i="51"/>
  <c r="D181" i="51"/>
  <c r="AF180" i="51"/>
  <c r="AD180" i="51"/>
  <c r="AC180" i="51"/>
  <c r="AB180" i="51"/>
  <c r="AA180" i="51"/>
  <c r="Z180" i="51"/>
  <c r="X180" i="51"/>
  <c r="W180" i="51"/>
  <c r="V180" i="51"/>
  <c r="U180" i="51"/>
  <c r="S180" i="51"/>
  <c r="R180" i="51"/>
  <c r="Q180" i="51"/>
  <c r="P180" i="51"/>
  <c r="N180" i="51"/>
  <c r="I180" i="51"/>
  <c r="D180" i="51"/>
  <c r="AF179" i="51"/>
  <c r="AD179" i="51"/>
  <c r="AC179" i="51"/>
  <c r="AB179" i="51"/>
  <c r="AA179" i="51"/>
  <c r="Z179" i="51"/>
  <c r="X179" i="51"/>
  <c r="W179" i="51"/>
  <c r="V179" i="51"/>
  <c r="U179" i="51"/>
  <c r="S179" i="51"/>
  <c r="R179" i="51"/>
  <c r="Q179" i="51"/>
  <c r="P179" i="51"/>
  <c r="N179" i="51"/>
  <c r="I179" i="51"/>
  <c r="D179" i="51"/>
  <c r="AF178" i="51"/>
  <c r="AD178" i="51"/>
  <c r="AC178" i="51"/>
  <c r="AB178" i="51"/>
  <c r="AA178" i="51"/>
  <c r="Z178" i="51"/>
  <c r="X178" i="51"/>
  <c r="W178" i="51"/>
  <c r="V178" i="51"/>
  <c r="U178" i="51"/>
  <c r="S178" i="51"/>
  <c r="R178" i="51"/>
  <c r="Q178" i="51"/>
  <c r="P178" i="51"/>
  <c r="N178" i="51"/>
  <c r="I178" i="51"/>
  <c r="D178" i="51"/>
  <c r="AF177" i="51"/>
  <c r="AD177" i="51"/>
  <c r="AC177" i="51"/>
  <c r="AB177" i="51"/>
  <c r="AA177" i="51"/>
  <c r="Z177" i="51"/>
  <c r="X177" i="51"/>
  <c r="W177" i="51"/>
  <c r="V177" i="51"/>
  <c r="U177" i="51"/>
  <c r="S177" i="51"/>
  <c r="R177" i="51"/>
  <c r="Q177" i="51"/>
  <c r="P177" i="51"/>
  <c r="N177" i="51"/>
  <c r="I177" i="51"/>
  <c r="D177" i="51"/>
  <c r="AF176" i="51"/>
  <c r="AD176" i="51"/>
  <c r="AC176" i="51"/>
  <c r="AB176" i="51"/>
  <c r="AA176" i="51"/>
  <c r="Z176" i="51"/>
  <c r="X176" i="51"/>
  <c r="W176" i="51"/>
  <c r="V176" i="51"/>
  <c r="U176" i="51"/>
  <c r="S176" i="51"/>
  <c r="R176" i="51"/>
  <c r="Q176" i="51"/>
  <c r="P176" i="51"/>
  <c r="N176" i="51"/>
  <c r="I176" i="51"/>
  <c r="D176" i="51"/>
  <c r="AF175" i="51"/>
  <c r="AD175" i="51"/>
  <c r="AC175" i="51"/>
  <c r="AB175" i="51"/>
  <c r="AA175" i="51"/>
  <c r="Z175" i="51"/>
  <c r="X175" i="51"/>
  <c r="W175" i="51"/>
  <c r="V175" i="51"/>
  <c r="U175" i="51"/>
  <c r="S175" i="51"/>
  <c r="R175" i="51"/>
  <c r="Q175" i="51"/>
  <c r="P175" i="51"/>
  <c r="N175" i="51"/>
  <c r="I175" i="51"/>
  <c r="D175" i="51"/>
  <c r="AF174" i="51"/>
  <c r="AD174" i="51"/>
  <c r="AC174" i="51"/>
  <c r="AB174" i="51"/>
  <c r="AA174" i="51"/>
  <c r="Z174" i="51"/>
  <c r="X174" i="51"/>
  <c r="W174" i="51"/>
  <c r="V174" i="51"/>
  <c r="U174" i="51"/>
  <c r="S174" i="51"/>
  <c r="R174" i="51"/>
  <c r="Q174" i="51"/>
  <c r="P174" i="51"/>
  <c r="N174" i="51"/>
  <c r="I174" i="51"/>
  <c r="D174" i="51"/>
  <c r="AF173" i="51"/>
  <c r="AD173" i="51"/>
  <c r="AC173" i="51"/>
  <c r="AB173" i="51"/>
  <c r="AA173" i="51"/>
  <c r="Z173" i="51"/>
  <c r="X173" i="51"/>
  <c r="W173" i="51"/>
  <c r="V173" i="51"/>
  <c r="U173" i="51"/>
  <c r="S173" i="51"/>
  <c r="R173" i="51"/>
  <c r="Q173" i="51"/>
  <c r="P173" i="51"/>
  <c r="N173" i="51"/>
  <c r="I173" i="51"/>
  <c r="D173" i="51"/>
  <c r="AF172" i="51"/>
  <c r="AD172" i="51"/>
  <c r="AC172" i="51"/>
  <c r="AB172" i="51"/>
  <c r="AA172" i="51"/>
  <c r="Z172" i="51"/>
  <c r="X172" i="51"/>
  <c r="W172" i="51"/>
  <c r="V172" i="51"/>
  <c r="U172" i="51"/>
  <c r="S172" i="51"/>
  <c r="R172" i="51"/>
  <c r="Q172" i="51"/>
  <c r="P172" i="51"/>
  <c r="N172" i="51"/>
  <c r="I172" i="51"/>
  <c r="D172" i="51"/>
  <c r="AF171" i="51"/>
  <c r="AD171" i="51"/>
  <c r="AC171" i="51"/>
  <c r="AB171" i="51"/>
  <c r="AA171" i="51"/>
  <c r="Z171" i="51"/>
  <c r="X171" i="51"/>
  <c r="W171" i="51"/>
  <c r="V171" i="51"/>
  <c r="U171" i="51"/>
  <c r="S171" i="51"/>
  <c r="R171" i="51"/>
  <c r="Q171" i="51"/>
  <c r="P171" i="51"/>
  <c r="N171" i="51"/>
  <c r="I171" i="51"/>
  <c r="D171" i="51"/>
  <c r="AF170" i="51"/>
  <c r="AD170" i="51"/>
  <c r="AC170" i="51"/>
  <c r="AB170" i="51"/>
  <c r="AA170" i="51"/>
  <c r="Z170" i="51"/>
  <c r="X170" i="51"/>
  <c r="W170" i="51"/>
  <c r="V170" i="51"/>
  <c r="U170" i="51"/>
  <c r="S170" i="51"/>
  <c r="R170" i="51"/>
  <c r="Q170" i="51"/>
  <c r="P170" i="51"/>
  <c r="N170" i="51"/>
  <c r="I170" i="51"/>
  <c r="D170" i="51"/>
  <c r="AF169" i="51"/>
  <c r="AD169" i="51"/>
  <c r="AC169" i="51"/>
  <c r="AB169" i="51"/>
  <c r="AA169" i="51"/>
  <c r="Z169" i="51"/>
  <c r="X169" i="51"/>
  <c r="W169" i="51"/>
  <c r="V169" i="51"/>
  <c r="U169" i="51"/>
  <c r="S169" i="51"/>
  <c r="R169" i="51"/>
  <c r="Q169" i="51"/>
  <c r="P169" i="51"/>
  <c r="N169" i="51"/>
  <c r="I169" i="51"/>
  <c r="D169" i="51"/>
  <c r="AF168" i="51"/>
  <c r="AD168" i="51"/>
  <c r="AC168" i="51"/>
  <c r="AB168" i="51"/>
  <c r="AA168" i="51"/>
  <c r="Z168" i="51"/>
  <c r="X168" i="51"/>
  <c r="W168" i="51"/>
  <c r="V168" i="51"/>
  <c r="U168" i="51"/>
  <c r="S168" i="51"/>
  <c r="R168" i="51"/>
  <c r="Q168" i="51"/>
  <c r="P168" i="51"/>
  <c r="N168" i="51"/>
  <c r="I168" i="51"/>
  <c r="D168" i="51"/>
  <c r="AF167" i="51"/>
  <c r="AD167" i="51"/>
  <c r="AC167" i="51"/>
  <c r="AB167" i="51"/>
  <c r="AA167" i="51"/>
  <c r="Z167" i="51"/>
  <c r="X167" i="51"/>
  <c r="W167" i="51"/>
  <c r="V167" i="51"/>
  <c r="U167" i="51"/>
  <c r="S167" i="51"/>
  <c r="R167" i="51"/>
  <c r="Q167" i="51"/>
  <c r="P167" i="51"/>
  <c r="N167" i="51"/>
  <c r="I167" i="51"/>
  <c r="D167" i="51"/>
  <c r="AF166" i="51"/>
  <c r="AD166" i="51"/>
  <c r="AC166" i="51"/>
  <c r="AB166" i="51"/>
  <c r="AA166" i="51"/>
  <c r="Z166" i="51"/>
  <c r="X166" i="51"/>
  <c r="W166" i="51"/>
  <c r="V166" i="51"/>
  <c r="U166" i="51"/>
  <c r="S166" i="51"/>
  <c r="R166" i="51"/>
  <c r="Q166" i="51"/>
  <c r="P166" i="51"/>
  <c r="N166" i="51"/>
  <c r="I166" i="51"/>
  <c r="D166" i="51"/>
  <c r="AF165" i="51"/>
  <c r="AD165" i="51"/>
  <c r="AC165" i="51"/>
  <c r="AB165" i="51"/>
  <c r="AA165" i="51"/>
  <c r="Z165" i="51"/>
  <c r="X165" i="51"/>
  <c r="W165" i="51"/>
  <c r="V165" i="51"/>
  <c r="U165" i="51"/>
  <c r="S165" i="51"/>
  <c r="R165" i="51"/>
  <c r="Q165" i="51"/>
  <c r="P165" i="51"/>
  <c r="N165" i="51"/>
  <c r="I165" i="51"/>
  <c r="D165" i="51"/>
  <c r="AF164" i="51"/>
  <c r="AD164" i="51"/>
  <c r="AC164" i="51"/>
  <c r="AB164" i="51"/>
  <c r="AA164" i="51"/>
  <c r="Z164" i="51"/>
  <c r="X164" i="51"/>
  <c r="W164" i="51"/>
  <c r="V164" i="51"/>
  <c r="U164" i="51"/>
  <c r="S164" i="51"/>
  <c r="R164" i="51"/>
  <c r="Q164" i="51"/>
  <c r="P164" i="51"/>
  <c r="N164" i="51"/>
  <c r="I164" i="51"/>
  <c r="D164" i="51"/>
  <c r="AF163" i="51"/>
  <c r="AD163" i="51"/>
  <c r="AC163" i="51"/>
  <c r="AB163" i="51"/>
  <c r="AA163" i="51"/>
  <c r="Z163" i="51"/>
  <c r="X163" i="51"/>
  <c r="W163" i="51"/>
  <c r="V163" i="51"/>
  <c r="U163" i="51"/>
  <c r="S163" i="51"/>
  <c r="R163" i="51"/>
  <c r="Q163" i="51"/>
  <c r="P163" i="51"/>
  <c r="N163" i="51"/>
  <c r="I163" i="51"/>
  <c r="D163" i="51"/>
  <c r="AF162" i="51"/>
  <c r="AD162" i="51"/>
  <c r="AC162" i="51"/>
  <c r="AB162" i="51"/>
  <c r="AA162" i="51"/>
  <c r="Z162" i="51"/>
  <c r="X162" i="51"/>
  <c r="W162" i="51"/>
  <c r="V162" i="51"/>
  <c r="U162" i="51"/>
  <c r="S162" i="51"/>
  <c r="R162" i="51"/>
  <c r="Q162" i="51"/>
  <c r="P162" i="51"/>
  <c r="N162" i="51"/>
  <c r="I162" i="51"/>
  <c r="D162" i="51"/>
  <c r="AF161" i="51"/>
  <c r="AD161" i="51"/>
  <c r="AC161" i="51"/>
  <c r="AB161" i="51"/>
  <c r="AA161" i="51"/>
  <c r="Z161" i="51"/>
  <c r="X161" i="51"/>
  <c r="W161" i="51"/>
  <c r="V161" i="51"/>
  <c r="U161" i="51"/>
  <c r="S161" i="51"/>
  <c r="R161" i="51"/>
  <c r="Q161" i="51"/>
  <c r="P161" i="51"/>
  <c r="N161" i="51"/>
  <c r="I161" i="51"/>
  <c r="D161" i="51"/>
  <c r="AF160" i="51"/>
  <c r="AD160" i="51"/>
  <c r="AC160" i="51"/>
  <c r="AB160" i="51"/>
  <c r="AA160" i="51"/>
  <c r="Z160" i="51"/>
  <c r="X160" i="51"/>
  <c r="W160" i="51"/>
  <c r="V160" i="51"/>
  <c r="U160" i="51"/>
  <c r="S160" i="51"/>
  <c r="R160" i="51"/>
  <c r="Q160" i="51"/>
  <c r="P160" i="51"/>
  <c r="N160" i="51"/>
  <c r="I160" i="51"/>
  <c r="D160" i="51"/>
  <c r="AF159" i="51"/>
  <c r="AD159" i="51"/>
  <c r="AC159" i="51"/>
  <c r="AB159" i="51"/>
  <c r="AA159" i="51"/>
  <c r="Z159" i="51"/>
  <c r="X159" i="51"/>
  <c r="W159" i="51"/>
  <c r="V159" i="51"/>
  <c r="U159" i="51"/>
  <c r="S159" i="51"/>
  <c r="R159" i="51"/>
  <c r="Q159" i="51"/>
  <c r="P159" i="51"/>
  <c r="N159" i="51"/>
  <c r="I159" i="51"/>
  <c r="D159" i="51"/>
  <c r="AF158" i="51"/>
  <c r="AD158" i="51"/>
  <c r="AC158" i="51"/>
  <c r="AB158" i="51"/>
  <c r="AA158" i="51"/>
  <c r="Z158" i="51"/>
  <c r="X158" i="51"/>
  <c r="W158" i="51"/>
  <c r="V158" i="51"/>
  <c r="U158" i="51"/>
  <c r="S158" i="51"/>
  <c r="R158" i="51"/>
  <c r="Q158" i="51"/>
  <c r="P158" i="51"/>
  <c r="N158" i="51"/>
  <c r="I158" i="51"/>
  <c r="D158" i="51"/>
  <c r="AF157" i="51"/>
  <c r="AD157" i="51"/>
  <c r="AC157" i="51"/>
  <c r="AB157" i="51"/>
  <c r="AA157" i="51"/>
  <c r="Z157" i="51"/>
  <c r="X157" i="51"/>
  <c r="W157" i="51"/>
  <c r="V157" i="51"/>
  <c r="U157" i="51"/>
  <c r="S157" i="51"/>
  <c r="R157" i="51"/>
  <c r="Q157" i="51"/>
  <c r="P157" i="51"/>
  <c r="N157" i="51"/>
  <c r="I157" i="51"/>
  <c r="D157" i="51"/>
  <c r="AF156" i="51"/>
  <c r="AD156" i="51"/>
  <c r="AC156" i="51"/>
  <c r="AB156" i="51"/>
  <c r="AA156" i="51"/>
  <c r="Z156" i="51"/>
  <c r="X156" i="51"/>
  <c r="W156" i="51"/>
  <c r="V156" i="51"/>
  <c r="U156" i="51"/>
  <c r="S156" i="51"/>
  <c r="R156" i="51"/>
  <c r="Q156" i="51"/>
  <c r="P156" i="51"/>
  <c r="N156" i="51"/>
  <c r="I156" i="51"/>
  <c r="D156" i="51"/>
  <c r="AF155" i="51"/>
  <c r="AD155" i="51"/>
  <c r="AC155" i="51"/>
  <c r="AB155" i="51"/>
  <c r="AA155" i="51"/>
  <c r="Z155" i="51"/>
  <c r="X155" i="51"/>
  <c r="W155" i="51"/>
  <c r="V155" i="51"/>
  <c r="U155" i="51"/>
  <c r="S155" i="51"/>
  <c r="R155" i="51"/>
  <c r="Q155" i="51"/>
  <c r="P155" i="51"/>
  <c r="N155" i="51"/>
  <c r="I155" i="51"/>
  <c r="D155" i="51"/>
  <c r="AF154" i="51"/>
  <c r="AD154" i="51"/>
  <c r="AC154" i="51"/>
  <c r="AB154" i="51"/>
  <c r="AA154" i="51"/>
  <c r="Z154" i="51"/>
  <c r="X154" i="51"/>
  <c r="W154" i="51"/>
  <c r="V154" i="51"/>
  <c r="U154" i="51"/>
  <c r="S154" i="51"/>
  <c r="R154" i="51"/>
  <c r="Q154" i="51"/>
  <c r="P154" i="51"/>
  <c r="N154" i="51"/>
  <c r="I154" i="51"/>
  <c r="D154" i="51"/>
  <c r="AF153" i="51"/>
  <c r="AD153" i="51"/>
  <c r="AC153" i="51"/>
  <c r="AB153" i="51"/>
  <c r="AA153" i="51"/>
  <c r="Z153" i="51"/>
  <c r="X153" i="51"/>
  <c r="W153" i="51"/>
  <c r="V153" i="51"/>
  <c r="U153" i="51"/>
  <c r="S153" i="51"/>
  <c r="R153" i="51"/>
  <c r="Q153" i="51"/>
  <c r="P153" i="51"/>
  <c r="N153" i="51"/>
  <c r="I153" i="51"/>
  <c r="D153" i="51"/>
  <c r="AF152" i="51"/>
  <c r="AD152" i="51"/>
  <c r="AC152" i="51"/>
  <c r="AB152" i="51"/>
  <c r="AA152" i="51"/>
  <c r="Z152" i="51"/>
  <c r="X152" i="51"/>
  <c r="W152" i="51"/>
  <c r="V152" i="51"/>
  <c r="U152" i="51"/>
  <c r="S152" i="51"/>
  <c r="R152" i="51"/>
  <c r="Q152" i="51"/>
  <c r="P152" i="51"/>
  <c r="N152" i="51"/>
  <c r="I152" i="51"/>
  <c r="D152" i="51"/>
  <c r="AF151" i="51"/>
  <c r="AD151" i="51"/>
  <c r="AC151" i="51"/>
  <c r="AB151" i="51"/>
  <c r="AA151" i="51"/>
  <c r="Z151" i="51"/>
  <c r="X151" i="51"/>
  <c r="W151" i="51"/>
  <c r="V151" i="51"/>
  <c r="U151" i="51"/>
  <c r="S151" i="51"/>
  <c r="R151" i="51"/>
  <c r="Q151" i="51"/>
  <c r="P151" i="51"/>
  <c r="N151" i="51"/>
  <c r="I151" i="51"/>
  <c r="D151" i="51"/>
  <c r="AF150" i="51"/>
  <c r="AD150" i="51"/>
  <c r="AC150" i="51"/>
  <c r="AB150" i="51"/>
  <c r="AA150" i="51"/>
  <c r="Z150" i="51"/>
  <c r="X150" i="51"/>
  <c r="W150" i="51"/>
  <c r="V150" i="51"/>
  <c r="U150" i="51"/>
  <c r="S150" i="51"/>
  <c r="R150" i="51"/>
  <c r="Q150" i="51"/>
  <c r="P150" i="51"/>
  <c r="N150" i="51"/>
  <c r="I150" i="51"/>
  <c r="D150" i="51"/>
  <c r="AF149" i="51"/>
  <c r="AD149" i="51"/>
  <c r="AC149" i="51"/>
  <c r="AB149" i="51"/>
  <c r="AA149" i="51"/>
  <c r="Z149" i="51"/>
  <c r="X149" i="51"/>
  <c r="W149" i="51"/>
  <c r="V149" i="51"/>
  <c r="U149" i="51"/>
  <c r="S149" i="51"/>
  <c r="R149" i="51"/>
  <c r="Q149" i="51"/>
  <c r="P149" i="51"/>
  <c r="N149" i="51"/>
  <c r="I149" i="51"/>
  <c r="D149" i="51"/>
  <c r="AF148" i="51"/>
  <c r="AD148" i="51"/>
  <c r="AC148" i="51"/>
  <c r="AB148" i="51"/>
  <c r="AA148" i="51"/>
  <c r="Z148" i="51"/>
  <c r="X148" i="51"/>
  <c r="W148" i="51"/>
  <c r="V148" i="51"/>
  <c r="U148" i="51"/>
  <c r="S148" i="51"/>
  <c r="R148" i="51"/>
  <c r="Q148" i="51"/>
  <c r="P148" i="51"/>
  <c r="N148" i="51"/>
  <c r="I148" i="51"/>
  <c r="D148" i="51"/>
  <c r="AF147" i="51"/>
  <c r="AD147" i="51"/>
  <c r="AC147" i="51"/>
  <c r="AB147" i="51"/>
  <c r="AA147" i="51"/>
  <c r="Z147" i="51"/>
  <c r="X147" i="51"/>
  <c r="W147" i="51"/>
  <c r="V147" i="51"/>
  <c r="U147" i="51"/>
  <c r="S147" i="51"/>
  <c r="R147" i="51"/>
  <c r="Q147" i="51"/>
  <c r="P147" i="51"/>
  <c r="N147" i="51"/>
  <c r="I147" i="51"/>
  <c r="D147" i="51"/>
  <c r="AF146" i="51"/>
  <c r="AD146" i="51"/>
  <c r="AC146" i="51"/>
  <c r="AB146" i="51"/>
  <c r="AA146" i="51"/>
  <c r="Z146" i="51"/>
  <c r="X146" i="51"/>
  <c r="W146" i="51"/>
  <c r="V146" i="51"/>
  <c r="U146" i="51"/>
  <c r="S146" i="51"/>
  <c r="R146" i="51"/>
  <c r="Q146" i="51"/>
  <c r="P146" i="51"/>
  <c r="N146" i="51"/>
  <c r="I146" i="51"/>
  <c r="D146" i="51"/>
  <c r="AF145" i="51"/>
  <c r="AD145" i="51"/>
  <c r="AC145" i="51"/>
  <c r="AB145" i="51"/>
  <c r="AA145" i="51"/>
  <c r="Z145" i="51"/>
  <c r="X145" i="51"/>
  <c r="W145" i="51"/>
  <c r="V145" i="51"/>
  <c r="U145" i="51"/>
  <c r="S145" i="51"/>
  <c r="R145" i="51"/>
  <c r="Q145" i="51"/>
  <c r="P145" i="51"/>
  <c r="N145" i="51"/>
  <c r="I145" i="51"/>
  <c r="D145" i="51"/>
  <c r="AF144" i="51"/>
  <c r="AD144" i="51"/>
  <c r="AC144" i="51"/>
  <c r="AB144" i="51"/>
  <c r="AA144" i="51"/>
  <c r="Z144" i="51"/>
  <c r="X144" i="51"/>
  <c r="W144" i="51"/>
  <c r="V144" i="51"/>
  <c r="U144" i="51"/>
  <c r="S144" i="51"/>
  <c r="R144" i="51"/>
  <c r="Q144" i="51"/>
  <c r="P144" i="51"/>
  <c r="N144" i="51"/>
  <c r="I144" i="51"/>
  <c r="D144" i="51"/>
  <c r="AF143" i="51"/>
  <c r="AD143" i="51"/>
  <c r="AC143" i="51"/>
  <c r="AB143" i="51"/>
  <c r="AA143" i="51"/>
  <c r="Z143" i="51"/>
  <c r="X143" i="51"/>
  <c r="W143" i="51"/>
  <c r="V143" i="51"/>
  <c r="U143" i="51"/>
  <c r="S143" i="51"/>
  <c r="R143" i="51"/>
  <c r="Q143" i="51"/>
  <c r="P143" i="51"/>
  <c r="N143" i="51"/>
  <c r="I143" i="51"/>
  <c r="D143" i="51"/>
  <c r="AF142" i="51"/>
  <c r="AD142" i="51"/>
  <c r="AC142" i="51"/>
  <c r="AB142" i="51"/>
  <c r="AA142" i="51"/>
  <c r="Z142" i="51"/>
  <c r="X142" i="51"/>
  <c r="W142" i="51"/>
  <c r="V142" i="51"/>
  <c r="U142" i="51"/>
  <c r="S142" i="51"/>
  <c r="R142" i="51"/>
  <c r="Q142" i="51"/>
  <c r="P142" i="51"/>
  <c r="N142" i="51"/>
  <c r="I142" i="51"/>
  <c r="D142" i="51"/>
  <c r="AF141" i="51"/>
  <c r="AD141" i="51"/>
  <c r="AC141" i="51"/>
  <c r="AB141" i="51"/>
  <c r="AA141" i="51"/>
  <c r="Z141" i="51"/>
  <c r="X141" i="51"/>
  <c r="W141" i="51"/>
  <c r="V141" i="51"/>
  <c r="U141" i="51"/>
  <c r="S141" i="51"/>
  <c r="R141" i="51"/>
  <c r="Q141" i="51"/>
  <c r="P141" i="51"/>
  <c r="N141" i="51"/>
  <c r="I141" i="51"/>
  <c r="D141" i="51"/>
  <c r="AF140" i="51"/>
  <c r="AD140" i="51"/>
  <c r="AC140" i="51"/>
  <c r="AB140" i="51"/>
  <c r="AA140" i="51"/>
  <c r="Z140" i="51"/>
  <c r="X140" i="51"/>
  <c r="W140" i="51"/>
  <c r="V140" i="51"/>
  <c r="U140" i="51"/>
  <c r="S140" i="51"/>
  <c r="R140" i="51"/>
  <c r="Q140" i="51"/>
  <c r="P140" i="51"/>
  <c r="N140" i="51"/>
  <c r="I140" i="51"/>
  <c r="D140" i="51"/>
  <c r="AF139" i="51"/>
  <c r="AD139" i="51"/>
  <c r="AC139" i="51"/>
  <c r="AB139" i="51"/>
  <c r="AA139" i="51"/>
  <c r="Z139" i="51"/>
  <c r="X139" i="51"/>
  <c r="W139" i="51"/>
  <c r="V139" i="51"/>
  <c r="U139" i="51"/>
  <c r="S139" i="51"/>
  <c r="R139" i="51"/>
  <c r="Q139" i="51"/>
  <c r="P139" i="51"/>
  <c r="N139" i="51"/>
  <c r="I139" i="51"/>
  <c r="D139" i="51"/>
  <c r="AF138" i="51"/>
  <c r="AD138" i="51"/>
  <c r="AC138" i="51"/>
  <c r="AB138" i="51"/>
  <c r="AA138" i="51"/>
  <c r="Z138" i="51"/>
  <c r="X138" i="51"/>
  <c r="W138" i="51"/>
  <c r="V138" i="51"/>
  <c r="U138" i="51"/>
  <c r="S138" i="51"/>
  <c r="R138" i="51"/>
  <c r="Q138" i="51"/>
  <c r="P138" i="51"/>
  <c r="N138" i="51"/>
  <c r="I138" i="51"/>
  <c r="D138" i="51"/>
  <c r="AF137" i="51"/>
  <c r="AD137" i="51"/>
  <c r="AC137" i="51"/>
  <c r="AB137" i="51"/>
  <c r="AA137" i="51"/>
  <c r="Z137" i="51"/>
  <c r="X137" i="51"/>
  <c r="W137" i="51"/>
  <c r="V137" i="51"/>
  <c r="U137" i="51"/>
  <c r="S137" i="51"/>
  <c r="R137" i="51"/>
  <c r="Q137" i="51"/>
  <c r="P137" i="51"/>
  <c r="N137" i="51"/>
  <c r="I137" i="51"/>
  <c r="D137" i="51"/>
  <c r="AF136" i="51"/>
  <c r="AD136" i="51"/>
  <c r="AC136" i="51"/>
  <c r="AB136" i="51"/>
  <c r="AA136" i="51"/>
  <c r="Z136" i="51"/>
  <c r="X136" i="51"/>
  <c r="W136" i="51"/>
  <c r="V136" i="51"/>
  <c r="U136" i="51"/>
  <c r="S136" i="51"/>
  <c r="R136" i="51"/>
  <c r="Q136" i="51"/>
  <c r="P136" i="51"/>
  <c r="N136" i="51"/>
  <c r="I136" i="51"/>
  <c r="D136" i="51"/>
  <c r="AF135" i="51"/>
  <c r="AD135" i="51"/>
  <c r="AC135" i="51"/>
  <c r="AB135" i="51"/>
  <c r="AA135" i="51"/>
  <c r="Z135" i="51"/>
  <c r="X135" i="51"/>
  <c r="W135" i="51"/>
  <c r="V135" i="51"/>
  <c r="U135" i="51"/>
  <c r="S135" i="51"/>
  <c r="R135" i="51"/>
  <c r="Q135" i="51"/>
  <c r="P135" i="51"/>
  <c r="N135" i="51"/>
  <c r="I135" i="51"/>
  <c r="D135" i="51"/>
  <c r="AF134" i="51"/>
  <c r="X134" i="51"/>
  <c r="W134" i="51"/>
  <c r="V134" i="51"/>
  <c r="U134" i="51"/>
  <c r="S134" i="51"/>
  <c r="R134" i="51"/>
  <c r="Q134" i="51"/>
  <c r="P134" i="51"/>
  <c r="N134" i="51"/>
  <c r="M134" i="51"/>
  <c r="L134" i="51"/>
  <c r="K134" i="51"/>
  <c r="I134" i="51"/>
  <c r="D134" i="51"/>
  <c r="AF133" i="51"/>
  <c r="X133" i="51"/>
  <c r="W133" i="51"/>
  <c r="V133" i="51"/>
  <c r="U133" i="51"/>
  <c r="S133" i="51"/>
  <c r="R133" i="51"/>
  <c r="Q133" i="51"/>
  <c r="P133" i="51"/>
  <c r="N133" i="51"/>
  <c r="M133" i="51"/>
  <c r="L133" i="51"/>
  <c r="K133" i="51"/>
  <c r="I133" i="51"/>
  <c r="D133" i="51"/>
  <c r="AF132" i="51"/>
  <c r="X132" i="51"/>
  <c r="W132" i="51"/>
  <c r="V132" i="51"/>
  <c r="U132" i="51"/>
  <c r="S132" i="51"/>
  <c r="R132" i="51"/>
  <c r="Q132" i="51"/>
  <c r="P132" i="51"/>
  <c r="N132" i="51"/>
  <c r="M132" i="51"/>
  <c r="L132" i="51"/>
  <c r="K132" i="51"/>
  <c r="I132" i="51"/>
  <c r="D132" i="51"/>
  <c r="AF131" i="51"/>
  <c r="X131" i="51"/>
  <c r="W131" i="51"/>
  <c r="V131" i="51"/>
  <c r="U131" i="51"/>
  <c r="S131" i="51"/>
  <c r="R131" i="51"/>
  <c r="Q131" i="51"/>
  <c r="P131" i="51"/>
  <c r="N131" i="51"/>
  <c r="M131" i="51"/>
  <c r="L131" i="51"/>
  <c r="K131" i="51"/>
  <c r="I131" i="51"/>
  <c r="D131" i="51"/>
  <c r="AF130" i="51"/>
  <c r="X130" i="51"/>
  <c r="W130" i="51"/>
  <c r="V130" i="51"/>
  <c r="U130" i="51"/>
  <c r="S130" i="51"/>
  <c r="R130" i="51"/>
  <c r="Q130" i="51"/>
  <c r="P130" i="51"/>
  <c r="N130" i="51"/>
  <c r="M130" i="51"/>
  <c r="L130" i="51"/>
  <c r="K130" i="51"/>
  <c r="I130" i="51"/>
  <c r="D130" i="51"/>
  <c r="AF129" i="51"/>
  <c r="X129" i="51"/>
  <c r="W129" i="51"/>
  <c r="V129" i="51"/>
  <c r="U129" i="51"/>
  <c r="S129" i="51"/>
  <c r="R129" i="51"/>
  <c r="Q129" i="51"/>
  <c r="P129" i="51"/>
  <c r="N129" i="51"/>
  <c r="M129" i="51"/>
  <c r="L129" i="51"/>
  <c r="K129" i="51"/>
  <c r="I129" i="51"/>
  <c r="D129" i="51"/>
  <c r="AF128" i="51"/>
  <c r="X128" i="51"/>
  <c r="W128" i="51"/>
  <c r="V128" i="51"/>
  <c r="U128" i="51"/>
  <c r="S128" i="51"/>
  <c r="R128" i="51"/>
  <c r="Q128" i="51"/>
  <c r="P128" i="51"/>
  <c r="N128" i="51"/>
  <c r="M128" i="51"/>
  <c r="L128" i="51"/>
  <c r="K128" i="51"/>
  <c r="I128" i="51"/>
  <c r="D128" i="51"/>
  <c r="AF127" i="51"/>
  <c r="X127" i="51"/>
  <c r="W127" i="51"/>
  <c r="V127" i="51"/>
  <c r="U127" i="51"/>
  <c r="S127" i="51"/>
  <c r="R127" i="51"/>
  <c r="Q127" i="51"/>
  <c r="P127" i="51"/>
  <c r="N127" i="51"/>
  <c r="M127" i="51"/>
  <c r="L127" i="51"/>
  <c r="K127" i="51"/>
  <c r="I127" i="51"/>
  <c r="D127" i="51"/>
  <c r="AF126" i="51"/>
  <c r="AD126" i="51"/>
  <c r="AC126" i="51"/>
  <c r="AB126" i="51"/>
  <c r="AA126" i="51"/>
  <c r="Z126" i="51"/>
  <c r="X126" i="51"/>
  <c r="W126" i="51"/>
  <c r="V126" i="51"/>
  <c r="U126" i="51"/>
  <c r="S126" i="51"/>
  <c r="R126" i="51"/>
  <c r="Q126" i="51"/>
  <c r="P126" i="51"/>
  <c r="N126" i="51"/>
  <c r="I126" i="51"/>
  <c r="D126" i="51"/>
  <c r="AF125" i="51"/>
  <c r="X125" i="51"/>
  <c r="W125" i="51"/>
  <c r="V125" i="51"/>
  <c r="U125" i="51"/>
  <c r="S125" i="51"/>
  <c r="R125" i="51"/>
  <c r="Q125" i="51"/>
  <c r="P125" i="51"/>
  <c r="N125" i="51"/>
  <c r="M125" i="51"/>
  <c r="L125" i="51"/>
  <c r="K125" i="51"/>
  <c r="I125" i="51"/>
  <c r="D125" i="51"/>
  <c r="AF124" i="51"/>
  <c r="X124" i="51"/>
  <c r="W124" i="51"/>
  <c r="V124" i="51"/>
  <c r="U124" i="51"/>
  <c r="S124" i="51"/>
  <c r="R124" i="51"/>
  <c r="Q124" i="51"/>
  <c r="P124" i="51"/>
  <c r="N124" i="51"/>
  <c r="M124" i="51"/>
  <c r="L124" i="51"/>
  <c r="K124" i="51"/>
  <c r="I124" i="51"/>
  <c r="D124" i="51"/>
  <c r="AF123" i="51"/>
  <c r="X123" i="51"/>
  <c r="W123" i="51"/>
  <c r="V123" i="51"/>
  <c r="U123" i="51"/>
  <c r="S123" i="51"/>
  <c r="R123" i="51"/>
  <c r="Q123" i="51"/>
  <c r="P123" i="51"/>
  <c r="N123" i="51"/>
  <c r="M123" i="51"/>
  <c r="L123" i="51"/>
  <c r="K123" i="51"/>
  <c r="I123" i="51"/>
  <c r="D123" i="51"/>
  <c r="AF122" i="51"/>
  <c r="X122" i="51"/>
  <c r="W122" i="51"/>
  <c r="V122" i="51"/>
  <c r="U122" i="51"/>
  <c r="S122" i="51"/>
  <c r="R122" i="51"/>
  <c r="Q122" i="51"/>
  <c r="P122" i="51"/>
  <c r="N122" i="51"/>
  <c r="M122" i="51"/>
  <c r="L122" i="51"/>
  <c r="K122" i="51"/>
  <c r="I122" i="51"/>
  <c r="D122" i="51"/>
  <c r="AF121" i="51"/>
  <c r="X121" i="51"/>
  <c r="W121" i="51"/>
  <c r="V121" i="51"/>
  <c r="U121" i="51"/>
  <c r="S121" i="51"/>
  <c r="R121" i="51"/>
  <c r="Q121" i="51"/>
  <c r="P121" i="51"/>
  <c r="N121" i="51"/>
  <c r="M121" i="51"/>
  <c r="L121" i="51"/>
  <c r="K121" i="51"/>
  <c r="I121" i="51"/>
  <c r="D121" i="51"/>
  <c r="AF120" i="51"/>
  <c r="X120" i="51"/>
  <c r="W120" i="51"/>
  <c r="V120" i="51"/>
  <c r="U120" i="51"/>
  <c r="S120" i="51"/>
  <c r="R120" i="51"/>
  <c r="Q120" i="51"/>
  <c r="P120" i="51"/>
  <c r="N120" i="51"/>
  <c r="M120" i="51"/>
  <c r="L120" i="51"/>
  <c r="K120" i="51"/>
  <c r="I120" i="51"/>
  <c r="D120" i="51"/>
  <c r="AF119" i="51"/>
  <c r="X119" i="51"/>
  <c r="W119" i="51"/>
  <c r="V119" i="51"/>
  <c r="U119" i="51"/>
  <c r="S119" i="51"/>
  <c r="R119" i="51"/>
  <c r="Q119" i="51"/>
  <c r="P119" i="51"/>
  <c r="N119" i="51"/>
  <c r="M119" i="51"/>
  <c r="L119" i="51"/>
  <c r="K119" i="51"/>
  <c r="I119" i="51"/>
  <c r="D119" i="51"/>
  <c r="AF118" i="51"/>
  <c r="X118" i="51"/>
  <c r="W118" i="51"/>
  <c r="V118" i="51"/>
  <c r="U118" i="51"/>
  <c r="S118" i="51"/>
  <c r="R118" i="51"/>
  <c r="Q118" i="51"/>
  <c r="P118" i="51"/>
  <c r="N118" i="51"/>
  <c r="M118" i="51"/>
  <c r="L118" i="51"/>
  <c r="K118" i="51"/>
  <c r="I118" i="51"/>
  <c r="D118" i="51"/>
  <c r="AF117" i="51"/>
  <c r="X117" i="51"/>
  <c r="W117" i="51"/>
  <c r="V117" i="51"/>
  <c r="U117" i="51"/>
  <c r="S117" i="51"/>
  <c r="R117" i="51"/>
  <c r="Q117" i="51"/>
  <c r="P117" i="51"/>
  <c r="N117" i="51"/>
  <c r="M117" i="51"/>
  <c r="L117" i="51"/>
  <c r="K117" i="51"/>
  <c r="I117" i="51"/>
  <c r="D117" i="51"/>
  <c r="AF116" i="51"/>
  <c r="AD116" i="51"/>
  <c r="AC116" i="51"/>
  <c r="AB116" i="51"/>
  <c r="AA116" i="51"/>
  <c r="Z116" i="51"/>
  <c r="X116" i="51"/>
  <c r="W116" i="51"/>
  <c r="V116" i="51"/>
  <c r="U116" i="51"/>
  <c r="S116" i="51"/>
  <c r="R116" i="51"/>
  <c r="Q116" i="51"/>
  <c r="P116" i="51"/>
  <c r="N116" i="51"/>
  <c r="I116" i="51"/>
  <c r="D116" i="51"/>
  <c r="AF115" i="51"/>
  <c r="X115" i="51"/>
  <c r="W115" i="51"/>
  <c r="V115" i="51"/>
  <c r="U115" i="51"/>
  <c r="S115" i="51"/>
  <c r="R115" i="51"/>
  <c r="Q115" i="51"/>
  <c r="P115" i="51"/>
  <c r="N115" i="51"/>
  <c r="M115" i="51"/>
  <c r="L115" i="51"/>
  <c r="K115" i="51"/>
  <c r="I115" i="51"/>
  <c r="D115" i="51"/>
  <c r="AF114" i="51"/>
  <c r="S114" i="51"/>
  <c r="R114" i="51"/>
  <c r="Q114" i="51"/>
  <c r="P114" i="51"/>
  <c r="N114" i="51"/>
  <c r="M114" i="51"/>
  <c r="L114" i="51"/>
  <c r="K114" i="51"/>
  <c r="I114" i="51"/>
  <c r="H114" i="51"/>
  <c r="G114" i="51"/>
  <c r="F114" i="51"/>
  <c r="D114" i="51"/>
  <c r="AF113" i="51"/>
  <c r="S113" i="51"/>
  <c r="R113" i="51"/>
  <c r="Q113" i="51"/>
  <c r="P113" i="51"/>
  <c r="N113" i="51"/>
  <c r="M113" i="51"/>
  <c r="L113" i="51"/>
  <c r="K113" i="51"/>
  <c r="I113" i="51"/>
  <c r="H113" i="51"/>
  <c r="G113" i="51"/>
  <c r="F113" i="51"/>
  <c r="D113" i="51"/>
  <c r="AF112" i="51"/>
  <c r="S112" i="51"/>
  <c r="R112" i="51"/>
  <c r="Q112" i="51"/>
  <c r="P112" i="51"/>
  <c r="N112" i="51"/>
  <c r="M112" i="51"/>
  <c r="L112" i="51"/>
  <c r="K112" i="51"/>
  <c r="I112" i="51"/>
  <c r="H112" i="51"/>
  <c r="G112" i="51"/>
  <c r="F112" i="51"/>
  <c r="D112" i="51"/>
  <c r="AF111" i="51"/>
  <c r="S111" i="51"/>
  <c r="R111" i="51"/>
  <c r="Q111" i="51"/>
  <c r="P111" i="51"/>
  <c r="N111" i="51"/>
  <c r="M111" i="51"/>
  <c r="L111" i="51"/>
  <c r="K111" i="51"/>
  <c r="I111" i="51"/>
  <c r="H111" i="51"/>
  <c r="G111" i="51"/>
  <c r="F111" i="51"/>
  <c r="D111" i="51"/>
  <c r="AF110" i="51"/>
  <c r="S110" i="51"/>
  <c r="R110" i="51"/>
  <c r="Q110" i="51"/>
  <c r="P110" i="51"/>
  <c r="N110" i="51"/>
  <c r="M110" i="51"/>
  <c r="L110" i="51"/>
  <c r="K110" i="51"/>
  <c r="I110" i="51"/>
  <c r="H110" i="51"/>
  <c r="G110" i="51"/>
  <c r="F110" i="51"/>
  <c r="D110" i="51"/>
  <c r="AF109" i="51"/>
  <c r="S109" i="51"/>
  <c r="R109" i="51"/>
  <c r="Q109" i="51"/>
  <c r="P109" i="51"/>
  <c r="N109" i="51"/>
  <c r="M109" i="51"/>
  <c r="L109" i="51"/>
  <c r="K109" i="51"/>
  <c r="I109" i="51"/>
  <c r="H109" i="51"/>
  <c r="G109" i="51"/>
  <c r="F109" i="51"/>
  <c r="D109" i="51"/>
  <c r="AF108" i="51"/>
  <c r="S108" i="51"/>
  <c r="R108" i="51"/>
  <c r="Q108" i="51"/>
  <c r="P108" i="51"/>
  <c r="N108" i="51"/>
  <c r="M108" i="51"/>
  <c r="L108" i="51"/>
  <c r="K108" i="51"/>
  <c r="I108" i="51"/>
  <c r="H108" i="51"/>
  <c r="G108" i="51"/>
  <c r="F108" i="51"/>
  <c r="D108" i="51"/>
  <c r="AF107" i="51"/>
  <c r="S107" i="51"/>
  <c r="R107" i="51"/>
  <c r="Q107" i="51"/>
  <c r="P107" i="51"/>
  <c r="N107" i="51"/>
  <c r="M107" i="51"/>
  <c r="L107" i="51"/>
  <c r="K107" i="51"/>
  <c r="I107" i="51"/>
  <c r="H107" i="51"/>
  <c r="G107" i="51"/>
  <c r="F107" i="51"/>
  <c r="D107" i="51"/>
  <c r="AF106" i="51"/>
  <c r="AD106" i="51"/>
  <c r="AC106" i="51"/>
  <c r="AB106" i="51"/>
  <c r="AA106" i="51"/>
  <c r="Z106" i="51"/>
  <c r="S106" i="51"/>
  <c r="R106" i="51"/>
  <c r="Q106" i="51"/>
  <c r="P106" i="51"/>
  <c r="N106" i="51"/>
  <c r="I106" i="51"/>
  <c r="H106" i="51"/>
  <c r="G106" i="51"/>
  <c r="F106" i="51"/>
  <c r="D106" i="51"/>
  <c r="AF105" i="51"/>
  <c r="X105" i="51"/>
  <c r="W105" i="51"/>
  <c r="V105" i="51"/>
  <c r="U105" i="51"/>
  <c r="S105" i="51"/>
  <c r="R105" i="51"/>
  <c r="Q105" i="51"/>
  <c r="P105" i="51"/>
  <c r="N105" i="51"/>
  <c r="M105" i="51"/>
  <c r="L105" i="51"/>
  <c r="K105" i="51"/>
  <c r="I105" i="51"/>
  <c r="H105" i="51"/>
  <c r="G105" i="51"/>
  <c r="D105" i="51"/>
  <c r="AF104" i="51"/>
  <c r="S104" i="51"/>
  <c r="R104" i="51"/>
  <c r="Q104" i="51"/>
  <c r="P104" i="51"/>
  <c r="N104" i="51"/>
  <c r="M104" i="51"/>
  <c r="L104" i="51"/>
  <c r="K104" i="51"/>
  <c r="I104" i="51"/>
  <c r="H104" i="51"/>
  <c r="G104" i="51"/>
  <c r="F104" i="51"/>
  <c r="D104" i="51"/>
  <c r="AF103" i="51"/>
  <c r="S103" i="51"/>
  <c r="R103" i="51"/>
  <c r="Q103" i="51"/>
  <c r="P103" i="51"/>
  <c r="N103" i="51"/>
  <c r="M103" i="51"/>
  <c r="L103" i="51"/>
  <c r="K103" i="51"/>
  <c r="I103" i="51"/>
  <c r="H103" i="51"/>
  <c r="G103" i="51"/>
  <c r="F103" i="51"/>
  <c r="D103" i="51"/>
  <c r="AF102" i="51"/>
  <c r="S102" i="51"/>
  <c r="R102" i="51"/>
  <c r="Q102" i="51"/>
  <c r="P102" i="51"/>
  <c r="N102" i="51"/>
  <c r="M102" i="51"/>
  <c r="L102" i="51"/>
  <c r="K102" i="51"/>
  <c r="I102" i="51"/>
  <c r="H102" i="51"/>
  <c r="G102" i="51"/>
  <c r="F102" i="51"/>
  <c r="D102" i="51"/>
  <c r="AF101" i="51"/>
  <c r="S101" i="51"/>
  <c r="R101" i="51"/>
  <c r="Q101" i="51"/>
  <c r="P101" i="51"/>
  <c r="N101" i="51"/>
  <c r="M101" i="51"/>
  <c r="L101" i="51"/>
  <c r="K101" i="51"/>
  <c r="I101" i="51"/>
  <c r="H101" i="51"/>
  <c r="G101" i="51"/>
  <c r="F101" i="51"/>
  <c r="D101" i="51"/>
  <c r="AF100" i="51"/>
  <c r="S100" i="51"/>
  <c r="R100" i="51"/>
  <c r="Q100" i="51"/>
  <c r="P100" i="51"/>
  <c r="N100" i="51"/>
  <c r="M100" i="51"/>
  <c r="L100" i="51"/>
  <c r="K100" i="51"/>
  <c r="I100" i="51"/>
  <c r="H100" i="51"/>
  <c r="G100" i="51"/>
  <c r="F100" i="51"/>
  <c r="D100" i="51"/>
  <c r="AF99" i="51"/>
  <c r="S99" i="51"/>
  <c r="R99" i="51"/>
  <c r="Q99" i="51"/>
  <c r="P99" i="51"/>
  <c r="N99" i="51"/>
  <c r="M99" i="51"/>
  <c r="L99" i="51"/>
  <c r="K99" i="51"/>
  <c r="I99" i="51"/>
  <c r="H99" i="51"/>
  <c r="G99" i="51"/>
  <c r="F99" i="51"/>
  <c r="D99" i="51"/>
  <c r="AF98" i="51"/>
  <c r="S98" i="51"/>
  <c r="R98" i="51"/>
  <c r="Q98" i="51"/>
  <c r="P98" i="51"/>
  <c r="N98" i="51"/>
  <c r="M98" i="51"/>
  <c r="L98" i="51"/>
  <c r="K98" i="51"/>
  <c r="I98" i="51"/>
  <c r="H98" i="51"/>
  <c r="G98" i="51"/>
  <c r="F98" i="51"/>
  <c r="D98" i="51"/>
  <c r="AF97" i="51"/>
  <c r="S97" i="51"/>
  <c r="R97" i="51"/>
  <c r="Q97" i="51"/>
  <c r="P97" i="51"/>
  <c r="N97" i="51"/>
  <c r="M97" i="51"/>
  <c r="L97" i="51"/>
  <c r="K97" i="51"/>
  <c r="I97" i="51"/>
  <c r="H97" i="51"/>
  <c r="G97" i="51"/>
  <c r="F97" i="51"/>
  <c r="D97" i="51"/>
  <c r="AF96" i="51"/>
  <c r="AD96" i="51"/>
  <c r="AC96" i="51"/>
  <c r="AB96" i="51"/>
  <c r="AA96" i="51"/>
  <c r="Z96" i="51"/>
  <c r="S96" i="51"/>
  <c r="R96" i="51"/>
  <c r="Q96" i="51"/>
  <c r="P96" i="51"/>
  <c r="N96" i="51"/>
  <c r="I96" i="51"/>
  <c r="H96" i="51"/>
  <c r="G96" i="51"/>
  <c r="F96" i="51"/>
  <c r="D96" i="51"/>
  <c r="AF95" i="51"/>
  <c r="X95" i="51"/>
  <c r="W95" i="51"/>
  <c r="V95" i="51"/>
  <c r="U95" i="51"/>
  <c r="S95" i="51"/>
  <c r="R95" i="51"/>
  <c r="Q95" i="51"/>
  <c r="P95" i="51"/>
  <c r="N95" i="51"/>
  <c r="M95" i="51"/>
  <c r="L95" i="51"/>
  <c r="K95" i="51"/>
  <c r="I95" i="51"/>
  <c r="H95" i="51"/>
  <c r="G95" i="51"/>
  <c r="D95" i="51"/>
  <c r="AF94" i="51"/>
  <c r="S94" i="51"/>
  <c r="R94" i="51"/>
  <c r="Q94" i="51"/>
  <c r="P94" i="51"/>
  <c r="N94" i="51"/>
  <c r="M94" i="51"/>
  <c r="L94" i="51"/>
  <c r="K94" i="51"/>
  <c r="I94" i="51"/>
  <c r="H94" i="51"/>
  <c r="G94" i="51"/>
  <c r="F94" i="51"/>
  <c r="D94" i="51"/>
  <c r="AF93" i="51"/>
  <c r="S93" i="51"/>
  <c r="R93" i="51"/>
  <c r="Q93" i="51"/>
  <c r="P93" i="51"/>
  <c r="N93" i="51"/>
  <c r="M93" i="51"/>
  <c r="L93" i="51"/>
  <c r="K93" i="51"/>
  <c r="I93" i="51"/>
  <c r="H93" i="51"/>
  <c r="G93" i="51"/>
  <c r="F93" i="51"/>
  <c r="D93" i="51"/>
  <c r="AF92" i="51"/>
  <c r="S92" i="51"/>
  <c r="R92" i="51"/>
  <c r="Q92" i="51"/>
  <c r="P92" i="51"/>
  <c r="N92" i="51"/>
  <c r="M92" i="51"/>
  <c r="L92" i="51"/>
  <c r="K92" i="51"/>
  <c r="I92" i="51"/>
  <c r="H92" i="51"/>
  <c r="G92" i="51"/>
  <c r="F92" i="51"/>
  <c r="D92" i="51"/>
  <c r="AF91" i="51"/>
  <c r="S91" i="51"/>
  <c r="R91" i="51"/>
  <c r="Q91" i="51"/>
  <c r="P91" i="51"/>
  <c r="N91" i="51"/>
  <c r="M91" i="51"/>
  <c r="L91" i="51"/>
  <c r="K91" i="51"/>
  <c r="I91" i="51"/>
  <c r="H91" i="51"/>
  <c r="G91" i="51"/>
  <c r="F91" i="51"/>
  <c r="D91" i="51"/>
  <c r="AF90" i="51"/>
  <c r="S90" i="51"/>
  <c r="R90" i="51"/>
  <c r="Q90" i="51"/>
  <c r="P90" i="51"/>
  <c r="N90" i="51"/>
  <c r="M90" i="51"/>
  <c r="L90" i="51"/>
  <c r="K90" i="51"/>
  <c r="I90" i="51"/>
  <c r="H90" i="51"/>
  <c r="G90" i="51"/>
  <c r="F90" i="51"/>
  <c r="D90" i="51"/>
  <c r="AF89" i="51"/>
  <c r="S89" i="51"/>
  <c r="R89" i="51"/>
  <c r="Q89" i="51"/>
  <c r="P89" i="51"/>
  <c r="N89" i="51"/>
  <c r="M89" i="51"/>
  <c r="L89" i="51"/>
  <c r="K89" i="51"/>
  <c r="I89" i="51"/>
  <c r="H89" i="51"/>
  <c r="G89" i="51"/>
  <c r="F89" i="51"/>
  <c r="D89" i="51"/>
  <c r="AF88" i="51"/>
  <c r="S88" i="51"/>
  <c r="R88" i="51"/>
  <c r="Q88" i="51"/>
  <c r="P88" i="51"/>
  <c r="N88" i="51"/>
  <c r="M88" i="51"/>
  <c r="L88" i="51"/>
  <c r="K88" i="51"/>
  <c r="I88" i="51"/>
  <c r="H88" i="51"/>
  <c r="G88" i="51"/>
  <c r="F88" i="51"/>
  <c r="D88" i="51"/>
  <c r="AF87" i="51"/>
  <c r="S87" i="51"/>
  <c r="R87" i="51"/>
  <c r="Q87" i="51"/>
  <c r="P87" i="51"/>
  <c r="N87" i="51"/>
  <c r="M87" i="51"/>
  <c r="L87" i="51"/>
  <c r="K87" i="51"/>
  <c r="I87" i="51"/>
  <c r="H87" i="51"/>
  <c r="G87" i="51"/>
  <c r="F87" i="51"/>
  <c r="D87" i="51"/>
  <c r="AF86" i="51"/>
  <c r="AD86" i="51"/>
  <c r="AC86" i="51"/>
  <c r="AB86" i="51"/>
  <c r="AA86" i="51"/>
  <c r="Z86" i="51"/>
  <c r="S86" i="51"/>
  <c r="R86" i="51"/>
  <c r="Q86" i="51"/>
  <c r="P86" i="51"/>
  <c r="N86" i="51"/>
  <c r="I86" i="51"/>
  <c r="H86" i="51"/>
  <c r="G86" i="51"/>
  <c r="F86" i="51"/>
  <c r="D86" i="51"/>
  <c r="AF85" i="51"/>
  <c r="X85" i="51"/>
  <c r="W85" i="51"/>
  <c r="V85" i="51"/>
  <c r="U85" i="51"/>
  <c r="S85" i="51"/>
  <c r="R85" i="51"/>
  <c r="Q85" i="51"/>
  <c r="P85" i="51"/>
  <c r="N85" i="51"/>
  <c r="M85" i="51"/>
  <c r="L85" i="51"/>
  <c r="K85" i="51"/>
  <c r="I85" i="51"/>
  <c r="H85" i="51"/>
  <c r="G85" i="51"/>
  <c r="D85" i="51"/>
  <c r="AF84" i="51"/>
  <c r="S84" i="51"/>
  <c r="R84" i="51"/>
  <c r="Q84" i="51"/>
  <c r="P84" i="51"/>
  <c r="N84" i="51"/>
  <c r="M84" i="51"/>
  <c r="L84" i="51"/>
  <c r="K84" i="51"/>
  <c r="I84" i="51"/>
  <c r="H84" i="51"/>
  <c r="G84" i="51"/>
  <c r="F84" i="51"/>
  <c r="D84" i="51"/>
  <c r="AF83" i="51"/>
  <c r="S83" i="51"/>
  <c r="R83" i="51"/>
  <c r="Q83" i="51"/>
  <c r="P83" i="51"/>
  <c r="N83" i="51"/>
  <c r="M83" i="51"/>
  <c r="L83" i="51"/>
  <c r="K83" i="51"/>
  <c r="I83" i="51"/>
  <c r="H83" i="51"/>
  <c r="G83" i="51"/>
  <c r="F83" i="51"/>
  <c r="D83" i="51"/>
  <c r="AF82" i="51"/>
  <c r="S82" i="51"/>
  <c r="R82" i="51"/>
  <c r="Q82" i="51"/>
  <c r="P82" i="51"/>
  <c r="N82" i="51"/>
  <c r="M82" i="51"/>
  <c r="L82" i="51"/>
  <c r="K82" i="51"/>
  <c r="I82" i="51"/>
  <c r="H82" i="51"/>
  <c r="G82" i="51"/>
  <c r="F82" i="51"/>
  <c r="D82" i="51"/>
  <c r="AF81" i="51"/>
  <c r="S81" i="51"/>
  <c r="R81" i="51"/>
  <c r="Q81" i="51"/>
  <c r="P81" i="51"/>
  <c r="N81" i="51"/>
  <c r="M81" i="51"/>
  <c r="L81" i="51"/>
  <c r="K81" i="51"/>
  <c r="I81" i="51"/>
  <c r="H81" i="51"/>
  <c r="G81" i="51"/>
  <c r="F81" i="51"/>
  <c r="D81" i="51"/>
  <c r="AF80" i="51"/>
  <c r="S80" i="51"/>
  <c r="R80" i="51"/>
  <c r="Q80" i="51"/>
  <c r="P80" i="51"/>
  <c r="N80" i="51"/>
  <c r="M80" i="51"/>
  <c r="L80" i="51"/>
  <c r="K80" i="51"/>
  <c r="I80" i="51"/>
  <c r="H80" i="51"/>
  <c r="G80" i="51"/>
  <c r="F80" i="51"/>
  <c r="D80" i="51"/>
  <c r="AF79" i="51"/>
  <c r="S79" i="51"/>
  <c r="R79" i="51"/>
  <c r="Q79" i="51"/>
  <c r="P79" i="51"/>
  <c r="N79" i="51"/>
  <c r="M79" i="51"/>
  <c r="L79" i="51"/>
  <c r="K79" i="51"/>
  <c r="I79" i="51"/>
  <c r="H79" i="51"/>
  <c r="G79" i="51"/>
  <c r="F79" i="51"/>
  <c r="D79" i="51"/>
  <c r="AF78" i="51"/>
  <c r="S78" i="51"/>
  <c r="R78" i="51"/>
  <c r="Q78" i="51"/>
  <c r="P78" i="51"/>
  <c r="N78" i="51"/>
  <c r="M78" i="51"/>
  <c r="L78" i="51"/>
  <c r="K78" i="51"/>
  <c r="I78" i="51"/>
  <c r="H78" i="51"/>
  <c r="G78" i="51"/>
  <c r="F78" i="51"/>
  <c r="D78" i="51"/>
  <c r="AF77" i="51"/>
  <c r="S77" i="51"/>
  <c r="R77" i="51"/>
  <c r="Q77" i="51"/>
  <c r="P77" i="51"/>
  <c r="N77" i="51"/>
  <c r="M77" i="51"/>
  <c r="L77" i="51"/>
  <c r="K77" i="51"/>
  <c r="I77" i="51"/>
  <c r="H77" i="51"/>
  <c r="G77" i="51"/>
  <c r="F77" i="51"/>
  <c r="D77" i="51"/>
  <c r="AF76" i="51"/>
  <c r="AD76" i="51"/>
  <c r="AC76" i="51"/>
  <c r="AB76" i="51"/>
  <c r="AA76" i="51"/>
  <c r="Z76" i="51"/>
  <c r="S76" i="51"/>
  <c r="R76" i="51"/>
  <c r="Q76" i="51"/>
  <c r="P76" i="51"/>
  <c r="N76" i="51"/>
  <c r="I76" i="51"/>
  <c r="H76" i="51"/>
  <c r="G76" i="51"/>
  <c r="F76" i="51"/>
  <c r="D76" i="51"/>
  <c r="AF75" i="51"/>
  <c r="X75" i="51"/>
  <c r="W75" i="51"/>
  <c r="V75" i="51"/>
  <c r="U75" i="51"/>
  <c r="S75" i="51"/>
  <c r="R75" i="51"/>
  <c r="Q75" i="51"/>
  <c r="P75" i="51"/>
  <c r="N75" i="51"/>
  <c r="M75" i="51"/>
  <c r="L75" i="51"/>
  <c r="K75" i="51"/>
  <c r="I75" i="51"/>
  <c r="H75" i="51"/>
  <c r="G75" i="51"/>
  <c r="D75" i="51"/>
  <c r="B75" i="51"/>
  <c r="AF74" i="51"/>
  <c r="S74" i="51"/>
  <c r="R74" i="51"/>
  <c r="Q74" i="51"/>
  <c r="P74" i="51"/>
  <c r="N74" i="51"/>
  <c r="M74" i="51"/>
  <c r="L74" i="51"/>
  <c r="K74" i="51"/>
  <c r="I74" i="51"/>
  <c r="H74" i="51"/>
  <c r="G74" i="51"/>
  <c r="F74" i="51"/>
  <c r="D74" i="51"/>
  <c r="B74" i="51"/>
  <c r="AF73" i="51"/>
  <c r="S73" i="51"/>
  <c r="R73" i="51"/>
  <c r="Q73" i="51"/>
  <c r="P73" i="51"/>
  <c r="N73" i="51"/>
  <c r="M73" i="51"/>
  <c r="L73" i="51"/>
  <c r="K73" i="51"/>
  <c r="I73" i="51"/>
  <c r="H73" i="51"/>
  <c r="G73" i="51"/>
  <c r="F73" i="51"/>
  <c r="D73" i="51"/>
  <c r="B73" i="51"/>
  <c r="AF72" i="51"/>
  <c r="S72" i="51"/>
  <c r="R72" i="51"/>
  <c r="Q72" i="51"/>
  <c r="P72" i="51"/>
  <c r="N72" i="51"/>
  <c r="M72" i="51"/>
  <c r="L72" i="51"/>
  <c r="K72" i="51"/>
  <c r="I72" i="51"/>
  <c r="H72" i="51"/>
  <c r="G72" i="51"/>
  <c r="F72" i="51"/>
  <c r="D72" i="51"/>
  <c r="B72" i="51"/>
  <c r="AF71" i="51"/>
  <c r="S71" i="51"/>
  <c r="R71" i="51"/>
  <c r="Q71" i="51"/>
  <c r="P71" i="51"/>
  <c r="N71" i="51"/>
  <c r="M71" i="51"/>
  <c r="L71" i="51"/>
  <c r="K71" i="51"/>
  <c r="I71" i="51"/>
  <c r="H71" i="51"/>
  <c r="G71" i="51"/>
  <c r="F71" i="51"/>
  <c r="D71" i="51"/>
  <c r="B71" i="51"/>
  <c r="AF70" i="51"/>
  <c r="S70" i="51"/>
  <c r="R70" i="51"/>
  <c r="Q70" i="51"/>
  <c r="P70" i="51"/>
  <c r="N70" i="51"/>
  <c r="M70" i="51"/>
  <c r="L70" i="51"/>
  <c r="K70" i="51"/>
  <c r="I70" i="51"/>
  <c r="H70" i="51"/>
  <c r="G70" i="51"/>
  <c r="F70" i="51"/>
  <c r="D70" i="51"/>
  <c r="B70" i="51"/>
  <c r="AF69" i="51"/>
  <c r="S69" i="51"/>
  <c r="R69" i="51"/>
  <c r="Q69" i="51"/>
  <c r="P69" i="51"/>
  <c r="N69" i="51"/>
  <c r="M69" i="51"/>
  <c r="L69" i="51"/>
  <c r="K69" i="51"/>
  <c r="I69" i="51"/>
  <c r="H69" i="51"/>
  <c r="G69" i="51"/>
  <c r="F69" i="51"/>
  <c r="D69" i="51"/>
  <c r="B69" i="51"/>
  <c r="AF68" i="51"/>
  <c r="S68" i="51"/>
  <c r="R68" i="51"/>
  <c r="Q68" i="51"/>
  <c r="P68" i="51"/>
  <c r="N68" i="51"/>
  <c r="M68" i="51"/>
  <c r="L68" i="51"/>
  <c r="K68" i="51"/>
  <c r="I68" i="51"/>
  <c r="H68" i="51"/>
  <c r="G68" i="51"/>
  <c r="F68" i="51"/>
  <c r="D68" i="51"/>
  <c r="B68" i="51"/>
  <c r="AF67" i="51"/>
  <c r="S67" i="51"/>
  <c r="R67" i="51"/>
  <c r="Q67" i="51"/>
  <c r="P67" i="51"/>
  <c r="N67" i="51"/>
  <c r="M67" i="51"/>
  <c r="L67" i="51"/>
  <c r="K67" i="51"/>
  <c r="I67" i="51"/>
  <c r="H67" i="51"/>
  <c r="G67" i="51"/>
  <c r="F67" i="51"/>
  <c r="D67" i="51"/>
  <c r="B67" i="51"/>
  <c r="AF66" i="51"/>
  <c r="AD66" i="51"/>
  <c r="AC66" i="51"/>
  <c r="AB66" i="51"/>
  <c r="AA66" i="51"/>
  <c r="Z66" i="51"/>
  <c r="S66" i="51"/>
  <c r="R66" i="51"/>
  <c r="Q66" i="51"/>
  <c r="P66" i="51"/>
  <c r="N66" i="51"/>
  <c r="I66" i="51"/>
  <c r="H66" i="51"/>
  <c r="G66" i="51"/>
  <c r="F66" i="51"/>
  <c r="D66" i="51"/>
  <c r="B66" i="51"/>
  <c r="AF65" i="51"/>
  <c r="X65" i="51"/>
  <c r="W65" i="51"/>
  <c r="V65" i="51"/>
  <c r="U65" i="51"/>
  <c r="S65" i="51"/>
  <c r="R65" i="51"/>
  <c r="Q65" i="51"/>
  <c r="P65" i="51"/>
  <c r="N65" i="51"/>
  <c r="M65" i="51"/>
  <c r="L65" i="51"/>
  <c r="K65" i="51"/>
  <c r="I65" i="51"/>
  <c r="H65" i="51"/>
  <c r="G65" i="51"/>
  <c r="D65" i="51"/>
  <c r="B65" i="51"/>
  <c r="AF64" i="51"/>
  <c r="S64" i="51"/>
  <c r="R64" i="51"/>
  <c r="Q64" i="51"/>
  <c r="P64" i="51"/>
  <c r="N64" i="51"/>
  <c r="M64" i="51"/>
  <c r="L64" i="51"/>
  <c r="K64" i="51"/>
  <c r="I64" i="51"/>
  <c r="H64" i="51"/>
  <c r="G64" i="51"/>
  <c r="F64" i="51"/>
  <c r="D64" i="51"/>
  <c r="B64" i="51"/>
  <c r="AF63" i="51"/>
  <c r="S63" i="51"/>
  <c r="R63" i="51"/>
  <c r="Q63" i="51"/>
  <c r="P63" i="51"/>
  <c r="N63" i="51"/>
  <c r="M63" i="51"/>
  <c r="L63" i="51"/>
  <c r="K63" i="51"/>
  <c r="I63" i="51"/>
  <c r="H63" i="51"/>
  <c r="G63" i="51"/>
  <c r="F63" i="51"/>
  <c r="D63" i="51"/>
  <c r="B63" i="51"/>
  <c r="AF62" i="51"/>
  <c r="S62" i="51"/>
  <c r="R62" i="51"/>
  <c r="Q62" i="51"/>
  <c r="P62" i="51"/>
  <c r="N62" i="51"/>
  <c r="M62" i="51"/>
  <c r="L62" i="51"/>
  <c r="K62" i="51"/>
  <c r="I62" i="51"/>
  <c r="H62" i="51"/>
  <c r="G62" i="51"/>
  <c r="F62" i="51"/>
  <c r="D62" i="51"/>
  <c r="B62" i="51"/>
  <c r="AF61" i="51"/>
  <c r="S61" i="51"/>
  <c r="R61" i="51"/>
  <c r="Q61" i="51"/>
  <c r="P61" i="51"/>
  <c r="N61" i="51"/>
  <c r="M61" i="51"/>
  <c r="L61" i="51"/>
  <c r="K61" i="51"/>
  <c r="I61" i="51"/>
  <c r="H61" i="51"/>
  <c r="G61" i="51"/>
  <c r="F61" i="51"/>
  <c r="D61" i="51"/>
  <c r="B61" i="51"/>
  <c r="AF60" i="51"/>
  <c r="S60" i="51"/>
  <c r="R60" i="51"/>
  <c r="Q60" i="51"/>
  <c r="P60" i="51"/>
  <c r="N60" i="51"/>
  <c r="M60" i="51"/>
  <c r="L60" i="51"/>
  <c r="K60" i="51"/>
  <c r="I60" i="51"/>
  <c r="H60" i="51"/>
  <c r="G60" i="51"/>
  <c r="F60" i="51"/>
  <c r="D60" i="51"/>
  <c r="B60" i="51"/>
  <c r="AF59" i="51"/>
  <c r="S59" i="51"/>
  <c r="R59" i="51"/>
  <c r="Q59" i="51"/>
  <c r="P59" i="51"/>
  <c r="N59" i="51"/>
  <c r="M59" i="51"/>
  <c r="L59" i="51"/>
  <c r="K59" i="51"/>
  <c r="I59" i="51"/>
  <c r="H59" i="51"/>
  <c r="G59" i="51"/>
  <c r="F59" i="51"/>
  <c r="D59" i="51"/>
  <c r="B59" i="51"/>
  <c r="AF58" i="51"/>
  <c r="S58" i="51"/>
  <c r="R58" i="51"/>
  <c r="Q58" i="51"/>
  <c r="P58" i="51"/>
  <c r="N58" i="51"/>
  <c r="M58" i="51"/>
  <c r="L58" i="51"/>
  <c r="K58" i="51"/>
  <c r="I58" i="51"/>
  <c r="H58" i="51"/>
  <c r="G58" i="51"/>
  <c r="F58" i="51"/>
  <c r="D58" i="51"/>
  <c r="B58" i="51"/>
  <c r="AF57" i="51"/>
  <c r="S57" i="51"/>
  <c r="R57" i="51"/>
  <c r="Q57" i="51"/>
  <c r="P57" i="51"/>
  <c r="N57" i="51"/>
  <c r="M57" i="51"/>
  <c r="L57" i="51"/>
  <c r="K57" i="51"/>
  <c r="I57" i="51"/>
  <c r="H57" i="51"/>
  <c r="G57" i="51"/>
  <c r="F57" i="51"/>
  <c r="D57" i="51"/>
  <c r="B57" i="51"/>
  <c r="AF56" i="51"/>
  <c r="AD56" i="51"/>
  <c r="AC56" i="51"/>
  <c r="AB56" i="51"/>
  <c r="AA56" i="51"/>
  <c r="Z56" i="51"/>
  <c r="S56" i="51"/>
  <c r="R56" i="51"/>
  <c r="Q56" i="51"/>
  <c r="P56" i="51"/>
  <c r="N56" i="51"/>
  <c r="I56" i="51"/>
  <c r="H56" i="51"/>
  <c r="G56" i="51"/>
  <c r="F56" i="51"/>
  <c r="D56" i="51"/>
  <c r="B56" i="51"/>
  <c r="AF55" i="51"/>
  <c r="X55" i="51"/>
  <c r="W55" i="51"/>
  <c r="V55" i="51"/>
  <c r="U55" i="51"/>
  <c r="S55" i="51"/>
  <c r="R55" i="51"/>
  <c r="Q55" i="51"/>
  <c r="P55" i="51"/>
  <c r="N55" i="51"/>
  <c r="M55" i="51"/>
  <c r="L55" i="51"/>
  <c r="K55" i="51"/>
  <c r="I55" i="51"/>
  <c r="H55" i="51"/>
  <c r="G55" i="51"/>
  <c r="D55" i="51"/>
  <c r="B55" i="51"/>
  <c r="AF54" i="51"/>
  <c r="S54" i="51"/>
  <c r="R54" i="51"/>
  <c r="Q54" i="51"/>
  <c r="P54" i="51"/>
  <c r="N54" i="51"/>
  <c r="M54" i="51"/>
  <c r="L54" i="51"/>
  <c r="K54" i="51"/>
  <c r="I54" i="51"/>
  <c r="H54" i="51"/>
  <c r="G54" i="51"/>
  <c r="F54" i="51"/>
  <c r="D54" i="51"/>
  <c r="B54" i="51"/>
  <c r="AF53" i="51"/>
  <c r="S53" i="51"/>
  <c r="R53" i="51"/>
  <c r="Q53" i="51"/>
  <c r="P53" i="51"/>
  <c r="N53" i="51"/>
  <c r="M53" i="51"/>
  <c r="L53" i="51"/>
  <c r="K53" i="51"/>
  <c r="I53" i="51"/>
  <c r="H53" i="51"/>
  <c r="G53" i="51"/>
  <c r="F53" i="51"/>
  <c r="D53" i="51"/>
  <c r="B53" i="51"/>
  <c r="AF52" i="51"/>
  <c r="S52" i="51"/>
  <c r="R52" i="51"/>
  <c r="Q52" i="51"/>
  <c r="P52" i="51"/>
  <c r="N52" i="51"/>
  <c r="M52" i="51"/>
  <c r="L52" i="51"/>
  <c r="K52" i="51"/>
  <c r="I52" i="51"/>
  <c r="H52" i="51"/>
  <c r="G52" i="51"/>
  <c r="F52" i="51"/>
  <c r="D52" i="51"/>
  <c r="B52" i="51"/>
  <c r="AF51" i="51"/>
  <c r="S51" i="51"/>
  <c r="R51" i="51"/>
  <c r="Q51" i="51"/>
  <c r="P51" i="51"/>
  <c r="N51" i="51"/>
  <c r="M51" i="51"/>
  <c r="L51" i="51"/>
  <c r="K51" i="51"/>
  <c r="I51" i="51"/>
  <c r="H51" i="51"/>
  <c r="G51" i="51"/>
  <c r="F51" i="51"/>
  <c r="D51" i="51"/>
  <c r="B51" i="51"/>
  <c r="AF50" i="51"/>
  <c r="S50" i="51"/>
  <c r="R50" i="51"/>
  <c r="Q50" i="51"/>
  <c r="P50" i="51"/>
  <c r="N50" i="51"/>
  <c r="M50" i="51"/>
  <c r="L50" i="51"/>
  <c r="K50" i="51"/>
  <c r="I50" i="51"/>
  <c r="H50" i="51"/>
  <c r="G50" i="51"/>
  <c r="F50" i="51"/>
  <c r="D50" i="51"/>
  <c r="B50" i="51"/>
  <c r="AF49" i="51"/>
  <c r="S49" i="51"/>
  <c r="R49" i="51"/>
  <c r="Q49" i="51"/>
  <c r="P49" i="51"/>
  <c r="N49" i="51"/>
  <c r="M49" i="51"/>
  <c r="L49" i="51"/>
  <c r="K49" i="51"/>
  <c r="I49" i="51"/>
  <c r="H49" i="51"/>
  <c r="G49" i="51"/>
  <c r="F49" i="51"/>
  <c r="D49" i="51"/>
  <c r="B49" i="51"/>
  <c r="AF48" i="51"/>
  <c r="S48" i="51"/>
  <c r="R48" i="51"/>
  <c r="Q48" i="51"/>
  <c r="P48" i="51"/>
  <c r="N48" i="51"/>
  <c r="M48" i="51"/>
  <c r="L48" i="51"/>
  <c r="K48" i="51"/>
  <c r="I48" i="51"/>
  <c r="H48" i="51"/>
  <c r="G48" i="51"/>
  <c r="F48" i="51"/>
  <c r="D48" i="51"/>
  <c r="B48" i="51"/>
  <c r="AF47" i="51"/>
  <c r="S47" i="51"/>
  <c r="R47" i="51"/>
  <c r="Q47" i="51"/>
  <c r="P47" i="51"/>
  <c r="N47" i="51"/>
  <c r="M47" i="51"/>
  <c r="L47" i="51"/>
  <c r="K47" i="51"/>
  <c r="I47" i="51"/>
  <c r="H47" i="51"/>
  <c r="G47" i="51"/>
  <c r="F47" i="51"/>
  <c r="D47" i="51"/>
  <c r="B47" i="51"/>
  <c r="AF46" i="51"/>
  <c r="AD46" i="51"/>
  <c r="AC46" i="51"/>
  <c r="AB46" i="51"/>
  <c r="AA46" i="51"/>
  <c r="Z46" i="51"/>
  <c r="S46" i="51"/>
  <c r="R46" i="51"/>
  <c r="Q46" i="51"/>
  <c r="P46" i="51"/>
  <c r="N46" i="51"/>
  <c r="I46" i="51"/>
  <c r="H46" i="51"/>
  <c r="G46" i="51"/>
  <c r="F46" i="51"/>
  <c r="D46" i="51"/>
  <c r="B46" i="51"/>
  <c r="AF45" i="51"/>
  <c r="X45" i="51"/>
  <c r="W45" i="51"/>
  <c r="V45" i="51"/>
  <c r="U45" i="51"/>
  <c r="S45" i="51"/>
  <c r="R45" i="51"/>
  <c r="Q45" i="51"/>
  <c r="P45" i="51"/>
  <c r="N45" i="51"/>
  <c r="M45" i="51"/>
  <c r="L45" i="51"/>
  <c r="K45" i="51"/>
  <c r="I45" i="51"/>
  <c r="H45" i="51"/>
  <c r="G45" i="51"/>
  <c r="D45" i="51"/>
  <c r="B45" i="51"/>
  <c r="AF44" i="51"/>
  <c r="N44" i="51"/>
  <c r="M44" i="51"/>
  <c r="L44" i="51"/>
  <c r="K44" i="51"/>
  <c r="D44" i="51"/>
  <c r="B44" i="51"/>
  <c r="AF43" i="51"/>
  <c r="N43" i="51"/>
  <c r="M43" i="51"/>
  <c r="L43" i="51"/>
  <c r="K43" i="51"/>
  <c r="D43" i="51"/>
  <c r="B43" i="51"/>
  <c r="AF42" i="51"/>
  <c r="N42" i="51"/>
  <c r="M42" i="51"/>
  <c r="L42" i="51"/>
  <c r="K42" i="51"/>
  <c r="D42" i="51"/>
  <c r="B42" i="51"/>
  <c r="AF41" i="51"/>
  <c r="N41" i="51"/>
  <c r="M41" i="51"/>
  <c r="L41" i="51"/>
  <c r="K41" i="51"/>
  <c r="D41" i="51"/>
  <c r="B41" i="51"/>
  <c r="AF40" i="51"/>
  <c r="N40" i="51"/>
  <c r="M40" i="51"/>
  <c r="L40" i="51"/>
  <c r="K40" i="51"/>
  <c r="D40" i="51"/>
  <c r="B40" i="51"/>
  <c r="AF39" i="51"/>
  <c r="N39" i="51"/>
  <c r="M39" i="51"/>
  <c r="L39" i="51"/>
  <c r="K39" i="51"/>
  <c r="D39" i="51"/>
  <c r="B39" i="51"/>
  <c r="AF38" i="51"/>
  <c r="N38" i="51"/>
  <c r="M38" i="51"/>
  <c r="L38" i="51"/>
  <c r="K38" i="51"/>
  <c r="D38" i="51"/>
  <c r="B38" i="51"/>
  <c r="AF37" i="51"/>
  <c r="N37" i="51"/>
  <c r="M37" i="51"/>
  <c r="L37" i="51"/>
  <c r="K37" i="51"/>
  <c r="D37" i="51"/>
  <c r="B37" i="51"/>
  <c r="AF36" i="51"/>
  <c r="AD36" i="51"/>
  <c r="AC36" i="51"/>
  <c r="AB36" i="51"/>
  <c r="AA36" i="51"/>
  <c r="Z36" i="51"/>
  <c r="M36" i="51"/>
  <c r="L36" i="51"/>
  <c r="D36" i="51"/>
  <c r="B36" i="51"/>
  <c r="AF35" i="51"/>
  <c r="N35" i="51"/>
  <c r="M35" i="51"/>
  <c r="L35" i="51"/>
  <c r="K35" i="51"/>
  <c r="D35" i="51"/>
  <c r="B35" i="51"/>
  <c r="AF34" i="51"/>
  <c r="N34" i="51"/>
  <c r="M34" i="51"/>
  <c r="L34" i="51"/>
  <c r="K34" i="51"/>
  <c r="D34" i="51"/>
  <c r="B34" i="51"/>
  <c r="AF33" i="51"/>
  <c r="N33" i="51"/>
  <c r="M33" i="51"/>
  <c r="L33" i="51"/>
  <c r="K33" i="51"/>
  <c r="D33" i="51"/>
  <c r="B33" i="51"/>
  <c r="AF32" i="51"/>
  <c r="N32" i="51"/>
  <c r="M32" i="51"/>
  <c r="L32" i="51"/>
  <c r="K32" i="51"/>
  <c r="D32" i="51"/>
  <c r="B32" i="51"/>
  <c r="AF31" i="51"/>
  <c r="N31" i="51"/>
  <c r="M31" i="51"/>
  <c r="L31" i="51"/>
  <c r="K31" i="51"/>
  <c r="D31" i="51"/>
  <c r="B31" i="51"/>
  <c r="AF30" i="51"/>
  <c r="N30" i="51"/>
  <c r="M30" i="51"/>
  <c r="L30" i="51"/>
  <c r="K30" i="51"/>
  <c r="D30" i="51"/>
  <c r="B30" i="51"/>
  <c r="AF29" i="51"/>
  <c r="N29" i="51"/>
  <c r="M29" i="51"/>
  <c r="L29" i="51"/>
  <c r="K29" i="51"/>
  <c r="D29" i="51"/>
  <c r="B29" i="51"/>
  <c r="AF28" i="51"/>
  <c r="N28" i="51"/>
  <c r="M28" i="51"/>
  <c r="L28" i="51"/>
  <c r="K28" i="51"/>
  <c r="D28" i="51"/>
  <c r="B28" i="51"/>
  <c r="AF27" i="51"/>
  <c r="N27" i="51"/>
  <c r="M27" i="51"/>
  <c r="L27" i="51"/>
  <c r="K27" i="51"/>
  <c r="D27" i="51"/>
  <c r="B27" i="51"/>
  <c r="AF26" i="51"/>
  <c r="AD26" i="51"/>
  <c r="AC26" i="51"/>
  <c r="AB26" i="51"/>
  <c r="AA26" i="51"/>
  <c r="Z26" i="51"/>
  <c r="M26" i="51"/>
  <c r="L26" i="51"/>
  <c r="D26" i="51"/>
  <c r="B26" i="51"/>
  <c r="AF25" i="51"/>
  <c r="N25" i="51"/>
  <c r="M25" i="51"/>
  <c r="L25" i="51"/>
  <c r="K25" i="51"/>
  <c r="D25" i="51"/>
  <c r="B25" i="51"/>
  <c r="A25" i="51"/>
  <c r="AF24" i="51"/>
  <c r="N24" i="51"/>
  <c r="M24" i="51"/>
  <c r="L24" i="51"/>
  <c r="K24" i="51"/>
  <c r="D24" i="51"/>
  <c r="B24" i="51"/>
  <c r="A24" i="51"/>
  <c r="AF23" i="51"/>
  <c r="N23" i="51"/>
  <c r="M23" i="51"/>
  <c r="L23" i="51"/>
  <c r="K23" i="51"/>
  <c r="D23" i="51"/>
  <c r="B23" i="51"/>
  <c r="A23" i="51"/>
  <c r="AF22" i="51"/>
  <c r="N22" i="51"/>
  <c r="M22" i="51"/>
  <c r="L22" i="51"/>
  <c r="K22" i="51"/>
  <c r="D22" i="51"/>
  <c r="B22" i="51"/>
  <c r="A22" i="51"/>
  <c r="AF21" i="51"/>
  <c r="N21" i="51"/>
  <c r="M21" i="51"/>
  <c r="L21" i="51"/>
  <c r="K21" i="51"/>
  <c r="D21" i="51"/>
  <c r="B21" i="51"/>
  <c r="A21" i="51"/>
  <c r="AF20" i="51"/>
  <c r="N20" i="51"/>
  <c r="M20" i="51"/>
  <c r="L20" i="51"/>
  <c r="K20" i="51"/>
  <c r="D20" i="51"/>
  <c r="B20" i="51"/>
  <c r="A20" i="51"/>
  <c r="AF19" i="51"/>
  <c r="N19" i="51"/>
  <c r="M19" i="51"/>
  <c r="L19" i="51"/>
  <c r="K19" i="51"/>
  <c r="D19" i="51"/>
  <c r="B19" i="51"/>
  <c r="A19" i="51"/>
  <c r="AF18" i="51"/>
  <c r="N18" i="51"/>
  <c r="M18" i="51"/>
  <c r="L18" i="51"/>
  <c r="K18" i="51"/>
  <c r="D18" i="51"/>
  <c r="B18" i="51"/>
  <c r="A18" i="51"/>
  <c r="AF17" i="51"/>
  <c r="N17" i="51"/>
  <c r="M17" i="51"/>
  <c r="L17" i="51"/>
  <c r="K17" i="51"/>
  <c r="D17" i="51"/>
  <c r="B17" i="51"/>
  <c r="A17" i="51"/>
  <c r="AF16" i="51"/>
  <c r="AD16" i="51"/>
  <c r="AC16" i="51"/>
  <c r="AB16" i="51"/>
  <c r="AA16" i="51"/>
  <c r="Z16" i="51"/>
  <c r="M16" i="51"/>
  <c r="L16" i="51"/>
  <c r="D16" i="51"/>
  <c r="B16" i="51"/>
  <c r="A16" i="51"/>
  <c r="AF15" i="51"/>
  <c r="N15" i="51"/>
  <c r="M15" i="51"/>
  <c r="L15" i="51"/>
  <c r="K15" i="51"/>
  <c r="D15" i="51"/>
  <c r="B15" i="51"/>
  <c r="A15" i="51"/>
  <c r="AF14" i="51"/>
  <c r="N14" i="51"/>
  <c r="M14" i="51"/>
  <c r="L14" i="51"/>
  <c r="K14" i="51"/>
  <c r="D14" i="51"/>
  <c r="B14" i="51"/>
  <c r="A14" i="51"/>
  <c r="AF13" i="51"/>
  <c r="N13" i="51"/>
  <c r="M13" i="51"/>
  <c r="L13" i="51"/>
  <c r="K13" i="51"/>
  <c r="D13" i="51"/>
  <c r="B13" i="51"/>
  <c r="A13" i="51"/>
  <c r="AF12" i="51"/>
  <c r="N12" i="51"/>
  <c r="M12" i="51"/>
  <c r="L12" i="51"/>
  <c r="K12" i="51"/>
  <c r="D12" i="51"/>
  <c r="B12" i="51"/>
  <c r="A12" i="51"/>
  <c r="AF11" i="51"/>
  <c r="N11" i="51"/>
  <c r="M11" i="51"/>
  <c r="L11" i="51"/>
  <c r="K11" i="51"/>
  <c r="D11" i="51"/>
  <c r="B11" i="51"/>
  <c r="A11" i="51"/>
  <c r="AF10" i="51"/>
  <c r="N10" i="51"/>
  <c r="M10" i="51"/>
  <c r="L10" i="51"/>
  <c r="K10" i="51"/>
  <c r="D10" i="51"/>
  <c r="B10" i="51"/>
  <c r="A10" i="51"/>
  <c r="AF9" i="51"/>
  <c r="N9" i="51"/>
  <c r="M9" i="51"/>
  <c r="L9" i="51"/>
  <c r="K9" i="51"/>
  <c r="D9" i="51"/>
  <c r="B9" i="51"/>
  <c r="A9" i="51"/>
  <c r="AF8" i="51"/>
  <c r="N8" i="51"/>
  <c r="M8" i="51"/>
  <c r="L8" i="51"/>
  <c r="K8" i="51"/>
  <c r="D8" i="51"/>
  <c r="B8" i="51"/>
  <c r="A8" i="51"/>
  <c r="AF7" i="51"/>
  <c r="N7" i="51"/>
  <c r="M7" i="51"/>
  <c r="L7" i="51"/>
  <c r="K7" i="51"/>
  <c r="D7" i="51"/>
  <c r="B7" i="51"/>
  <c r="A7" i="51"/>
  <c r="AF6" i="51"/>
  <c r="AD6" i="51"/>
  <c r="AC6" i="51"/>
  <c r="AB6" i="51"/>
  <c r="AA6" i="51"/>
  <c r="Z6" i="51"/>
  <c r="M6" i="51"/>
  <c r="L6" i="51"/>
  <c r="D6" i="51"/>
  <c r="B6" i="51"/>
  <c r="A6" i="51"/>
  <c r="R238" i="50"/>
  <c r="Q238" i="50"/>
  <c r="P238" i="50"/>
  <c r="M238" i="50"/>
  <c r="L238" i="50"/>
  <c r="K238" i="50"/>
  <c r="J238" i="50"/>
  <c r="R237" i="50"/>
  <c r="Q237" i="50"/>
  <c r="P237" i="50"/>
  <c r="M237" i="50"/>
  <c r="L237" i="50"/>
  <c r="K237" i="50"/>
  <c r="J237" i="50"/>
  <c r="R236" i="50"/>
  <c r="Q236" i="50"/>
  <c r="P236" i="50"/>
  <c r="M236" i="50"/>
  <c r="L236" i="50"/>
  <c r="K236" i="50"/>
  <c r="J236" i="50"/>
  <c r="R235" i="50"/>
  <c r="Q235" i="50"/>
  <c r="P235" i="50"/>
  <c r="M235" i="50"/>
  <c r="L235" i="50"/>
  <c r="K235" i="50"/>
  <c r="J235" i="50"/>
  <c r="R234" i="50"/>
  <c r="Q234" i="50"/>
  <c r="P234" i="50"/>
  <c r="M234" i="50"/>
  <c r="L234" i="50"/>
  <c r="K234" i="50"/>
  <c r="J234" i="50"/>
  <c r="R233" i="50"/>
  <c r="Q233" i="50"/>
  <c r="P233" i="50"/>
  <c r="M233" i="50"/>
  <c r="L233" i="50"/>
  <c r="K233" i="50"/>
  <c r="J233" i="50"/>
  <c r="R232" i="50"/>
  <c r="Q232" i="50"/>
  <c r="P232" i="50"/>
  <c r="M232" i="50"/>
  <c r="L232" i="50"/>
  <c r="K232" i="50"/>
  <c r="J232" i="50"/>
  <c r="R231" i="50"/>
  <c r="Q231" i="50"/>
  <c r="P231" i="50"/>
  <c r="M231" i="50"/>
  <c r="L231" i="50"/>
  <c r="K231" i="50"/>
  <c r="J231" i="50"/>
  <c r="R230" i="50"/>
  <c r="Q230" i="50"/>
  <c r="P230" i="50"/>
  <c r="M230" i="50"/>
  <c r="L230" i="50"/>
  <c r="K230" i="50"/>
  <c r="J230" i="50"/>
  <c r="R229" i="50"/>
  <c r="Q229" i="50"/>
  <c r="P229" i="50"/>
  <c r="M229" i="50"/>
  <c r="L229" i="50"/>
  <c r="K229" i="50"/>
  <c r="J229" i="50"/>
  <c r="R228" i="50"/>
  <c r="Q228" i="50"/>
  <c r="P228" i="50"/>
  <c r="M228" i="50"/>
  <c r="L228" i="50"/>
  <c r="K228" i="50"/>
  <c r="J228" i="50"/>
  <c r="R227" i="50"/>
  <c r="Q227" i="50"/>
  <c r="P227" i="50"/>
  <c r="M227" i="50"/>
  <c r="L227" i="50"/>
  <c r="K227" i="50"/>
  <c r="J227" i="50"/>
  <c r="R226" i="50"/>
  <c r="Q226" i="50"/>
  <c r="P226" i="50"/>
  <c r="M226" i="50"/>
  <c r="L226" i="50"/>
  <c r="K226" i="50"/>
  <c r="J226" i="50"/>
  <c r="R225" i="50"/>
  <c r="Q225" i="50"/>
  <c r="P225" i="50"/>
  <c r="M225" i="50"/>
  <c r="L225" i="50"/>
  <c r="K225" i="50"/>
  <c r="J225" i="50"/>
  <c r="R224" i="50"/>
  <c r="Q224" i="50"/>
  <c r="P224" i="50"/>
  <c r="M224" i="50"/>
  <c r="L224" i="50"/>
  <c r="K224" i="50"/>
  <c r="J224" i="50"/>
  <c r="R223" i="50"/>
  <c r="Q223" i="50"/>
  <c r="P223" i="50"/>
  <c r="M223" i="50"/>
  <c r="L223" i="50"/>
  <c r="K223" i="50"/>
  <c r="J223" i="50"/>
  <c r="R222" i="50"/>
  <c r="Q222" i="50"/>
  <c r="P222" i="50"/>
  <c r="M222" i="50"/>
  <c r="L222" i="50"/>
  <c r="K222" i="50"/>
  <c r="J222" i="50"/>
  <c r="R221" i="50"/>
  <c r="Q221" i="50"/>
  <c r="P221" i="50"/>
  <c r="M221" i="50"/>
  <c r="L221" i="50"/>
  <c r="K221" i="50"/>
  <c r="J221" i="50"/>
  <c r="R220" i="50"/>
  <c r="Q220" i="50"/>
  <c r="P220" i="50"/>
  <c r="M220" i="50"/>
  <c r="L220" i="50"/>
  <c r="K220" i="50"/>
  <c r="J220" i="50"/>
  <c r="R219" i="50"/>
  <c r="Q219" i="50"/>
  <c r="P219" i="50"/>
  <c r="M219" i="50"/>
  <c r="L219" i="50"/>
  <c r="K219" i="50"/>
  <c r="J219" i="50"/>
  <c r="R218" i="50"/>
  <c r="Q218" i="50"/>
  <c r="P218" i="50"/>
  <c r="M218" i="50"/>
  <c r="L218" i="50"/>
  <c r="K218" i="50"/>
  <c r="J218" i="50"/>
  <c r="R217" i="50"/>
  <c r="Q217" i="50"/>
  <c r="P217" i="50"/>
  <c r="M217" i="50"/>
  <c r="L217" i="50"/>
  <c r="K217" i="50"/>
  <c r="J217" i="50"/>
  <c r="R216" i="50"/>
  <c r="Q216" i="50"/>
  <c r="P216" i="50"/>
  <c r="M216" i="50"/>
  <c r="L216" i="50"/>
  <c r="K216" i="50"/>
  <c r="J216" i="50"/>
  <c r="R215" i="50"/>
  <c r="Q215" i="50"/>
  <c r="P215" i="50"/>
  <c r="M215" i="50"/>
  <c r="L215" i="50"/>
  <c r="K215" i="50"/>
  <c r="J215" i="50"/>
  <c r="R214" i="50"/>
  <c r="Q214" i="50"/>
  <c r="P214" i="50"/>
  <c r="M214" i="50"/>
  <c r="L214" i="50"/>
  <c r="K214" i="50"/>
  <c r="J214" i="50"/>
  <c r="R213" i="50"/>
  <c r="Q213" i="50"/>
  <c r="P213" i="50"/>
  <c r="M213" i="50"/>
  <c r="L213" i="50"/>
  <c r="K213" i="50"/>
  <c r="J213" i="50"/>
  <c r="R212" i="50"/>
  <c r="Q212" i="50"/>
  <c r="P212" i="50"/>
  <c r="M212" i="50"/>
  <c r="L212" i="50"/>
  <c r="K212" i="50"/>
  <c r="J212" i="50"/>
  <c r="R211" i="50"/>
  <c r="Q211" i="50"/>
  <c r="P211" i="50"/>
  <c r="M211" i="50"/>
  <c r="L211" i="50"/>
  <c r="K211" i="50"/>
  <c r="J211" i="50"/>
  <c r="R210" i="50"/>
  <c r="Q210" i="50"/>
  <c r="P210" i="50"/>
  <c r="M210" i="50"/>
  <c r="L210" i="50"/>
  <c r="K210" i="50"/>
  <c r="J210" i="50"/>
  <c r="R209" i="50"/>
  <c r="Q209" i="50"/>
  <c r="P209" i="50"/>
  <c r="M209" i="50"/>
  <c r="L209" i="50"/>
  <c r="K209" i="50"/>
  <c r="J209" i="50"/>
  <c r="R208" i="50"/>
  <c r="Q208" i="50"/>
  <c r="P208" i="50"/>
  <c r="M208" i="50"/>
  <c r="L208" i="50"/>
  <c r="K208" i="50"/>
  <c r="J208" i="50"/>
  <c r="R207" i="50"/>
  <c r="Q207" i="50"/>
  <c r="P207" i="50"/>
  <c r="M207" i="50"/>
  <c r="L207" i="50"/>
  <c r="K207" i="50"/>
  <c r="J207" i="50"/>
  <c r="R206" i="50"/>
  <c r="Q206" i="50"/>
  <c r="P206" i="50"/>
  <c r="M206" i="50"/>
  <c r="L206" i="50"/>
  <c r="K206" i="50"/>
  <c r="J206" i="50"/>
  <c r="R205" i="50"/>
  <c r="Q205" i="50"/>
  <c r="P205" i="50"/>
  <c r="M205" i="50"/>
  <c r="L205" i="50"/>
  <c r="K205" i="50"/>
  <c r="J205" i="50"/>
  <c r="R204" i="50"/>
  <c r="Q204" i="50"/>
  <c r="P204" i="50"/>
  <c r="M204" i="50"/>
  <c r="L204" i="50"/>
  <c r="K204" i="50"/>
  <c r="J204" i="50"/>
  <c r="R203" i="50"/>
  <c r="Q203" i="50"/>
  <c r="P203" i="50"/>
  <c r="M203" i="50"/>
  <c r="L203" i="50"/>
  <c r="K203" i="50"/>
  <c r="J203" i="50"/>
  <c r="R202" i="50"/>
  <c r="Q202" i="50"/>
  <c r="P202" i="50"/>
  <c r="M202" i="50"/>
  <c r="L202" i="50"/>
  <c r="K202" i="50"/>
  <c r="J202" i="50"/>
  <c r="R201" i="50"/>
  <c r="Q201" i="50"/>
  <c r="P201" i="50"/>
  <c r="M201" i="50"/>
  <c r="L201" i="50"/>
  <c r="K201" i="50"/>
  <c r="J201" i="50"/>
  <c r="R200" i="50"/>
  <c r="Q200" i="50"/>
  <c r="P200" i="50"/>
  <c r="M200" i="50"/>
  <c r="L200" i="50"/>
  <c r="K200" i="50"/>
  <c r="J200" i="50"/>
  <c r="R199" i="50"/>
  <c r="Q199" i="50"/>
  <c r="P199" i="50"/>
  <c r="M199" i="50"/>
  <c r="L199" i="50"/>
  <c r="K199" i="50"/>
  <c r="J199" i="50"/>
  <c r="R198" i="50"/>
  <c r="Q198" i="50"/>
  <c r="P198" i="50"/>
  <c r="M198" i="50"/>
  <c r="L198" i="50"/>
  <c r="K198" i="50"/>
  <c r="J198" i="50"/>
  <c r="R197" i="50"/>
  <c r="Q197" i="50"/>
  <c r="P197" i="50"/>
  <c r="M197" i="50"/>
  <c r="L197" i="50"/>
  <c r="K197" i="50"/>
  <c r="J197" i="50"/>
  <c r="R196" i="50"/>
  <c r="Q196" i="50"/>
  <c r="P196" i="50"/>
  <c r="M196" i="50"/>
  <c r="L196" i="50"/>
  <c r="K196" i="50"/>
  <c r="J196" i="50"/>
  <c r="R195" i="50"/>
  <c r="Q195" i="50"/>
  <c r="P195" i="50"/>
  <c r="M195" i="50"/>
  <c r="L195" i="50"/>
  <c r="K195" i="50"/>
  <c r="J195" i="50"/>
  <c r="R194" i="50"/>
  <c r="Q194" i="50"/>
  <c r="P194" i="50"/>
  <c r="M194" i="50"/>
  <c r="L194" i="50"/>
  <c r="K194" i="50"/>
  <c r="J194" i="50"/>
  <c r="R193" i="50"/>
  <c r="Q193" i="50"/>
  <c r="P193" i="50"/>
  <c r="M193" i="50"/>
  <c r="L193" i="50"/>
  <c r="K193" i="50"/>
  <c r="J193" i="50"/>
  <c r="R192" i="50"/>
  <c r="Q192" i="50"/>
  <c r="P192" i="50"/>
  <c r="M192" i="50"/>
  <c r="L192" i="50"/>
  <c r="K192" i="50"/>
  <c r="J192" i="50"/>
  <c r="R191" i="50"/>
  <c r="Q191" i="50"/>
  <c r="P191" i="50"/>
  <c r="M191" i="50"/>
  <c r="L191" i="50"/>
  <c r="K191" i="50"/>
  <c r="J191" i="50"/>
  <c r="R190" i="50"/>
  <c r="Q190" i="50"/>
  <c r="P190" i="50"/>
  <c r="M190" i="50"/>
  <c r="L190" i="50"/>
  <c r="K190" i="50"/>
  <c r="J190" i="50"/>
  <c r="R189" i="50"/>
  <c r="Q189" i="50"/>
  <c r="P189" i="50"/>
  <c r="M189" i="50"/>
  <c r="L189" i="50"/>
  <c r="K189" i="50"/>
  <c r="J189" i="50"/>
  <c r="R188" i="50"/>
  <c r="Q188" i="50"/>
  <c r="P188" i="50"/>
  <c r="M188" i="50"/>
  <c r="L188" i="50"/>
  <c r="K188" i="50"/>
  <c r="J188" i="50"/>
  <c r="R187" i="50"/>
  <c r="Q187" i="50"/>
  <c r="P187" i="50"/>
  <c r="M187" i="50"/>
  <c r="L187" i="50"/>
  <c r="K187" i="50"/>
  <c r="J187" i="50"/>
  <c r="R186" i="50"/>
  <c r="Q186" i="50"/>
  <c r="P186" i="50"/>
  <c r="M186" i="50"/>
  <c r="L186" i="50"/>
  <c r="K186" i="50"/>
  <c r="J186" i="50"/>
  <c r="R185" i="50"/>
  <c r="Q185" i="50"/>
  <c r="P185" i="50"/>
  <c r="M185" i="50"/>
  <c r="L185" i="50"/>
  <c r="K185" i="50"/>
  <c r="J185" i="50"/>
  <c r="R184" i="50"/>
  <c r="Q184" i="50"/>
  <c r="P184" i="50"/>
  <c r="M184" i="50"/>
  <c r="L184" i="50"/>
  <c r="K184" i="50"/>
  <c r="J184" i="50"/>
  <c r="R183" i="50"/>
  <c r="Q183" i="50"/>
  <c r="P183" i="50"/>
  <c r="M183" i="50"/>
  <c r="L183" i="50"/>
  <c r="K183" i="50"/>
  <c r="J183" i="50"/>
  <c r="R182" i="50"/>
  <c r="Q182" i="50"/>
  <c r="P182" i="50"/>
  <c r="M182" i="50"/>
  <c r="L182" i="50"/>
  <c r="K182" i="50"/>
  <c r="J182" i="50"/>
  <c r="R181" i="50"/>
  <c r="Q181" i="50"/>
  <c r="P181" i="50"/>
  <c r="M181" i="50"/>
  <c r="L181" i="50"/>
  <c r="K181" i="50"/>
  <c r="J181" i="50"/>
  <c r="R180" i="50"/>
  <c r="Q180" i="50"/>
  <c r="P180" i="50"/>
  <c r="M180" i="50"/>
  <c r="L180" i="50"/>
  <c r="K180" i="50"/>
  <c r="J180" i="50"/>
  <c r="R179" i="50"/>
  <c r="Q179" i="50"/>
  <c r="P179" i="50"/>
  <c r="M179" i="50"/>
  <c r="L179" i="50"/>
  <c r="K179" i="50"/>
  <c r="J179" i="50"/>
  <c r="R178" i="50"/>
  <c r="Q178" i="50"/>
  <c r="P178" i="50"/>
  <c r="M178" i="50"/>
  <c r="L178" i="50"/>
  <c r="K178" i="50"/>
  <c r="J178" i="50"/>
  <c r="R177" i="50"/>
  <c r="Q177" i="50"/>
  <c r="P177" i="50"/>
  <c r="M177" i="50"/>
  <c r="L177" i="50"/>
  <c r="K177" i="50"/>
  <c r="J177" i="50"/>
  <c r="R176" i="50"/>
  <c r="Q176" i="50"/>
  <c r="P176" i="50"/>
  <c r="M176" i="50"/>
  <c r="L176" i="50"/>
  <c r="K176" i="50"/>
  <c r="J176" i="50"/>
  <c r="R175" i="50"/>
  <c r="Q175" i="50"/>
  <c r="P175" i="50"/>
  <c r="M175" i="50"/>
  <c r="L175" i="50"/>
  <c r="K175" i="50"/>
  <c r="J175" i="50"/>
  <c r="R174" i="50"/>
  <c r="Q174" i="50"/>
  <c r="P174" i="50"/>
  <c r="M174" i="50"/>
  <c r="L174" i="50"/>
  <c r="K174" i="50"/>
  <c r="J174" i="50"/>
  <c r="R173" i="50"/>
  <c r="Q173" i="50"/>
  <c r="P173" i="50"/>
  <c r="M173" i="50"/>
  <c r="L173" i="50"/>
  <c r="K173" i="50"/>
  <c r="J173" i="50"/>
  <c r="R172" i="50"/>
  <c r="Q172" i="50"/>
  <c r="P172" i="50"/>
  <c r="M172" i="50"/>
  <c r="L172" i="50"/>
  <c r="K172" i="50"/>
  <c r="J172" i="50"/>
  <c r="R171" i="50"/>
  <c r="Q171" i="50"/>
  <c r="P171" i="50"/>
  <c r="M171" i="50"/>
  <c r="L171" i="50"/>
  <c r="K171" i="50"/>
  <c r="J171" i="50"/>
  <c r="R170" i="50"/>
  <c r="Q170" i="50"/>
  <c r="P170" i="50"/>
  <c r="M170" i="50"/>
  <c r="L170" i="50"/>
  <c r="K170" i="50"/>
  <c r="J170" i="50"/>
  <c r="R169" i="50"/>
  <c r="Q169" i="50"/>
  <c r="P169" i="50"/>
  <c r="M169" i="50"/>
  <c r="L169" i="50"/>
  <c r="K169" i="50"/>
  <c r="J169" i="50"/>
  <c r="R168" i="50"/>
  <c r="Q168" i="50"/>
  <c r="P168" i="50"/>
  <c r="M168" i="50"/>
  <c r="L168" i="50"/>
  <c r="K168" i="50"/>
  <c r="J168" i="50"/>
  <c r="R167" i="50"/>
  <c r="Q167" i="50"/>
  <c r="P167" i="50"/>
  <c r="M167" i="50"/>
  <c r="L167" i="50"/>
  <c r="K167" i="50"/>
  <c r="J167" i="50"/>
  <c r="R166" i="50"/>
  <c r="Q166" i="50"/>
  <c r="P166" i="50"/>
  <c r="M166" i="50"/>
  <c r="L166" i="50"/>
  <c r="K166" i="50"/>
  <c r="J166" i="50"/>
  <c r="R165" i="50"/>
  <c r="Q165" i="50"/>
  <c r="P165" i="50"/>
  <c r="M165" i="50"/>
  <c r="L165" i="50"/>
  <c r="K165" i="50"/>
  <c r="J165" i="50"/>
  <c r="R164" i="50"/>
  <c r="Q164" i="50"/>
  <c r="P164" i="50"/>
  <c r="M164" i="50"/>
  <c r="L164" i="50"/>
  <c r="K164" i="50"/>
  <c r="J164" i="50"/>
  <c r="R163" i="50"/>
  <c r="Q163" i="50"/>
  <c r="P163" i="50"/>
  <c r="M163" i="50"/>
  <c r="L163" i="50"/>
  <c r="K163" i="50"/>
  <c r="J163" i="50"/>
  <c r="R162" i="50"/>
  <c r="Q162" i="50"/>
  <c r="P162" i="50"/>
  <c r="M162" i="50"/>
  <c r="L162" i="50"/>
  <c r="K162" i="50"/>
  <c r="J162" i="50"/>
  <c r="R161" i="50"/>
  <c r="Q161" i="50"/>
  <c r="P161" i="50"/>
  <c r="M161" i="50"/>
  <c r="L161" i="50"/>
  <c r="K161" i="50"/>
  <c r="J161" i="50"/>
  <c r="R160" i="50"/>
  <c r="Q160" i="50"/>
  <c r="P160" i="50"/>
  <c r="M160" i="50"/>
  <c r="L160" i="50"/>
  <c r="K160" i="50"/>
  <c r="J160" i="50"/>
  <c r="R159" i="50"/>
  <c r="Q159" i="50"/>
  <c r="P159" i="50"/>
  <c r="M159" i="50"/>
  <c r="L159" i="50"/>
  <c r="K159" i="50"/>
  <c r="J159" i="50"/>
  <c r="R158" i="50"/>
  <c r="Q158" i="50"/>
  <c r="P158" i="50"/>
  <c r="M158" i="50"/>
  <c r="L158" i="50"/>
  <c r="K158" i="50"/>
  <c r="J158" i="50"/>
  <c r="R157" i="50"/>
  <c r="Q157" i="50"/>
  <c r="P157" i="50"/>
  <c r="M157" i="50"/>
  <c r="L157" i="50"/>
  <c r="K157" i="50"/>
  <c r="J157" i="50"/>
  <c r="R156" i="50"/>
  <c r="Q156" i="50"/>
  <c r="P156" i="50"/>
  <c r="M156" i="50"/>
  <c r="L156" i="50"/>
  <c r="K156" i="50"/>
  <c r="J156" i="50"/>
  <c r="R155" i="50"/>
  <c r="Q155" i="50"/>
  <c r="P155" i="50"/>
  <c r="M155" i="50"/>
  <c r="L155" i="50"/>
  <c r="K155" i="50"/>
  <c r="J155" i="50"/>
  <c r="R154" i="50"/>
  <c r="Q154" i="50"/>
  <c r="P154" i="50"/>
  <c r="M154" i="50"/>
  <c r="L154" i="50"/>
  <c r="K154" i="50"/>
  <c r="J154" i="50"/>
  <c r="R153" i="50"/>
  <c r="Q153" i="50"/>
  <c r="P153" i="50"/>
  <c r="M153" i="50"/>
  <c r="L153" i="50"/>
  <c r="K153" i="50"/>
  <c r="J153" i="50"/>
  <c r="R152" i="50"/>
  <c r="Q152" i="50"/>
  <c r="P152" i="50"/>
  <c r="M152" i="50"/>
  <c r="L152" i="50"/>
  <c r="K152" i="50"/>
  <c r="J152" i="50"/>
  <c r="R151" i="50"/>
  <c r="Q151" i="50"/>
  <c r="P151" i="50"/>
  <c r="M151" i="50"/>
  <c r="L151" i="50"/>
  <c r="K151" i="50"/>
  <c r="J151" i="50"/>
  <c r="R150" i="50"/>
  <c r="Q150" i="50"/>
  <c r="P150" i="50"/>
  <c r="M150" i="50"/>
  <c r="L150" i="50"/>
  <c r="K150" i="50"/>
  <c r="J150" i="50"/>
  <c r="R149" i="50"/>
  <c r="Q149" i="50"/>
  <c r="P149" i="50"/>
  <c r="M149" i="50"/>
  <c r="L149" i="50"/>
  <c r="K149" i="50"/>
  <c r="J149" i="50"/>
  <c r="R148" i="50"/>
  <c r="Q148" i="50"/>
  <c r="P148" i="50"/>
  <c r="M148" i="50"/>
  <c r="L148" i="50"/>
  <c r="K148" i="50"/>
  <c r="J148" i="50"/>
  <c r="R147" i="50"/>
  <c r="Q147" i="50"/>
  <c r="P147" i="50"/>
  <c r="M147" i="50"/>
  <c r="L147" i="50"/>
  <c r="K147" i="50"/>
  <c r="J147" i="50"/>
  <c r="R146" i="50"/>
  <c r="Q146" i="50"/>
  <c r="P146" i="50"/>
  <c r="M146" i="50"/>
  <c r="L146" i="50"/>
  <c r="K146" i="50"/>
  <c r="J146" i="50"/>
  <c r="R145" i="50"/>
  <c r="Q145" i="50"/>
  <c r="P145" i="50"/>
  <c r="M145" i="50"/>
  <c r="L145" i="50"/>
  <c r="K145" i="50"/>
  <c r="J145" i="50"/>
  <c r="R144" i="50"/>
  <c r="Q144" i="50"/>
  <c r="P144" i="50"/>
  <c r="M144" i="50"/>
  <c r="L144" i="50"/>
  <c r="K144" i="50"/>
  <c r="J144" i="50"/>
  <c r="R143" i="50"/>
  <c r="Q143" i="50"/>
  <c r="P143" i="50"/>
  <c r="M143" i="50"/>
  <c r="L143" i="50"/>
  <c r="K143" i="50"/>
  <c r="J143" i="50"/>
  <c r="R142" i="50"/>
  <c r="Q142" i="50"/>
  <c r="P142" i="50"/>
  <c r="M142" i="50"/>
  <c r="L142" i="50"/>
  <c r="K142" i="50"/>
  <c r="J142" i="50"/>
  <c r="R141" i="50"/>
  <c r="Q141" i="50"/>
  <c r="P141" i="50"/>
  <c r="M141" i="50"/>
  <c r="L141" i="50"/>
  <c r="K141" i="50"/>
  <c r="J141" i="50"/>
  <c r="R140" i="50"/>
  <c r="Q140" i="50"/>
  <c r="P140" i="50"/>
  <c r="M140" i="50"/>
  <c r="L140" i="50"/>
  <c r="K140" i="50"/>
  <c r="J140" i="50"/>
  <c r="R139" i="50"/>
  <c r="Q139" i="50"/>
  <c r="P139" i="50"/>
  <c r="M139" i="50"/>
  <c r="L139" i="50"/>
  <c r="K139" i="50"/>
  <c r="J139" i="50"/>
  <c r="R138" i="50"/>
  <c r="Q138" i="50"/>
  <c r="P138" i="50"/>
  <c r="M138" i="50"/>
  <c r="L138" i="50"/>
  <c r="K138" i="50"/>
  <c r="J138" i="50"/>
  <c r="R137" i="50"/>
  <c r="Q137" i="50"/>
  <c r="P137" i="50"/>
  <c r="M137" i="50"/>
  <c r="L137" i="50"/>
  <c r="K137" i="50"/>
  <c r="J137" i="50"/>
  <c r="R136" i="50"/>
  <c r="Q136" i="50"/>
  <c r="P136" i="50"/>
  <c r="M136" i="50"/>
  <c r="L136" i="50"/>
  <c r="K136" i="50"/>
  <c r="J136" i="50"/>
  <c r="R135" i="50"/>
  <c r="Q135" i="50"/>
  <c r="P135" i="50"/>
  <c r="M135" i="50"/>
  <c r="L135" i="50"/>
  <c r="K135" i="50"/>
  <c r="J135" i="50"/>
  <c r="R134" i="50"/>
  <c r="Q134" i="50"/>
  <c r="P134" i="50"/>
  <c r="M134" i="50"/>
  <c r="L134" i="50"/>
  <c r="K134" i="50"/>
  <c r="J134" i="50"/>
  <c r="R133" i="50"/>
  <c r="Q133" i="50"/>
  <c r="P133" i="50"/>
  <c r="M133" i="50"/>
  <c r="L133" i="50"/>
  <c r="K133" i="50"/>
  <c r="J133" i="50"/>
  <c r="R132" i="50"/>
  <c r="Q132" i="50"/>
  <c r="P132" i="50"/>
  <c r="M132" i="50"/>
  <c r="L132" i="50"/>
  <c r="K132" i="50"/>
  <c r="J132" i="50"/>
  <c r="R131" i="50"/>
  <c r="Q131" i="50"/>
  <c r="P131" i="50"/>
  <c r="M131" i="50"/>
  <c r="L131" i="50"/>
  <c r="K131" i="50"/>
  <c r="J131" i="50"/>
  <c r="R130" i="50"/>
  <c r="Q130" i="50"/>
  <c r="P130" i="50"/>
  <c r="M130" i="50"/>
  <c r="L130" i="50"/>
  <c r="K130" i="50"/>
  <c r="J130" i="50"/>
  <c r="R129" i="50"/>
  <c r="Q129" i="50"/>
  <c r="P129" i="50"/>
  <c r="M129" i="50"/>
  <c r="L129" i="50"/>
  <c r="K129" i="50"/>
  <c r="J129" i="50"/>
  <c r="R128" i="50"/>
  <c r="Q128" i="50"/>
  <c r="P128" i="50"/>
  <c r="M128" i="50"/>
  <c r="L128" i="50"/>
  <c r="K128" i="50"/>
  <c r="J128" i="50"/>
  <c r="R127" i="50"/>
  <c r="Q127" i="50"/>
  <c r="P127" i="50"/>
  <c r="M127" i="50"/>
  <c r="L127" i="50"/>
  <c r="K127" i="50"/>
  <c r="J127" i="50"/>
  <c r="R126" i="50"/>
  <c r="Q126" i="50"/>
  <c r="P126" i="50"/>
  <c r="M126" i="50"/>
  <c r="L126" i="50"/>
  <c r="K126" i="50"/>
  <c r="J126" i="50"/>
  <c r="R125" i="50"/>
  <c r="Q125" i="50"/>
  <c r="P125" i="50"/>
  <c r="M125" i="50"/>
  <c r="L125" i="50"/>
  <c r="K125" i="50"/>
  <c r="J125" i="50"/>
  <c r="R124" i="50"/>
  <c r="Q124" i="50"/>
  <c r="P124" i="50"/>
  <c r="M124" i="50"/>
  <c r="L124" i="50"/>
  <c r="K124" i="50"/>
  <c r="J124" i="50"/>
  <c r="R123" i="50"/>
  <c r="Q123" i="50"/>
  <c r="P123" i="50"/>
  <c r="M123" i="50"/>
  <c r="L123" i="50"/>
  <c r="K123" i="50"/>
  <c r="J123" i="50"/>
  <c r="R122" i="50"/>
  <c r="Q122" i="50"/>
  <c r="P122" i="50"/>
  <c r="M122" i="50"/>
  <c r="L122" i="50"/>
  <c r="K122" i="50"/>
  <c r="J122" i="50"/>
  <c r="R121" i="50"/>
  <c r="Q121" i="50"/>
  <c r="P121" i="50"/>
  <c r="M121" i="50"/>
  <c r="L121" i="50"/>
  <c r="K121" i="50"/>
  <c r="J121" i="50"/>
  <c r="R120" i="50"/>
  <c r="Q120" i="50"/>
  <c r="P120" i="50"/>
  <c r="M120" i="50"/>
  <c r="L120" i="50"/>
  <c r="K120" i="50"/>
  <c r="J120" i="50"/>
  <c r="R119" i="50"/>
  <c r="Q119" i="50"/>
  <c r="P119" i="50"/>
  <c r="M119" i="50"/>
  <c r="L119" i="50"/>
  <c r="K119" i="50"/>
  <c r="J119" i="50"/>
  <c r="R118" i="50"/>
  <c r="Q118" i="50"/>
  <c r="P118" i="50"/>
  <c r="M118" i="50"/>
  <c r="L118" i="50"/>
  <c r="K118" i="50"/>
  <c r="J118" i="50"/>
  <c r="R117" i="50"/>
  <c r="Q117" i="50"/>
  <c r="P117" i="50"/>
  <c r="M117" i="50"/>
  <c r="L117" i="50"/>
  <c r="K117" i="50"/>
  <c r="J117" i="50"/>
  <c r="R116" i="50"/>
  <c r="Q116" i="50"/>
  <c r="P116" i="50"/>
  <c r="M116" i="50"/>
  <c r="L116" i="50"/>
  <c r="K116" i="50"/>
  <c r="J116" i="50"/>
  <c r="R115" i="50"/>
  <c r="Q115" i="50"/>
  <c r="P115" i="50"/>
  <c r="M115" i="50"/>
  <c r="L115" i="50"/>
  <c r="K115" i="50"/>
  <c r="J115" i="50"/>
  <c r="R114" i="50"/>
  <c r="Q114" i="50"/>
  <c r="P114" i="50"/>
  <c r="M114" i="50"/>
  <c r="L114" i="50"/>
  <c r="K114" i="50"/>
  <c r="J114" i="50"/>
  <c r="R113" i="50"/>
  <c r="Q113" i="50"/>
  <c r="P113" i="50"/>
  <c r="M113" i="50"/>
  <c r="L113" i="50"/>
  <c r="K113" i="50"/>
  <c r="J113" i="50"/>
  <c r="R112" i="50"/>
  <c r="Q112" i="50"/>
  <c r="P112" i="50"/>
  <c r="M112" i="50"/>
  <c r="L112" i="50"/>
  <c r="K112" i="50"/>
  <c r="J112" i="50"/>
  <c r="R111" i="50"/>
  <c r="Q111" i="50"/>
  <c r="P111" i="50"/>
  <c r="M111" i="50"/>
  <c r="L111" i="50"/>
  <c r="K111" i="50"/>
  <c r="J111" i="50"/>
  <c r="R110" i="50"/>
  <c r="Q110" i="50"/>
  <c r="P110" i="50"/>
  <c r="M110" i="50"/>
  <c r="L110" i="50"/>
  <c r="K110" i="50"/>
  <c r="J110" i="50"/>
  <c r="R109" i="50"/>
  <c r="Q109" i="50"/>
  <c r="P109" i="50"/>
  <c r="M109" i="50"/>
  <c r="L109" i="50"/>
  <c r="K109" i="50"/>
  <c r="J109" i="50"/>
  <c r="R108" i="50"/>
  <c r="Q108" i="50"/>
  <c r="P108" i="50"/>
  <c r="M108" i="50"/>
  <c r="L108" i="50"/>
  <c r="K108" i="50"/>
  <c r="J108" i="50"/>
  <c r="R107" i="50"/>
  <c r="Q107" i="50"/>
  <c r="P107" i="50"/>
  <c r="M107" i="50"/>
  <c r="L107" i="50"/>
  <c r="K107" i="50"/>
  <c r="J107" i="50"/>
  <c r="R106" i="50"/>
  <c r="Q106" i="50"/>
  <c r="P106" i="50"/>
  <c r="M106" i="50"/>
  <c r="L106" i="50"/>
  <c r="K106" i="50"/>
  <c r="J106" i="50"/>
  <c r="R105" i="50"/>
  <c r="Q105" i="50"/>
  <c r="P105" i="50"/>
  <c r="M105" i="50"/>
  <c r="L105" i="50"/>
  <c r="K105" i="50"/>
  <c r="J105" i="50"/>
  <c r="R104" i="50"/>
  <c r="Q104" i="50"/>
  <c r="P104" i="50"/>
  <c r="M104" i="50"/>
  <c r="L104" i="50"/>
  <c r="K104" i="50"/>
  <c r="J104" i="50"/>
  <c r="R103" i="50"/>
  <c r="Q103" i="50"/>
  <c r="P103" i="50"/>
  <c r="M103" i="50"/>
  <c r="L103" i="50"/>
  <c r="K103" i="50"/>
  <c r="J103" i="50"/>
  <c r="R102" i="50"/>
  <c r="Q102" i="50"/>
  <c r="P102" i="50"/>
  <c r="M102" i="50"/>
  <c r="L102" i="50"/>
  <c r="K102" i="50"/>
  <c r="J102" i="50"/>
  <c r="R101" i="50"/>
  <c r="Q101" i="50"/>
  <c r="P101" i="50"/>
  <c r="M101" i="50"/>
  <c r="L101" i="50"/>
  <c r="K101" i="50"/>
  <c r="J101" i="50"/>
  <c r="R100" i="50"/>
  <c r="Q100" i="50"/>
  <c r="P100" i="50"/>
  <c r="M100" i="50"/>
  <c r="L100" i="50"/>
  <c r="K100" i="50"/>
  <c r="J100" i="50"/>
  <c r="R99" i="50"/>
  <c r="Q99" i="50"/>
  <c r="P99" i="50"/>
  <c r="M99" i="50"/>
  <c r="L99" i="50"/>
  <c r="K99" i="50"/>
  <c r="J99" i="50"/>
  <c r="R98" i="50"/>
  <c r="Q98" i="50"/>
  <c r="P98" i="50"/>
  <c r="M98" i="50"/>
  <c r="L98" i="50"/>
  <c r="K98" i="50"/>
  <c r="J98" i="50"/>
  <c r="R97" i="50"/>
  <c r="Q97" i="50"/>
  <c r="P97" i="50"/>
  <c r="M97" i="50"/>
  <c r="L97" i="50"/>
  <c r="K97" i="50"/>
  <c r="J97" i="50"/>
  <c r="R96" i="50"/>
  <c r="Q96" i="50"/>
  <c r="P96" i="50"/>
  <c r="M96" i="50"/>
  <c r="L96" i="50"/>
  <c r="K96" i="50"/>
  <c r="J96" i="50"/>
  <c r="R95" i="50"/>
  <c r="Q95" i="50"/>
  <c r="P95" i="50"/>
  <c r="M95" i="50"/>
  <c r="L95" i="50"/>
  <c r="K95" i="50"/>
  <c r="J95" i="50"/>
  <c r="R94" i="50"/>
  <c r="Q94" i="50"/>
  <c r="P94" i="50"/>
  <c r="M94" i="50"/>
  <c r="L94" i="50"/>
  <c r="K94" i="50"/>
  <c r="J94" i="50"/>
  <c r="R93" i="50"/>
  <c r="Q93" i="50"/>
  <c r="P93" i="50"/>
  <c r="M93" i="50"/>
  <c r="L93" i="50"/>
  <c r="K93" i="50"/>
  <c r="J93" i="50"/>
  <c r="R92" i="50"/>
  <c r="Q92" i="50"/>
  <c r="P92" i="50"/>
  <c r="M92" i="50"/>
  <c r="L92" i="50"/>
  <c r="K92" i="50"/>
  <c r="J92" i="50"/>
  <c r="AU91" i="50"/>
  <c r="AT91" i="50"/>
  <c r="AS91" i="50"/>
  <c r="AP91" i="50"/>
  <c r="AO91" i="50"/>
  <c r="AN91" i="50"/>
  <c r="AM91" i="50"/>
  <c r="R91" i="50"/>
  <c r="Q91" i="50"/>
  <c r="P91" i="50"/>
  <c r="M91" i="50"/>
  <c r="L91" i="50"/>
  <c r="K91" i="50"/>
  <c r="J91" i="50"/>
  <c r="AU90" i="50"/>
  <c r="AT90" i="50"/>
  <c r="AS90" i="50"/>
  <c r="AP90" i="50"/>
  <c r="AO90" i="50"/>
  <c r="AN90" i="50"/>
  <c r="AM90" i="50"/>
  <c r="R90" i="50"/>
  <c r="Q90" i="50"/>
  <c r="P90" i="50"/>
  <c r="M90" i="50"/>
  <c r="L90" i="50"/>
  <c r="K90" i="50"/>
  <c r="J90" i="50"/>
  <c r="AU89" i="50"/>
  <c r="AT89" i="50"/>
  <c r="AS89" i="50"/>
  <c r="AP89" i="50"/>
  <c r="AO89" i="50"/>
  <c r="AN89" i="50"/>
  <c r="AM89" i="50"/>
  <c r="R89" i="50"/>
  <c r="Q89" i="50"/>
  <c r="P89" i="50"/>
  <c r="M89" i="50"/>
  <c r="L89" i="50"/>
  <c r="K89" i="50"/>
  <c r="J89" i="50"/>
  <c r="AU88" i="50"/>
  <c r="AT88" i="50"/>
  <c r="AS88" i="50"/>
  <c r="AP88" i="50"/>
  <c r="AO88" i="50"/>
  <c r="AN88" i="50"/>
  <c r="AM88" i="50"/>
  <c r="R88" i="50"/>
  <c r="Q88" i="50"/>
  <c r="P88" i="50"/>
  <c r="M88" i="50"/>
  <c r="L88" i="50"/>
  <c r="K88" i="50"/>
  <c r="J88" i="50"/>
  <c r="AU87" i="50"/>
  <c r="AT87" i="50"/>
  <c r="AS87" i="50"/>
  <c r="AP87" i="50"/>
  <c r="AO87" i="50"/>
  <c r="AN87" i="50"/>
  <c r="AM87" i="50"/>
  <c r="R87" i="50"/>
  <c r="Q87" i="50"/>
  <c r="P87" i="50"/>
  <c r="M87" i="50"/>
  <c r="L87" i="50"/>
  <c r="K87" i="50"/>
  <c r="J87" i="50"/>
  <c r="AU86" i="50"/>
  <c r="AT86" i="50"/>
  <c r="AS86" i="50"/>
  <c r="AP86" i="50"/>
  <c r="AO86" i="50"/>
  <c r="AN86" i="50"/>
  <c r="AM86" i="50"/>
  <c r="R86" i="50"/>
  <c r="Q86" i="50"/>
  <c r="P86" i="50"/>
  <c r="M86" i="50"/>
  <c r="L86" i="50"/>
  <c r="K86" i="50"/>
  <c r="J86" i="50"/>
  <c r="AU85" i="50"/>
  <c r="AT85" i="50"/>
  <c r="AS85" i="50"/>
  <c r="AP85" i="50"/>
  <c r="AO85" i="50"/>
  <c r="AN85" i="50"/>
  <c r="AM85" i="50"/>
  <c r="R85" i="50"/>
  <c r="Q85" i="50"/>
  <c r="P85" i="50"/>
  <c r="M85" i="50"/>
  <c r="L85" i="50"/>
  <c r="K85" i="50"/>
  <c r="J85" i="50"/>
  <c r="AU84" i="50"/>
  <c r="AT84" i="50"/>
  <c r="AS84" i="50"/>
  <c r="AP84" i="50"/>
  <c r="AO84" i="50"/>
  <c r="AN84" i="50"/>
  <c r="AM84" i="50"/>
  <c r="R84" i="50"/>
  <c r="Q84" i="50"/>
  <c r="P84" i="50"/>
  <c r="M84" i="50"/>
  <c r="L84" i="50"/>
  <c r="K84" i="50"/>
  <c r="J84" i="50"/>
  <c r="AU83" i="50"/>
  <c r="AT83" i="50"/>
  <c r="AS83" i="50"/>
  <c r="AP83" i="50"/>
  <c r="AO83" i="50"/>
  <c r="AN83" i="50"/>
  <c r="AM83" i="50"/>
  <c r="R83" i="50"/>
  <c r="Q83" i="50"/>
  <c r="P83" i="50"/>
  <c r="M83" i="50"/>
  <c r="L83" i="50"/>
  <c r="K83" i="50"/>
  <c r="J83" i="50"/>
  <c r="AU82" i="50"/>
  <c r="AT82" i="50"/>
  <c r="AS82" i="50"/>
  <c r="AP82" i="50"/>
  <c r="AO82" i="50"/>
  <c r="AN82" i="50"/>
  <c r="AM82" i="50"/>
  <c r="R82" i="50"/>
  <c r="Q82" i="50"/>
  <c r="P82" i="50"/>
  <c r="M82" i="50"/>
  <c r="L82" i="50"/>
  <c r="K82" i="50"/>
  <c r="J82" i="50"/>
  <c r="AU81" i="50"/>
  <c r="AT81" i="50"/>
  <c r="AS81" i="50"/>
  <c r="AP81" i="50"/>
  <c r="AO81" i="50"/>
  <c r="AN81" i="50"/>
  <c r="AM81" i="50"/>
  <c r="R81" i="50"/>
  <c r="Q81" i="50"/>
  <c r="P81" i="50"/>
  <c r="M81" i="50"/>
  <c r="L81" i="50"/>
  <c r="K81" i="50"/>
  <c r="J81" i="50"/>
  <c r="AU80" i="50"/>
  <c r="AT80" i="50"/>
  <c r="AS80" i="50"/>
  <c r="AP80" i="50"/>
  <c r="AO80" i="50"/>
  <c r="AN80" i="50"/>
  <c r="AM80" i="50"/>
  <c r="R80" i="50"/>
  <c r="Q80" i="50"/>
  <c r="P80" i="50"/>
  <c r="M80" i="50"/>
  <c r="L80" i="50"/>
  <c r="K80" i="50"/>
  <c r="J80" i="50"/>
  <c r="AU79" i="50"/>
  <c r="AT79" i="50"/>
  <c r="AS79" i="50"/>
  <c r="AP79" i="50"/>
  <c r="AO79" i="50"/>
  <c r="AN79" i="50"/>
  <c r="AM79" i="50"/>
  <c r="R79" i="50"/>
  <c r="Q79" i="50"/>
  <c r="P79" i="50"/>
  <c r="M79" i="50"/>
  <c r="L79" i="50"/>
  <c r="K79" i="50"/>
  <c r="J79" i="50"/>
  <c r="AU78" i="50"/>
  <c r="AT78" i="50"/>
  <c r="AS78" i="50"/>
  <c r="AP78" i="50"/>
  <c r="AO78" i="50"/>
  <c r="AN78" i="50"/>
  <c r="AM78" i="50"/>
  <c r="R78" i="50"/>
  <c r="Q78" i="50"/>
  <c r="P78" i="50"/>
  <c r="M78" i="50"/>
  <c r="L78" i="50"/>
  <c r="K78" i="50"/>
  <c r="J78" i="50"/>
  <c r="AU77" i="50"/>
  <c r="AT77" i="50"/>
  <c r="AS77" i="50"/>
  <c r="AP77" i="50"/>
  <c r="AO77" i="50"/>
  <c r="AN77" i="50"/>
  <c r="AM77" i="50"/>
  <c r="R77" i="50"/>
  <c r="Q77" i="50"/>
  <c r="P77" i="50"/>
  <c r="M77" i="50"/>
  <c r="L77" i="50"/>
  <c r="K77" i="50"/>
  <c r="J77" i="50"/>
  <c r="AU76" i="50"/>
  <c r="AT76" i="50"/>
  <c r="AS76" i="50"/>
  <c r="AP76" i="50"/>
  <c r="AO76" i="50"/>
  <c r="AN76" i="50"/>
  <c r="AM76" i="50"/>
  <c r="R76" i="50"/>
  <c r="Q76" i="50"/>
  <c r="P76" i="50"/>
  <c r="M76" i="50"/>
  <c r="L76" i="50"/>
  <c r="K76" i="50"/>
  <c r="J76" i="50"/>
  <c r="AU75" i="50"/>
  <c r="AT75" i="50"/>
  <c r="AS75" i="50"/>
  <c r="AP75" i="50"/>
  <c r="AO75" i="50"/>
  <c r="AN75" i="50"/>
  <c r="AM75" i="50"/>
  <c r="R75" i="50"/>
  <c r="Q75" i="50"/>
  <c r="P75" i="50"/>
  <c r="M75" i="50"/>
  <c r="L75" i="50"/>
  <c r="K75" i="50"/>
  <c r="J75" i="50"/>
  <c r="AU74" i="50"/>
  <c r="AT74" i="50"/>
  <c r="AS74" i="50"/>
  <c r="AP74" i="50"/>
  <c r="AO74" i="50"/>
  <c r="AN74" i="50"/>
  <c r="AM74" i="50"/>
  <c r="R74" i="50"/>
  <c r="Q74" i="50"/>
  <c r="P74" i="50"/>
  <c r="M74" i="50"/>
  <c r="L74" i="50"/>
  <c r="K74" i="50"/>
  <c r="J74" i="50"/>
  <c r="AU73" i="50"/>
  <c r="AT73" i="50"/>
  <c r="AS73" i="50"/>
  <c r="AP73" i="50"/>
  <c r="AO73" i="50"/>
  <c r="AN73" i="50"/>
  <c r="AM73" i="50"/>
  <c r="R73" i="50"/>
  <c r="Q73" i="50"/>
  <c r="P73" i="50"/>
  <c r="M73" i="50"/>
  <c r="L73" i="50"/>
  <c r="K73" i="50"/>
  <c r="J73" i="50"/>
  <c r="AU72" i="50"/>
  <c r="AT72" i="50"/>
  <c r="AS72" i="50"/>
  <c r="AP72" i="50"/>
  <c r="AO72" i="50"/>
  <c r="AN72" i="50"/>
  <c r="AM72" i="50"/>
  <c r="R72" i="50"/>
  <c r="Q72" i="50"/>
  <c r="P72" i="50"/>
  <c r="M72" i="50"/>
  <c r="L72" i="50"/>
  <c r="K72" i="50"/>
  <c r="J72" i="50"/>
  <c r="AU71" i="50"/>
  <c r="AT71" i="50"/>
  <c r="AS71" i="50"/>
  <c r="AP71" i="50"/>
  <c r="AO71" i="50"/>
  <c r="AN71" i="50"/>
  <c r="AM71" i="50"/>
  <c r="R71" i="50"/>
  <c r="Q71" i="50"/>
  <c r="P71" i="50"/>
  <c r="M71" i="50"/>
  <c r="L71" i="50"/>
  <c r="K71" i="50"/>
  <c r="J71" i="50"/>
  <c r="AU70" i="50"/>
  <c r="AT70" i="50"/>
  <c r="AS70" i="50"/>
  <c r="AP70" i="50"/>
  <c r="AO70" i="50"/>
  <c r="AN70" i="50"/>
  <c r="AM70" i="50"/>
  <c r="R70" i="50"/>
  <c r="Q70" i="50"/>
  <c r="P70" i="50"/>
  <c r="M70" i="50"/>
  <c r="L70" i="50"/>
  <c r="K70" i="50"/>
  <c r="J70" i="50"/>
  <c r="AU69" i="50"/>
  <c r="AT69" i="50"/>
  <c r="AS69" i="50"/>
  <c r="AP69" i="50"/>
  <c r="AO69" i="50"/>
  <c r="AN69" i="50"/>
  <c r="AM69" i="50"/>
  <c r="R69" i="50"/>
  <c r="Q69" i="50"/>
  <c r="P69" i="50"/>
  <c r="M69" i="50"/>
  <c r="L69" i="50"/>
  <c r="K69" i="50"/>
  <c r="J69" i="50"/>
  <c r="AU68" i="50"/>
  <c r="AT68" i="50"/>
  <c r="AS68" i="50"/>
  <c r="AP68" i="50"/>
  <c r="AO68" i="50"/>
  <c r="AN68" i="50"/>
  <c r="AM68" i="50"/>
  <c r="R68" i="50"/>
  <c r="Q68" i="50"/>
  <c r="P68" i="50"/>
  <c r="M68" i="50"/>
  <c r="L68" i="50"/>
  <c r="K68" i="50"/>
  <c r="J68" i="50"/>
  <c r="AU67" i="50"/>
  <c r="AT67" i="50"/>
  <c r="AS67" i="50"/>
  <c r="AP67" i="50"/>
  <c r="AO67" i="50"/>
  <c r="AN67" i="50"/>
  <c r="AM67" i="50"/>
  <c r="R67" i="50"/>
  <c r="Q67" i="50"/>
  <c r="P67" i="50"/>
  <c r="M67" i="50"/>
  <c r="L67" i="50"/>
  <c r="K67" i="50"/>
  <c r="J67" i="50"/>
  <c r="AU66" i="50"/>
  <c r="AT66" i="50"/>
  <c r="AS66" i="50"/>
  <c r="AP66" i="50"/>
  <c r="AO66" i="50"/>
  <c r="AN66" i="50"/>
  <c r="AM66" i="50"/>
  <c r="R66" i="50"/>
  <c r="Q66" i="50"/>
  <c r="P66" i="50"/>
  <c r="M66" i="50"/>
  <c r="L66" i="50"/>
  <c r="K66" i="50"/>
  <c r="J66" i="50"/>
  <c r="AU65" i="50"/>
  <c r="AT65" i="50"/>
  <c r="AS65" i="50"/>
  <c r="AP65" i="50"/>
  <c r="AO65" i="50"/>
  <c r="AN65" i="50"/>
  <c r="AM65" i="50"/>
  <c r="R65" i="50"/>
  <c r="Q65" i="50"/>
  <c r="P65" i="50"/>
  <c r="M65" i="50"/>
  <c r="L65" i="50"/>
  <c r="K65" i="50"/>
  <c r="J65" i="50"/>
  <c r="AU64" i="50"/>
  <c r="AT64" i="50"/>
  <c r="AS64" i="50"/>
  <c r="AP64" i="50"/>
  <c r="AO64" i="50"/>
  <c r="AN64" i="50"/>
  <c r="AM64" i="50"/>
  <c r="R64" i="50"/>
  <c r="Q64" i="50"/>
  <c r="P64" i="50"/>
  <c r="M64" i="50"/>
  <c r="L64" i="50"/>
  <c r="K64" i="50"/>
  <c r="J64" i="50"/>
  <c r="AU63" i="50"/>
  <c r="AT63" i="50"/>
  <c r="AS63" i="50"/>
  <c r="AP63" i="50"/>
  <c r="AO63" i="50"/>
  <c r="AN63" i="50"/>
  <c r="AM63" i="50"/>
  <c r="R63" i="50"/>
  <c r="Q63" i="50"/>
  <c r="P63" i="50"/>
  <c r="M63" i="50"/>
  <c r="L63" i="50"/>
  <c r="K63" i="50"/>
  <c r="J63" i="50"/>
  <c r="AU62" i="50"/>
  <c r="AT62" i="50"/>
  <c r="AS62" i="50"/>
  <c r="AP62" i="50"/>
  <c r="AO62" i="50"/>
  <c r="AN62" i="50"/>
  <c r="AM62" i="50"/>
  <c r="R62" i="50"/>
  <c r="Q62" i="50"/>
  <c r="P62" i="50"/>
  <c r="M62" i="50"/>
  <c r="L62" i="50"/>
  <c r="K62" i="50"/>
  <c r="J62" i="50"/>
  <c r="AU61" i="50"/>
  <c r="AT61" i="50"/>
  <c r="AS61" i="50"/>
  <c r="AP61" i="50"/>
  <c r="AO61" i="50"/>
  <c r="AN61" i="50"/>
  <c r="AM61" i="50"/>
  <c r="R61" i="50"/>
  <c r="Q61" i="50"/>
  <c r="P61" i="50"/>
  <c r="M61" i="50"/>
  <c r="L61" i="50"/>
  <c r="K61" i="50"/>
  <c r="J61" i="50"/>
  <c r="AU60" i="50"/>
  <c r="AT60" i="50"/>
  <c r="AS60" i="50"/>
  <c r="AP60" i="50"/>
  <c r="AO60" i="50"/>
  <c r="AN60" i="50"/>
  <c r="AM60" i="50"/>
  <c r="R60" i="50"/>
  <c r="Q60" i="50"/>
  <c r="P60" i="50"/>
  <c r="M60" i="50"/>
  <c r="L60" i="50"/>
  <c r="K60" i="50"/>
  <c r="J60" i="50"/>
  <c r="AU59" i="50"/>
  <c r="AT59" i="50"/>
  <c r="AS59" i="50"/>
  <c r="AP59" i="50"/>
  <c r="AO59" i="50"/>
  <c r="AN59" i="50"/>
  <c r="AM59" i="50"/>
  <c r="R59" i="50"/>
  <c r="Q59" i="50"/>
  <c r="P59" i="50"/>
  <c r="M59" i="50"/>
  <c r="L59" i="50"/>
  <c r="K59" i="50"/>
  <c r="J59" i="50"/>
  <c r="AU58" i="50"/>
  <c r="AT58" i="50"/>
  <c r="AS58" i="50"/>
  <c r="AP58" i="50"/>
  <c r="AO58" i="50"/>
  <c r="AN58" i="50"/>
  <c r="AM58" i="50"/>
  <c r="R58" i="50"/>
  <c r="Q58" i="50"/>
  <c r="P58" i="50"/>
  <c r="M58" i="50"/>
  <c r="L58" i="50"/>
  <c r="K58" i="50"/>
  <c r="J58" i="50"/>
  <c r="AU57" i="50"/>
  <c r="AT57" i="50"/>
  <c r="AS57" i="50"/>
  <c r="AP57" i="50"/>
  <c r="AO57" i="50"/>
  <c r="AN57" i="50"/>
  <c r="AM57" i="50"/>
  <c r="R57" i="50"/>
  <c r="Q57" i="50"/>
  <c r="P57" i="50"/>
  <c r="M57" i="50"/>
  <c r="L57" i="50"/>
  <c r="K57" i="50"/>
  <c r="J57" i="50"/>
  <c r="AU56" i="50"/>
  <c r="AT56" i="50"/>
  <c r="AS56" i="50"/>
  <c r="AP56" i="50"/>
  <c r="AO56" i="50"/>
  <c r="AN56" i="50"/>
  <c r="AM56" i="50"/>
  <c r="R56" i="50"/>
  <c r="Q56" i="50"/>
  <c r="P56" i="50"/>
  <c r="M56" i="50"/>
  <c r="L56" i="50"/>
  <c r="K56" i="50"/>
  <c r="J56" i="50"/>
  <c r="AU55" i="50"/>
  <c r="AT55" i="50"/>
  <c r="AS55" i="50"/>
  <c r="AP55" i="50"/>
  <c r="AO55" i="50"/>
  <c r="AN55" i="50"/>
  <c r="AM55" i="50"/>
  <c r="R55" i="50"/>
  <c r="Q55" i="50"/>
  <c r="P55" i="50"/>
  <c r="M55" i="50"/>
  <c r="L55" i="50"/>
  <c r="K55" i="50"/>
  <c r="J55" i="50"/>
  <c r="AU54" i="50"/>
  <c r="AT54" i="50"/>
  <c r="AS54" i="50"/>
  <c r="AP54" i="50"/>
  <c r="AO54" i="50"/>
  <c r="AN54" i="50"/>
  <c r="AM54" i="50"/>
  <c r="R54" i="50"/>
  <c r="Q54" i="50"/>
  <c r="P54" i="50"/>
  <c r="M54" i="50"/>
  <c r="L54" i="50"/>
  <c r="K54" i="50"/>
  <c r="J54" i="50"/>
  <c r="AU53" i="50"/>
  <c r="AT53" i="50"/>
  <c r="AS53" i="50"/>
  <c r="AP53" i="50"/>
  <c r="AO53" i="50"/>
  <c r="AN53" i="50"/>
  <c r="AM53" i="50"/>
  <c r="R53" i="50"/>
  <c r="Q53" i="50"/>
  <c r="P53" i="50"/>
  <c r="M53" i="50"/>
  <c r="L53" i="50"/>
  <c r="K53" i="50"/>
  <c r="J53" i="50"/>
  <c r="AU52" i="50"/>
  <c r="AT52" i="50"/>
  <c r="AS52" i="50"/>
  <c r="AP52" i="50"/>
  <c r="AO52" i="50"/>
  <c r="AN52" i="50"/>
  <c r="AM52" i="50"/>
  <c r="AU51" i="50"/>
  <c r="AT51" i="50"/>
  <c r="AS51" i="50"/>
  <c r="AP51" i="50"/>
  <c r="AO51" i="50"/>
  <c r="AN51" i="50"/>
  <c r="AM51" i="50"/>
  <c r="AU50" i="50"/>
  <c r="AT50" i="50"/>
  <c r="AS50" i="50"/>
  <c r="AP50" i="50"/>
  <c r="AO50" i="50"/>
  <c r="AN50" i="50"/>
  <c r="AM50" i="50"/>
  <c r="AU49" i="50"/>
  <c r="AT49" i="50"/>
  <c r="AS49" i="50"/>
  <c r="AP49" i="50"/>
  <c r="AO49" i="50"/>
  <c r="AN49" i="50"/>
  <c r="AM49" i="50"/>
  <c r="AU48" i="50"/>
  <c r="AT48" i="50"/>
  <c r="AS48" i="50"/>
  <c r="AP48" i="50"/>
  <c r="AO48" i="50"/>
  <c r="AN48" i="50"/>
  <c r="AM48" i="50"/>
  <c r="AU47" i="50"/>
  <c r="AT47" i="50"/>
  <c r="AS47" i="50"/>
  <c r="AP47" i="50"/>
  <c r="AO47" i="50"/>
  <c r="AN47" i="50"/>
  <c r="AM47" i="50"/>
  <c r="AU46" i="50"/>
  <c r="AT46" i="50"/>
  <c r="AS46" i="50"/>
  <c r="AP46" i="50"/>
  <c r="AO46" i="50"/>
  <c r="AN46" i="50"/>
  <c r="AM46" i="50"/>
  <c r="AU45" i="50"/>
  <c r="AT45" i="50"/>
  <c r="AS45" i="50"/>
  <c r="AP45" i="50"/>
  <c r="AO45" i="50"/>
  <c r="AN45" i="50"/>
  <c r="AM45" i="50"/>
  <c r="AU44" i="50"/>
  <c r="AT44" i="50"/>
  <c r="AS44" i="50"/>
  <c r="AP44" i="50"/>
  <c r="AO44" i="50"/>
  <c r="AN44" i="50"/>
  <c r="AM44" i="50"/>
  <c r="AU43" i="50"/>
  <c r="AT43" i="50"/>
  <c r="AS43" i="50"/>
  <c r="AP43" i="50"/>
  <c r="AO43" i="50"/>
  <c r="AN43" i="50"/>
  <c r="AM43" i="50"/>
  <c r="AU42" i="50"/>
  <c r="AT42" i="50"/>
  <c r="AS42" i="50"/>
  <c r="AP42" i="50"/>
  <c r="AO42" i="50"/>
  <c r="AN42" i="50"/>
  <c r="AM42" i="50"/>
  <c r="AU41" i="50"/>
  <c r="AT41" i="50"/>
  <c r="AS41" i="50"/>
  <c r="AP41" i="50"/>
  <c r="AO41" i="50"/>
  <c r="AN41" i="50"/>
  <c r="AM41" i="50"/>
  <c r="AU40" i="50"/>
  <c r="AT40" i="50"/>
  <c r="AS40" i="50"/>
  <c r="AP40" i="50"/>
  <c r="AO40" i="50"/>
  <c r="AN40" i="50"/>
  <c r="AM40" i="50"/>
  <c r="AU39" i="50"/>
  <c r="AT39" i="50"/>
  <c r="AS39" i="50"/>
  <c r="AP39" i="50"/>
  <c r="AO39" i="50"/>
  <c r="AN39" i="50"/>
  <c r="AM39" i="50"/>
  <c r="AU38" i="50"/>
  <c r="AT38" i="50"/>
  <c r="AS38" i="50"/>
  <c r="AP38" i="50"/>
  <c r="AO38" i="50"/>
  <c r="AN38" i="50"/>
  <c r="AM38" i="50"/>
  <c r="AU37" i="50"/>
  <c r="AT37" i="50"/>
  <c r="AS37" i="50"/>
  <c r="AP37" i="50"/>
  <c r="AO37" i="50"/>
  <c r="AN37" i="50"/>
  <c r="AM37" i="50"/>
  <c r="AU36" i="50"/>
  <c r="AT36" i="50"/>
  <c r="AS36" i="50"/>
  <c r="AP36" i="50"/>
  <c r="AO36" i="50"/>
  <c r="AN36" i="50"/>
  <c r="AM36" i="50"/>
  <c r="AU35" i="50"/>
  <c r="AT35" i="50"/>
  <c r="AS35" i="50"/>
  <c r="AP35" i="50"/>
  <c r="AO35" i="50"/>
  <c r="AN35" i="50"/>
  <c r="AM35" i="50"/>
  <c r="AU34" i="50"/>
  <c r="AT34" i="50"/>
  <c r="AS34" i="50"/>
  <c r="AP34" i="50"/>
  <c r="AO34" i="50"/>
  <c r="AN34" i="50"/>
  <c r="AM34" i="50"/>
  <c r="AU33" i="50"/>
  <c r="AT33" i="50"/>
  <c r="AS33" i="50"/>
  <c r="AP33" i="50"/>
  <c r="AO33" i="50"/>
  <c r="AN33" i="50"/>
  <c r="AM33" i="50"/>
  <c r="O33" i="50"/>
  <c r="I33" i="50"/>
  <c r="AU32" i="50"/>
  <c r="AT32" i="50"/>
  <c r="AS32" i="50"/>
  <c r="AP32" i="50"/>
  <c r="AO32" i="50"/>
  <c r="AN32" i="50"/>
  <c r="AM32" i="50"/>
  <c r="O32" i="50"/>
  <c r="I32" i="50"/>
  <c r="AU31" i="50"/>
  <c r="AT31" i="50"/>
  <c r="AS31" i="50"/>
  <c r="AP31" i="50"/>
  <c r="AO31" i="50"/>
  <c r="AN31" i="50"/>
  <c r="AM31" i="50"/>
  <c r="O31" i="50"/>
  <c r="I31" i="50"/>
  <c r="AU30" i="50"/>
  <c r="AT30" i="50"/>
  <c r="AS30" i="50"/>
  <c r="AP30" i="50"/>
  <c r="AO30" i="50"/>
  <c r="AN30" i="50"/>
  <c r="AM30" i="50"/>
  <c r="O30" i="50"/>
  <c r="I30" i="50"/>
  <c r="AU29" i="50"/>
  <c r="AT29" i="50"/>
  <c r="AS29" i="50"/>
  <c r="AP29" i="50"/>
  <c r="AO29" i="50"/>
  <c r="AN29" i="50"/>
  <c r="AM29" i="50"/>
  <c r="O29" i="50"/>
  <c r="I29" i="50"/>
  <c r="AU28" i="50"/>
  <c r="AT28" i="50"/>
  <c r="AS28" i="50"/>
  <c r="AP28" i="50"/>
  <c r="AO28" i="50"/>
  <c r="AN28" i="50"/>
  <c r="AM28" i="50"/>
  <c r="O28" i="50"/>
  <c r="I28" i="50"/>
  <c r="AU27" i="50"/>
  <c r="AT27" i="50"/>
  <c r="AS27" i="50"/>
  <c r="AP27" i="50"/>
  <c r="AO27" i="50"/>
  <c r="AN27" i="50"/>
  <c r="AM27" i="50"/>
  <c r="O27" i="50"/>
  <c r="I27" i="50"/>
  <c r="AU26" i="50"/>
  <c r="AT26" i="50"/>
  <c r="AS26" i="50"/>
  <c r="AP26" i="50"/>
  <c r="AO26" i="50"/>
  <c r="AN26" i="50"/>
  <c r="AM26" i="50"/>
  <c r="O26" i="50"/>
  <c r="I26" i="50"/>
  <c r="AU25" i="50"/>
  <c r="AT25" i="50"/>
  <c r="AS25" i="50"/>
  <c r="AP25" i="50"/>
  <c r="AO25" i="50"/>
  <c r="AN25" i="50"/>
  <c r="AM25" i="50"/>
  <c r="O25" i="50"/>
  <c r="I25" i="50"/>
  <c r="AU24" i="50"/>
  <c r="AT24" i="50"/>
  <c r="AS24" i="50"/>
  <c r="AP24" i="50"/>
  <c r="AO24" i="50"/>
  <c r="AN24" i="50"/>
  <c r="AM24" i="50"/>
  <c r="O24" i="50"/>
  <c r="I24" i="50"/>
  <c r="AU23" i="50"/>
  <c r="AT23" i="50"/>
  <c r="AS23" i="50"/>
  <c r="AP23" i="50"/>
  <c r="AO23" i="50"/>
  <c r="AN23" i="50"/>
  <c r="AM23" i="50"/>
  <c r="O23" i="50"/>
  <c r="I23" i="50"/>
  <c r="AU22" i="50"/>
  <c r="AT22" i="50"/>
  <c r="AS22" i="50"/>
  <c r="AP22" i="50"/>
  <c r="AO22" i="50"/>
  <c r="AN22" i="50"/>
  <c r="AM22" i="50"/>
  <c r="O22" i="50"/>
  <c r="I22" i="50"/>
  <c r="AU21" i="50"/>
  <c r="AT21" i="50"/>
  <c r="AS21" i="50"/>
  <c r="AP21" i="50"/>
  <c r="AO21" i="50"/>
  <c r="AN21" i="50"/>
  <c r="AM21" i="50"/>
  <c r="O21" i="50"/>
  <c r="I21" i="50"/>
  <c r="AU20" i="50"/>
  <c r="AT20" i="50"/>
  <c r="AS20" i="50"/>
  <c r="AP20" i="50"/>
  <c r="AO20" i="50"/>
  <c r="AN20" i="50"/>
  <c r="AM20" i="50"/>
  <c r="O20" i="50"/>
  <c r="I20" i="50"/>
  <c r="AU19" i="50"/>
  <c r="AT19" i="50"/>
  <c r="AS19" i="50"/>
  <c r="AP19" i="50"/>
  <c r="AO19" i="50"/>
  <c r="AN19" i="50"/>
  <c r="AM19" i="50"/>
  <c r="O19" i="50"/>
  <c r="I19" i="50"/>
  <c r="AU18" i="50"/>
  <c r="AT18" i="50"/>
  <c r="AS18" i="50"/>
  <c r="AP18" i="50"/>
  <c r="AO18" i="50"/>
  <c r="AN18" i="50"/>
  <c r="AM18" i="50"/>
  <c r="O18" i="50"/>
  <c r="I18" i="50"/>
  <c r="AU17" i="50"/>
  <c r="AT17" i="50"/>
  <c r="AS17" i="50"/>
  <c r="AP17" i="50"/>
  <c r="AO17" i="50"/>
  <c r="AN17" i="50"/>
  <c r="AM17" i="50"/>
  <c r="O17" i="50"/>
  <c r="I17" i="50"/>
  <c r="AU16" i="50"/>
  <c r="AT16" i="50"/>
  <c r="AS16" i="50"/>
  <c r="AP16" i="50"/>
  <c r="AO16" i="50"/>
  <c r="AN16" i="50"/>
  <c r="AM16" i="50"/>
  <c r="O16" i="50"/>
  <c r="I16" i="50"/>
  <c r="AU15" i="50"/>
  <c r="AT15" i="50"/>
  <c r="AS15" i="50"/>
  <c r="AP15" i="50"/>
  <c r="AO15" i="50"/>
  <c r="AN15" i="50"/>
  <c r="AM15" i="50"/>
  <c r="O15" i="50"/>
  <c r="I15" i="50"/>
  <c r="AU14" i="50"/>
  <c r="AT14" i="50"/>
  <c r="AS14" i="50"/>
  <c r="AP14" i="50"/>
  <c r="AO14" i="50"/>
  <c r="AN14" i="50"/>
  <c r="AM14" i="50"/>
  <c r="O14" i="50"/>
  <c r="I14" i="50"/>
  <c r="O13" i="50"/>
  <c r="O12" i="50"/>
  <c r="O11" i="50"/>
  <c r="O10" i="50"/>
  <c r="O9" i="50"/>
  <c r="O8" i="50"/>
  <c r="O7" i="50"/>
  <c r="O6" i="50"/>
  <c r="O5" i="50"/>
  <c r="O4" i="50"/>
  <c r="I44" i="51" l="1"/>
  <c r="J44" i="51"/>
  <c r="I43" i="51"/>
  <c r="S44" i="51"/>
  <c r="I91" i="12"/>
  <c r="I104" i="12"/>
  <c r="I131" i="12"/>
  <c r="I133" i="12"/>
  <c r="I106" i="12"/>
  <c r="I112" i="12"/>
  <c r="I120" i="12"/>
  <c r="I122" i="12"/>
  <c r="I136" i="12"/>
  <c r="I88" i="12"/>
  <c r="I92" i="12"/>
  <c r="I108" i="12"/>
  <c r="I124" i="12"/>
  <c r="I93" i="12"/>
  <c r="I109" i="12"/>
  <c r="I125" i="12"/>
  <c r="I94" i="12"/>
  <c r="I110" i="12"/>
  <c r="I126" i="12"/>
  <c r="I95" i="12"/>
  <c r="I111" i="12"/>
  <c r="I127" i="12"/>
  <c r="I97" i="12"/>
  <c r="I113" i="12"/>
  <c r="I98" i="12"/>
  <c r="I114" i="12"/>
  <c r="I130" i="12"/>
  <c r="I99" i="12"/>
  <c r="I115" i="12"/>
  <c r="I100" i="12"/>
  <c r="I116" i="12"/>
  <c r="I132" i="12"/>
  <c r="I85" i="12"/>
  <c r="I101" i="12"/>
  <c r="I117" i="12"/>
  <c r="I86" i="12"/>
  <c r="I102" i="12"/>
  <c r="I118" i="12"/>
  <c r="I134" i="12"/>
  <c r="I87" i="12"/>
  <c r="I103" i="12"/>
  <c r="I119" i="12"/>
  <c r="I89" i="12"/>
  <c r="I105" i="12"/>
  <c r="AE222" i="12"/>
  <c r="AE159" i="12"/>
  <c r="AE192" i="12"/>
  <c r="AE196" i="12"/>
  <c r="AE193" i="12"/>
  <c r="AE166" i="12"/>
  <c r="N223" i="13"/>
  <c r="T223" i="13" s="1"/>
  <c r="Z167" i="12"/>
  <c r="AE167" i="12" s="1"/>
  <c r="Q215" i="10"/>
  <c r="W215" i="10" s="1"/>
  <c r="N223" i="14"/>
  <c r="U223" i="14" s="1"/>
  <c r="Q183" i="10"/>
  <c r="W183" i="10" s="1"/>
  <c r="Z195" i="12"/>
  <c r="AE195" i="12" s="1"/>
  <c r="Q179" i="10"/>
  <c r="U227" i="11"/>
  <c r="Z227" i="11" s="1"/>
  <c r="Z163" i="12"/>
  <c r="AE163" i="12" s="1"/>
  <c r="N163" i="13"/>
  <c r="T163" i="13" s="1"/>
  <c r="U231" i="11"/>
  <c r="Z231" i="11" s="1"/>
  <c r="N163" i="14"/>
  <c r="N211" i="14"/>
  <c r="U211" i="14" s="1"/>
  <c r="U195" i="11"/>
  <c r="N211" i="13"/>
  <c r="T211" i="13" s="1"/>
  <c r="Z211" i="12"/>
  <c r="AE211" i="12" s="1"/>
  <c r="Q227" i="10"/>
  <c r="Z179" i="12"/>
  <c r="AE179" i="12" s="1"/>
  <c r="N179" i="14"/>
  <c r="Q195" i="10"/>
  <c r="W195" i="10" s="1"/>
  <c r="N179" i="13"/>
  <c r="T179" i="13" s="1"/>
  <c r="N227" i="14"/>
  <c r="U211" i="11"/>
  <c r="Z227" i="12"/>
  <c r="AE227" i="12" s="1"/>
  <c r="N195" i="14"/>
  <c r="N196" i="13"/>
  <c r="T196" i="13" s="1"/>
  <c r="N228" i="14"/>
  <c r="U228" i="14" s="1"/>
  <c r="N164" i="13"/>
  <c r="T164" i="13" s="1"/>
  <c r="Q180" i="10"/>
  <c r="W180" i="10" s="1"/>
  <c r="Q212" i="10"/>
  <c r="W212" i="10" s="1"/>
  <c r="U212" i="11"/>
  <c r="Z212" i="11" s="1"/>
  <c r="U180" i="11"/>
  <c r="Z180" i="11" s="1"/>
  <c r="Z180" i="12"/>
  <c r="AE180" i="12" s="1"/>
  <c r="Z212" i="12"/>
  <c r="AE212" i="12" s="1"/>
  <c r="N196" i="14"/>
  <c r="N164" i="14"/>
  <c r="U164" i="14" s="1"/>
  <c r="N212" i="13"/>
  <c r="T212" i="13" s="1"/>
  <c r="N180" i="13"/>
  <c r="T180" i="13" s="1"/>
  <c r="Q164" i="10"/>
  <c r="W164" i="10" s="1"/>
  <c r="U228" i="11"/>
  <c r="Z228" i="12"/>
  <c r="AE228" i="12" s="1"/>
  <c r="Q196" i="10"/>
  <c r="W196" i="10" s="1"/>
  <c r="U196" i="11"/>
  <c r="Z196" i="11" s="1"/>
  <c r="U197" i="11"/>
  <c r="Z197" i="11" s="1"/>
  <c r="N162" i="13"/>
  <c r="T162" i="13" s="1"/>
  <c r="N165" i="14"/>
  <c r="U165" i="14" s="1"/>
  <c r="N229" i="14"/>
  <c r="U229" i="14" s="1"/>
  <c r="U229" i="11"/>
  <c r="Z229" i="11" s="1"/>
  <c r="U178" i="11"/>
  <c r="Z178" i="11" s="1"/>
  <c r="N165" i="13"/>
  <c r="N194" i="13"/>
  <c r="N226" i="13"/>
  <c r="T226" i="13" s="1"/>
  <c r="N210" i="14"/>
  <c r="U210" i="14" s="1"/>
  <c r="Q165" i="10"/>
  <c r="Q194" i="10"/>
  <c r="Z165" i="12"/>
  <c r="AE165" i="12" s="1"/>
  <c r="U181" i="11"/>
  <c r="Z181" i="11" s="1"/>
  <c r="N197" i="13"/>
  <c r="T197" i="13" s="1"/>
  <c r="Z197" i="12"/>
  <c r="AE197" i="12" s="1"/>
  <c r="N229" i="13"/>
  <c r="T229" i="13" s="1"/>
  <c r="N181" i="14"/>
  <c r="U181" i="14" s="1"/>
  <c r="N213" i="14"/>
  <c r="U213" i="14" s="1"/>
  <c r="Q197" i="10"/>
  <c r="W197" i="10" s="1"/>
  <c r="U213" i="11"/>
  <c r="Z213" i="11" s="1"/>
  <c r="Z229" i="12"/>
  <c r="AE229" i="12" s="1"/>
  <c r="N178" i="13"/>
  <c r="N234" i="13"/>
  <c r="T234" i="13" s="1"/>
  <c r="Q202" i="10"/>
  <c r="W202" i="10" s="1"/>
  <c r="U218" i="11"/>
  <c r="Z218" i="11" s="1"/>
  <c r="Z234" i="12"/>
  <c r="AE234" i="12" s="1"/>
  <c r="U194" i="11"/>
  <c r="Z194" i="11" s="1"/>
  <c r="AE208" i="12"/>
  <c r="N226" i="14"/>
  <c r="U200" i="11"/>
  <c r="Z200" i="11" s="1"/>
  <c r="N168" i="14"/>
  <c r="U168" i="14" s="1"/>
  <c r="Q200" i="10"/>
  <c r="W200" i="10" s="1"/>
  <c r="N200" i="13"/>
  <c r="T200" i="13" s="1"/>
  <c r="N200" i="14"/>
  <c r="U200" i="14" s="1"/>
  <c r="U184" i="11"/>
  <c r="Z184" i="11" s="1"/>
  <c r="Z216" i="12"/>
  <c r="AE216" i="12" s="1"/>
  <c r="Q232" i="10"/>
  <c r="W232" i="10" s="1"/>
  <c r="U232" i="11"/>
  <c r="N184" i="13"/>
  <c r="T184" i="13" s="1"/>
  <c r="N232" i="13"/>
  <c r="T232" i="13" s="1"/>
  <c r="Q184" i="10"/>
  <c r="W184" i="10" s="1"/>
  <c r="N232" i="14"/>
  <c r="U232" i="14" s="1"/>
  <c r="U191" i="11"/>
  <c r="Z191" i="11" s="1"/>
  <c r="U216" i="11"/>
  <c r="Z216" i="11" s="1"/>
  <c r="Z168" i="12"/>
  <c r="AE168" i="12" s="1"/>
  <c r="N191" i="13"/>
  <c r="T191" i="13" s="1"/>
  <c r="U168" i="11"/>
  <c r="Z168" i="11" s="1"/>
  <c r="AE236" i="12"/>
  <c r="N168" i="13"/>
  <c r="T168" i="13" s="1"/>
  <c r="N216" i="13"/>
  <c r="T216" i="13" s="1"/>
  <c r="Q216" i="10"/>
  <c r="W216" i="10" s="1"/>
  <c r="N222" i="13"/>
  <c r="T222" i="13" s="1"/>
  <c r="W222" i="10"/>
  <c r="W224" i="10"/>
  <c r="W227" i="10"/>
  <c r="W179" i="10"/>
  <c r="W201" i="10"/>
  <c r="W208" i="10"/>
  <c r="W160" i="10"/>
  <c r="W192" i="10"/>
  <c r="W163" i="10"/>
  <c r="W211" i="10"/>
  <c r="W235" i="10"/>
  <c r="W165" i="10"/>
  <c r="W213" i="10"/>
  <c r="W168" i="10"/>
  <c r="W170" i="10"/>
  <c r="W198" i="10"/>
  <c r="W225" i="10"/>
  <c r="W229" i="10"/>
  <c r="W181" i="10"/>
  <c r="W177" i="10"/>
  <c r="W161" i="10"/>
  <c r="W209" i="10"/>
  <c r="W193" i="10"/>
  <c r="U185" i="14"/>
  <c r="U233" i="14"/>
  <c r="U214" i="14"/>
  <c r="U236" i="14"/>
  <c r="U216" i="14"/>
  <c r="U217" i="14"/>
  <c r="U166" i="14"/>
  <c r="U186" i="14"/>
  <c r="U169" i="14"/>
  <c r="U176" i="14"/>
  <c r="U201" i="14"/>
  <c r="U230" i="14"/>
  <c r="U212" i="14"/>
  <c r="U163" i="14"/>
  <c r="U195" i="14"/>
  <c r="U196" i="14"/>
  <c r="U226" i="14"/>
  <c r="U227" i="14"/>
  <c r="U179" i="14"/>
  <c r="U180" i="14"/>
  <c r="U178" i="14"/>
  <c r="U182" i="14"/>
  <c r="U190" i="14"/>
  <c r="U198" i="14"/>
  <c r="U174" i="14"/>
  <c r="U206" i="14"/>
  <c r="U222" i="14"/>
  <c r="T225" i="13"/>
  <c r="T227" i="13"/>
  <c r="T228" i="13"/>
  <c r="T209" i="13"/>
  <c r="T166" i="13"/>
  <c r="T214" i="13"/>
  <c r="T193" i="13"/>
  <c r="T161" i="13"/>
  <c r="T176" i="13"/>
  <c r="T177" i="13"/>
  <c r="T198" i="13"/>
  <c r="T182" i="13"/>
  <c r="T165" i="13"/>
  <c r="T213" i="13"/>
  <c r="T170" i="13"/>
  <c r="T194" i="13"/>
  <c r="T178" i="13"/>
  <c r="T181" i="13"/>
  <c r="AE224" i="12"/>
  <c r="AE235" i="12"/>
  <c r="AE169" i="12"/>
  <c r="AE225" i="12"/>
  <c r="AE220" i="12"/>
  <c r="AE210" i="12"/>
  <c r="AE194" i="12"/>
  <c r="AE174" i="12"/>
  <c r="AE198" i="12"/>
  <c r="AE219" i="12"/>
  <c r="AE176" i="12"/>
  <c r="AE200" i="12"/>
  <c r="AE203" i="12"/>
  <c r="AE177" i="12"/>
  <c r="AE201" i="12"/>
  <c r="AE188" i="12"/>
  <c r="AE223" i="12"/>
  <c r="AE191" i="12"/>
  <c r="AE175" i="12"/>
  <c r="AE206" i="12"/>
  <c r="AE230" i="12"/>
  <c r="AE187" i="12"/>
  <c r="AE232" i="12"/>
  <c r="AE172" i="12"/>
  <c r="AE173" i="12"/>
  <c r="AE181" i="12"/>
  <c r="AE209" i="12"/>
  <c r="AE233" i="12"/>
  <c r="AE171" i="12"/>
  <c r="AE204" i="12"/>
  <c r="AE182" i="12"/>
  <c r="AE160" i="12"/>
  <c r="AE184" i="12"/>
  <c r="AE161" i="12"/>
  <c r="AE185" i="12"/>
  <c r="AE213" i="12"/>
  <c r="AE190" i="12"/>
  <c r="AE214" i="12"/>
  <c r="AE164" i="12"/>
  <c r="AE183" i="12"/>
  <c r="AE217" i="12"/>
  <c r="Z236" i="11"/>
  <c r="Z193" i="11"/>
  <c r="Z217" i="11"/>
  <c r="Z223" i="11"/>
  <c r="Z192" i="11"/>
  <c r="Z166" i="11"/>
  <c r="Z169" i="11"/>
  <c r="Z195" i="11"/>
  <c r="Z177" i="11"/>
  <c r="Z224" i="11"/>
  <c r="Z208" i="11"/>
  <c r="Z160" i="11"/>
  <c r="Z232" i="11"/>
  <c r="Z174" i="11"/>
  <c r="Z176" i="11"/>
  <c r="Z222" i="11"/>
  <c r="Z162" i="11"/>
  <c r="Z179" i="11"/>
  <c r="Z198" i="11"/>
  <c r="Z225" i="11"/>
  <c r="Z201" i="11"/>
  <c r="Z228" i="11"/>
  <c r="Z221" i="11"/>
  <c r="Z205" i="11"/>
  <c r="Z189" i="11"/>
  <c r="Z182" i="11"/>
  <c r="Z206" i="11"/>
  <c r="Z230" i="11"/>
  <c r="Z161" i="11"/>
  <c r="Z185" i="11"/>
  <c r="Z209" i="11"/>
  <c r="Z202" i="11"/>
  <c r="Z170" i="11"/>
  <c r="Z163" i="11"/>
  <c r="Z186" i="11"/>
  <c r="Z211" i="11"/>
  <c r="Z164" i="11"/>
  <c r="Z190" i="11"/>
  <c r="Z233" i="11"/>
  <c r="Z165" i="11"/>
  <c r="Z214" i="11"/>
  <c r="U177" i="14"/>
  <c r="U208" i="14"/>
  <c r="U209" i="14"/>
  <c r="U160" i="14"/>
  <c r="U161" i="14"/>
  <c r="U192" i="14"/>
  <c r="U193" i="14"/>
  <c r="U224" i="14"/>
  <c r="U225" i="14"/>
  <c r="T159" i="13"/>
  <c r="T174" i="13"/>
  <c r="T160" i="13"/>
  <c r="T206" i="13"/>
  <c r="T208" i="13"/>
  <c r="T190" i="13"/>
  <c r="T236" i="13"/>
  <c r="T192" i="13"/>
  <c r="W194" i="10"/>
  <c r="W234" i="10"/>
  <c r="W218" i="10"/>
  <c r="W182" i="10"/>
  <c r="W230" i="10"/>
  <c r="W166" i="10"/>
  <c r="W214" i="10"/>
  <c r="W226" i="10"/>
  <c r="Q167" i="10"/>
  <c r="W167" i="10" s="1"/>
  <c r="Q210" i="10"/>
  <c r="W210" i="10" s="1"/>
  <c r="U207" i="11"/>
  <c r="Z207" i="11" s="1"/>
  <c r="N202" i="13"/>
  <c r="T202" i="13" s="1"/>
  <c r="N218" i="13"/>
  <c r="T218" i="13" s="1"/>
  <c r="N167" i="14"/>
  <c r="U167" i="14" s="1"/>
  <c r="N191" i="14"/>
  <c r="U191" i="14" s="1"/>
  <c r="N205" i="13"/>
  <c r="T205" i="13" s="1"/>
  <c r="Q199" i="10"/>
  <c r="W199" i="10" s="1"/>
  <c r="U173" i="11"/>
  <c r="Z173" i="11" s="1"/>
  <c r="U226" i="11"/>
  <c r="Z226" i="11" s="1"/>
  <c r="Z226" i="12"/>
  <c r="AE226" i="12" s="1"/>
  <c r="N189" i="13"/>
  <c r="T189" i="13" s="1"/>
  <c r="N221" i="13"/>
  <c r="T221" i="13" s="1"/>
  <c r="U210" i="11"/>
  <c r="Z210" i="11" s="1"/>
  <c r="Z178" i="12"/>
  <c r="AE178" i="12" s="1"/>
  <c r="Z186" i="12"/>
  <c r="AE186" i="12" s="1"/>
  <c r="Z199" i="12"/>
  <c r="AE199" i="12" s="1"/>
  <c r="N207" i="13"/>
  <c r="T207" i="13" s="1"/>
  <c r="N170" i="14"/>
  <c r="U170" i="14" s="1"/>
  <c r="N194" i="14"/>
  <c r="U194" i="14" s="1"/>
  <c r="N173" i="14"/>
  <c r="U173" i="14" s="1"/>
  <c r="Q159" i="10"/>
  <c r="W159" i="10" s="1"/>
  <c r="Q173" i="10"/>
  <c r="W173" i="10" s="1"/>
  <c r="Q186" i="10"/>
  <c r="W186" i="10" s="1"/>
  <c r="Z162" i="12"/>
  <c r="AE162" i="12" s="1"/>
  <c r="Z170" i="12"/>
  <c r="AE170" i="12" s="1"/>
  <c r="Z215" i="12"/>
  <c r="AE215" i="12" s="1"/>
  <c r="N173" i="13"/>
  <c r="T173" i="13" s="1"/>
  <c r="N183" i="14"/>
  <c r="U183" i="14" s="1"/>
  <c r="N231" i="14"/>
  <c r="U231" i="14" s="1"/>
  <c r="Q189" i="10"/>
  <c r="W189" i="10" s="1"/>
  <c r="U175" i="11"/>
  <c r="Z175" i="11" s="1"/>
  <c r="U183" i="11"/>
  <c r="Z183" i="11" s="1"/>
  <c r="Z189" i="12"/>
  <c r="AE189" i="12" s="1"/>
  <c r="Z202" i="12"/>
  <c r="AE202" i="12" s="1"/>
  <c r="N210" i="13"/>
  <c r="T210" i="13" s="1"/>
  <c r="N175" i="14"/>
  <c r="U175" i="14" s="1"/>
  <c r="N215" i="14"/>
  <c r="U215" i="14" s="1"/>
  <c r="Z205" i="12"/>
  <c r="AE205" i="12" s="1"/>
  <c r="Q175" i="10"/>
  <c r="W175" i="10" s="1"/>
  <c r="Q191" i="10"/>
  <c r="W191" i="10" s="1"/>
  <c r="Q205" i="10"/>
  <c r="W205" i="10" s="1"/>
  <c r="Q231" i="10"/>
  <c r="W231" i="10" s="1"/>
  <c r="U159" i="11"/>
  <c r="Z159" i="11" s="1"/>
  <c r="U167" i="11"/>
  <c r="Z167" i="11" s="1"/>
  <c r="Z231" i="12"/>
  <c r="AE231" i="12" s="1"/>
  <c r="N159" i="14"/>
  <c r="U159" i="14" s="1"/>
  <c r="N199" i="14"/>
  <c r="U199" i="14" s="1"/>
  <c r="N234" i="14"/>
  <c r="U234" i="14" s="1"/>
  <c r="Q162" i="10"/>
  <c r="W162" i="10" s="1"/>
  <c r="U215" i="11"/>
  <c r="Z215" i="11" s="1"/>
  <c r="Z218" i="12"/>
  <c r="AE218" i="12" s="1"/>
  <c r="N175" i="13"/>
  <c r="T175" i="13" s="1"/>
  <c r="N183" i="13"/>
  <c r="T183" i="13" s="1"/>
  <c r="N218" i="14"/>
  <c r="U218" i="14" s="1"/>
  <c r="U199" i="11"/>
  <c r="Z199" i="11" s="1"/>
  <c r="U234" i="11"/>
  <c r="Z234" i="11" s="1"/>
  <c r="Z207" i="12"/>
  <c r="AE207" i="12" s="1"/>
  <c r="Z221" i="12"/>
  <c r="AE221" i="12" s="1"/>
  <c r="N221" i="14"/>
  <c r="U221" i="14" s="1"/>
  <c r="Q178" i="10"/>
  <c r="W178" i="10" s="1"/>
  <c r="Q207" i="10"/>
  <c r="W207" i="10" s="1"/>
  <c r="Q221" i="10"/>
  <c r="W221" i="10" s="1"/>
  <c r="N162" i="14"/>
  <c r="U162" i="14" s="1"/>
  <c r="N202" i="14"/>
  <c r="U202" i="14" s="1"/>
  <c r="N205" i="14"/>
  <c r="U205" i="14" s="1"/>
  <c r="Q223" i="10"/>
  <c r="W223" i="10" s="1"/>
  <c r="N189" i="14"/>
  <c r="U189" i="14" s="1"/>
  <c r="Q171" i="10"/>
  <c r="W171" i="10" s="1"/>
  <c r="Q187" i="10"/>
  <c r="W187" i="10" s="1"/>
  <c r="Q203" i="10"/>
  <c r="W203" i="10" s="1"/>
  <c r="Q219" i="10"/>
  <c r="W219" i="10" s="1"/>
  <c r="N187" i="14"/>
  <c r="U187" i="14" s="1"/>
  <c r="N203" i="14"/>
  <c r="U203" i="14" s="1"/>
  <c r="N219" i="14"/>
  <c r="U219" i="14" s="1"/>
  <c r="N235" i="14"/>
  <c r="U235" i="14" s="1"/>
  <c r="Q172" i="10"/>
  <c r="W172" i="10" s="1"/>
  <c r="Q188" i="10"/>
  <c r="W188" i="10" s="1"/>
  <c r="Q204" i="10"/>
  <c r="W204" i="10" s="1"/>
  <c r="Q220" i="10"/>
  <c r="W220" i="10" s="1"/>
  <c r="U171" i="11"/>
  <c r="Z171" i="11" s="1"/>
  <c r="U187" i="11"/>
  <c r="Z187" i="11" s="1"/>
  <c r="U203" i="11"/>
  <c r="Z203" i="11" s="1"/>
  <c r="U219" i="11"/>
  <c r="Z219" i="11" s="1"/>
  <c r="U235" i="11"/>
  <c r="Z235" i="11" s="1"/>
  <c r="N188" i="14"/>
  <c r="U188" i="14" s="1"/>
  <c r="N204" i="14"/>
  <c r="U204" i="14" s="1"/>
  <c r="N220" i="14"/>
  <c r="U220" i="14" s="1"/>
  <c r="U172" i="11"/>
  <c r="Z172" i="11" s="1"/>
  <c r="U188" i="11"/>
  <c r="Z188" i="11" s="1"/>
  <c r="U204" i="11"/>
  <c r="Z204" i="11" s="1"/>
  <c r="U220" i="11"/>
  <c r="Z220" i="11" s="1"/>
  <c r="N171" i="14"/>
  <c r="U171" i="14" s="1"/>
  <c r="N172" i="14"/>
  <c r="U172" i="14" s="1"/>
  <c r="N171" i="13"/>
  <c r="T171" i="13" s="1"/>
  <c r="N187" i="13"/>
  <c r="T187" i="13" s="1"/>
  <c r="N203" i="13"/>
  <c r="T203" i="13" s="1"/>
  <c r="N219" i="13"/>
  <c r="T219" i="13" s="1"/>
  <c r="N235" i="13"/>
  <c r="T235" i="13" s="1"/>
  <c r="N172" i="13"/>
  <c r="T172" i="13" s="1"/>
  <c r="N188" i="13"/>
  <c r="T188" i="13" s="1"/>
  <c r="N204" i="13"/>
  <c r="T204" i="13" s="1"/>
  <c r="N220" i="13"/>
  <c r="T220" i="13" s="1"/>
  <c r="S43" i="51" l="1"/>
  <c r="I42" i="51"/>
  <c r="H44" i="51"/>
  <c r="G44" i="51"/>
  <c r="F44" i="51"/>
  <c r="N158" i="14"/>
  <c r="U158" i="14" s="1"/>
  <c r="Z158" i="12"/>
  <c r="AE158" i="12" s="1"/>
  <c r="N158" i="13"/>
  <c r="T158" i="13" s="1"/>
  <c r="U158" i="11"/>
  <c r="Z158" i="11" s="1"/>
  <c r="Q158" i="10"/>
  <c r="W158" i="10" s="1"/>
  <c r="P157" i="15"/>
  <c r="Q157" i="10" s="1"/>
  <c r="W157" i="10" s="1"/>
  <c r="Q44" i="51" l="1"/>
  <c r="K52" i="50"/>
  <c r="P44" i="51"/>
  <c r="J52" i="50"/>
  <c r="E44" i="51"/>
  <c r="R44" i="51"/>
  <c r="L52" i="50"/>
  <c r="S42" i="51"/>
  <c r="I41" i="51"/>
  <c r="U157" i="11"/>
  <c r="Z157" i="11" s="1"/>
  <c r="Z157" i="12"/>
  <c r="AE157" i="12" s="1"/>
  <c r="P156" i="15"/>
  <c r="N157" i="13"/>
  <c r="T157" i="13" s="1"/>
  <c r="N157" i="14"/>
  <c r="U157" i="14" s="1"/>
  <c r="S41" i="51" l="1"/>
  <c r="I40" i="51"/>
  <c r="J43" i="51"/>
  <c r="H43" i="51" s="1"/>
  <c r="M52" i="50"/>
  <c r="R52" i="50" s="1"/>
  <c r="G43" i="51"/>
  <c r="Q43" i="51" s="1"/>
  <c r="P155" i="15"/>
  <c r="U156" i="11"/>
  <c r="Z156" i="11" s="1"/>
  <c r="N156" i="14"/>
  <c r="U156" i="14" s="1"/>
  <c r="Q156" i="10"/>
  <c r="W156" i="10" s="1"/>
  <c r="Z156" i="12"/>
  <c r="AE156" i="12" s="1"/>
  <c r="N156" i="13"/>
  <c r="T156" i="13" s="1"/>
  <c r="R43" i="51" l="1"/>
  <c r="L51" i="50"/>
  <c r="P52" i="50"/>
  <c r="Q52" i="50"/>
  <c r="F43" i="51"/>
  <c r="K51" i="50"/>
  <c r="S40" i="51"/>
  <c r="I39" i="51"/>
  <c r="Z155" i="12"/>
  <c r="AE155" i="12" s="1"/>
  <c r="U155" i="11"/>
  <c r="Z155" i="11" s="1"/>
  <c r="P154" i="15"/>
  <c r="N155" i="13"/>
  <c r="T155" i="13" s="1"/>
  <c r="N155" i="14"/>
  <c r="U155" i="14" s="1"/>
  <c r="Q155" i="10"/>
  <c r="W155" i="10" s="1"/>
  <c r="S39" i="51" l="1"/>
  <c r="I38" i="51"/>
  <c r="P43" i="51"/>
  <c r="E43" i="51"/>
  <c r="J51" i="50"/>
  <c r="N154" i="14"/>
  <c r="U154" i="14" s="1"/>
  <c r="Z154" i="12"/>
  <c r="AE154" i="12" s="1"/>
  <c r="P153" i="15"/>
  <c r="U154" i="11"/>
  <c r="Z154" i="11" s="1"/>
  <c r="Q154" i="10"/>
  <c r="W154" i="10" s="1"/>
  <c r="N154" i="13"/>
  <c r="T154" i="13" s="1"/>
  <c r="J42" i="51" l="1"/>
  <c r="H42" i="51" s="1"/>
  <c r="G42" i="51"/>
  <c r="M51" i="50"/>
  <c r="P51" i="50" s="1"/>
  <c r="S38" i="51"/>
  <c r="I37" i="51"/>
  <c r="U153" i="11"/>
  <c r="Z153" i="11" s="1"/>
  <c r="Q153" i="10"/>
  <c r="W153" i="10" s="1"/>
  <c r="P152" i="15"/>
  <c r="N153" i="13"/>
  <c r="T153" i="13" s="1"/>
  <c r="Z153" i="12"/>
  <c r="AE153" i="12" s="1"/>
  <c r="N153" i="14"/>
  <c r="U153" i="14" s="1"/>
  <c r="F42" i="51" l="1"/>
  <c r="J50" i="50" s="1"/>
  <c r="Q42" i="51"/>
  <c r="K50" i="50"/>
  <c r="I36" i="51"/>
  <c r="S37" i="51"/>
  <c r="P42" i="51"/>
  <c r="E42" i="51"/>
  <c r="R51" i="50"/>
  <c r="Q51" i="50"/>
  <c r="R42" i="51"/>
  <c r="L50" i="50"/>
  <c r="M50" i="50" s="1"/>
  <c r="P50" i="50" s="1"/>
  <c r="Q152" i="10"/>
  <c r="W152" i="10" s="1"/>
  <c r="N152" i="13"/>
  <c r="T152" i="13" s="1"/>
  <c r="P151" i="15"/>
  <c r="N152" i="14"/>
  <c r="U152" i="14" s="1"/>
  <c r="Z152" i="12"/>
  <c r="AE152" i="12" s="1"/>
  <c r="U152" i="11"/>
  <c r="Z152" i="11" s="1"/>
  <c r="J41" i="51" l="1"/>
  <c r="H41" i="51" s="1"/>
  <c r="Q50" i="50"/>
  <c r="R50" i="50"/>
  <c r="I35" i="51"/>
  <c r="S36" i="51"/>
  <c r="G41" i="51"/>
  <c r="Q41" i="51" s="1"/>
  <c r="N151" i="13"/>
  <c r="T151" i="13" s="1"/>
  <c r="Q151" i="10"/>
  <c r="W151" i="10" s="1"/>
  <c r="Z151" i="12"/>
  <c r="AE151" i="12" s="1"/>
  <c r="U151" i="11"/>
  <c r="Z151" i="11" s="1"/>
  <c r="N151" i="14"/>
  <c r="U151" i="14" s="1"/>
  <c r="P150" i="15"/>
  <c r="R41" i="51" l="1"/>
  <c r="L49" i="50"/>
  <c r="I34" i="51"/>
  <c r="S35" i="51"/>
  <c r="K49" i="50"/>
  <c r="F41" i="51"/>
  <c r="N150" i="14"/>
  <c r="U150" i="14" s="1"/>
  <c r="P149" i="15"/>
  <c r="U150" i="11"/>
  <c r="Z150" i="11" s="1"/>
  <c r="Z150" i="12"/>
  <c r="AE150" i="12" s="1"/>
  <c r="N150" i="13"/>
  <c r="T150" i="13" s="1"/>
  <c r="Q150" i="10"/>
  <c r="W150" i="10" s="1"/>
  <c r="P41" i="51" l="1"/>
  <c r="E41" i="51"/>
  <c r="J49" i="50"/>
  <c r="I33" i="51"/>
  <c r="S34" i="51"/>
  <c r="P148" i="15"/>
  <c r="N149" i="13"/>
  <c r="T149" i="13" s="1"/>
  <c r="N149" i="14"/>
  <c r="U149" i="14" s="1"/>
  <c r="Z149" i="12"/>
  <c r="AE149" i="12" s="1"/>
  <c r="Q149" i="10"/>
  <c r="W149" i="10" s="1"/>
  <c r="U149" i="11"/>
  <c r="Z149" i="11" s="1"/>
  <c r="S33" i="51" l="1"/>
  <c r="I32" i="51"/>
  <c r="M49" i="50"/>
  <c r="P49" i="50"/>
  <c r="J40" i="51"/>
  <c r="H40" i="51" s="1"/>
  <c r="Q148" i="10"/>
  <c r="W148" i="10" s="1"/>
  <c r="P147" i="15"/>
  <c r="Z148" i="12"/>
  <c r="AE148" i="12" s="1"/>
  <c r="U148" i="11"/>
  <c r="Z148" i="11" s="1"/>
  <c r="N148" i="14"/>
  <c r="U148" i="14" s="1"/>
  <c r="N148" i="13"/>
  <c r="T148" i="13" s="1"/>
  <c r="G40" i="51" l="1"/>
  <c r="F40" i="51"/>
  <c r="R40" i="51"/>
  <c r="L48" i="50"/>
  <c r="R49" i="50"/>
  <c r="Q49" i="50"/>
  <c r="S32" i="51"/>
  <c r="I31" i="51"/>
  <c r="Q40" i="51"/>
  <c r="K48" i="50"/>
  <c r="U147" i="11"/>
  <c r="Z147" i="11" s="1"/>
  <c r="N147" i="14"/>
  <c r="U147" i="14" s="1"/>
  <c r="P146" i="15"/>
  <c r="Q147" i="10"/>
  <c r="W147" i="10" s="1"/>
  <c r="Z147" i="12"/>
  <c r="AE147" i="12" s="1"/>
  <c r="N147" i="13"/>
  <c r="T147" i="13" s="1"/>
  <c r="I30" i="51" l="1"/>
  <c r="S31" i="51"/>
  <c r="P40" i="51"/>
  <c r="E40" i="51"/>
  <c r="J48" i="50"/>
  <c r="Z146" i="12"/>
  <c r="AE146" i="12" s="1"/>
  <c r="N146" i="13"/>
  <c r="T146" i="13" s="1"/>
  <c r="Q146" i="10"/>
  <c r="W146" i="10" s="1"/>
  <c r="U146" i="11"/>
  <c r="Z146" i="11" s="1"/>
  <c r="P145" i="15"/>
  <c r="N146" i="14"/>
  <c r="U146" i="14" s="1"/>
  <c r="J39" i="51" l="1"/>
  <c r="F39" i="51" s="1"/>
  <c r="H39" i="51"/>
  <c r="G39" i="51"/>
  <c r="M48" i="50"/>
  <c r="P48" i="50" s="1"/>
  <c r="S30" i="51"/>
  <c r="I29" i="51"/>
  <c r="P144" i="15"/>
  <c r="Z145" i="12"/>
  <c r="AE145" i="12" s="1"/>
  <c r="U145" i="11"/>
  <c r="Z145" i="11" s="1"/>
  <c r="N145" i="13"/>
  <c r="T145" i="13" s="1"/>
  <c r="N145" i="14"/>
  <c r="Q145" i="10"/>
  <c r="W145" i="10" s="1"/>
  <c r="P39" i="51" l="1"/>
  <c r="E39" i="51"/>
  <c r="J47" i="50"/>
  <c r="S29" i="51"/>
  <c r="I28" i="51"/>
  <c r="R39" i="51"/>
  <c r="L47" i="50"/>
  <c r="Q48" i="50"/>
  <c r="R48" i="50"/>
  <c r="Q39" i="51"/>
  <c r="K47" i="50"/>
  <c r="Q144" i="10"/>
  <c r="W144" i="10" s="1"/>
  <c r="U144" i="11"/>
  <c r="Z144" i="11" s="1"/>
  <c r="Z144" i="12"/>
  <c r="AE144" i="12" s="1"/>
  <c r="N144" i="13"/>
  <c r="T144" i="13" s="1"/>
  <c r="P143" i="15"/>
  <c r="N144" i="14"/>
  <c r="S28" i="51" l="1"/>
  <c r="I27" i="51"/>
  <c r="M47" i="50"/>
  <c r="P47" i="50" s="1"/>
  <c r="R47" i="50"/>
  <c r="J38" i="51"/>
  <c r="G38" i="51" s="1"/>
  <c r="Z143" i="12"/>
  <c r="AE143" i="12" s="1"/>
  <c r="N143" i="14"/>
  <c r="U143" i="11"/>
  <c r="Z143" i="11" s="1"/>
  <c r="P142" i="15"/>
  <c r="N143" i="13"/>
  <c r="T143" i="13" s="1"/>
  <c r="Q143" i="10"/>
  <c r="W143" i="10" s="1"/>
  <c r="Q47" i="50" l="1"/>
  <c r="Q38" i="51"/>
  <c r="K46" i="50"/>
  <c r="H38" i="51"/>
  <c r="I26" i="51"/>
  <c r="S27" i="51"/>
  <c r="F38" i="51"/>
  <c r="N142" i="13"/>
  <c r="T142" i="13" s="1"/>
  <c r="P141" i="15"/>
  <c r="Q142" i="10"/>
  <c r="W142" i="10" s="1"/>
  <c r="U142" i="11"/>
  <c r="Z142" i="11" s="1"/>
  <c r="Z142" i="12"/>
  <c r="AE142" i="12" s="1"/>
  <c r="N142" i="14"/>
  <c r="P38" i="51" l="1"/>
  <c r="E38" i="51"/>
  <c r="J46" i="50"/>
  <c r="I25" i="51"/>
  <c r="S26" i="51"/>
  <c r="R38" i="51"/>
  <c r="L46" i="50"/>
  <c r="Z141" i="12"/>
  <c r="AE141" i="12" s="1"/>
  <c r="Q141" i="10"/>
  <c r="W141" i="10" s="1"/>
  <c r="P140" i="15"/>
  <c r="U141" i="11"/>
  <c r="Z141" i="11" s="1"/>
  <c r="N141" i="13"/>
  <c r="T141" i="13" s="1"/>
  <c r="N141" i="14"/>
  <c r="M46" i="50" l="1"/>
  <c r="Q46" i="50" s="1"/>
  <c r="R46" i="50"/>
  <c r="I24" i="51"/>
  <c r="S25" i="51"/>
  <c r="J37" i="51"/>
  <c r="G37" i="51" s="1"/>
  <c r="N140" i="14"/>
  <c r="Z140" i="12"/>
  <c r="AE140" i="12" s="1"/>
  <c r="P139" i="15"/>
  <c r="Q140" i="10"/>
  <c r="W140" i="10" s="1"/>
  <c r="U140" i="11"/>
  <c r="Z140" i="11" s="1"/>
  <c r="N140" i="13"/>
  <c r="T140" i="13" s="1"/>
  <c r="F37" i="51" l="1"/>
  <c r="P37" i="51"/>
  <c r="Q37" i="51"/>
  <c r="K45" i="50"/>
  <c r="J45" i="50"/>
  <c r="I23" i="51"/>
  <c r="S24" i="51"/>
  <c r="P46" i="50"/>
  <c r="H37" i="51"/>
  <c r="P138" i="15"/>
  <c r="U139" i="11"/>
  <c r="Z139" i="11" s="1"/>
  <c r="Z139" i="12"/>
  <c r="AE139" i="12" s="1"/>
  <c r="N139" i="14"/>
  <c r="N139" i="13"/>
  <c r="T139" i="13" s="1"/>
  <c r="Q139" i="10"/>
  <c r="W139" i="10" s="1"/>
  <c r="R37" i="51" l="1"/>
  <c r="L45" i="50"/>
  <c r="I22" i="51"/>
  <c r="S23" i="51"/>
  <c r="M45" i="50"/>
  <c r="P45" i="50" s="1"/>
  <c r="E37" i="51"/>
  <c r="Q45" i="50"/>
  <c r="J36" i="51"/>
  <c r="G36" i="51" s="1"/>
  <c r="Q138" i="10"/>
  <c r="W138" i="10" s="1"/>
  <c r="Z138" i="12"/>
  <c r="AE138" i="12" s="1"/>
  <c r="N138" i="13"/>
  <c r="T138" i="13" s="1"/>
  <c r="N138" i="14"/>
  <c r="U138" i="11"/>
  <c r="Z138" i="11" s="1"/>
  <c r="P137" i="15"/>
  <c r="F36" i="51" l="1"/>
  <c r="J44" i="50" s="1"/>
  <c r="Q36" i="51"/>
  <c r="K44" i="50"/>
  <c r="P36" i="51"/>
  <c r="R45" i="50"/>
  <c r="I21" i="51"/>
  <c r="S22" i="51"/>
  <c r="H36" i="51"/>
  <c r="R36" i="51" s="1"/>
  <c r="Q137" i="10"/>
  <c r="W137" i="10" s="1"/>
  <c r="U137" i="11"/>
  <c r="Z137" i="11" s="1"/>
  <c r="P136" i="15"/>
  <c r="Z137" i="12"/>
  <c r="AE137" i="12" s="1"/>
  <c r="N137" i="13"/>
  <c r="T137" i="13" s="1"/>
  <c r="N137" i="14"/>
  <c r="L44" i="50" l="1"/>
  <c r="M44" i="50"/>
  <c r="Q44" i="50" s="1"/>
  <c r="E36" i="51"/>
  <c r="S21" i="51"/>
  <c r="I20" i="51"/>
  <c r="J35" i="51"/>
  <c r="H35" i="51" s="1"/>
  <c r="R35" i="51" s="1"/>
  <c r="Q136" i="10"/>
  <c r="W136" i="10" s="1"/>
  <c r="U136" i="11"/>
  <c r="Z136" i="11" s="1"/>
  <c r="Z136" i="12"/>
  <c r="AE136" i="12" s="1"/>
  <c r="N136" i="14"/>
  <c r="N136" i="13"/>
  <c r="T136" i="13" s="1"/>
  <c r="P135" i="15"/>
  <c r="F35" i="51" l="1"/>
  <c r="G35" i="51"/>
  <c r="Q35" i="51" s="1"/>
  <c r="K43" i="50"/>
  <c r="S20" i="51"/>
  <c r="I19" i="51"/>
  <c r="R44" i="50"/>
  <c r="L43" i="50"/>
  <c r="P35" i="51"/>
  <c r="E35" i="51"/>
  <c r="J43" i="50"/>
  <c r="P44" i="50"/>
  <c r="U135" i="11"/>
  <c r="Z135" i="11" s="1"/>
  <c r="Z135" i="12"/>
  <c r="AE135" i="12" s="1"/>
  <c r="P134" i="15"/>
  <c r="N135" i="13"/>
  <c r="T135" i="13" s="1"/>
  <c r="N135" i="14"/>
  <c r="Q135" i="10"/>
  <c r="W135" i="10" s="1"/>
  <c r="M43" i="50" l="1"/>
  <c r="P43" i="50" s="1"/>
  <c r="J34" i="51"/>
  <c r="F34" i="51" s="1"/>
  <c r="Q43" i="50"/>
  <c r="R43" i="50"/>
  <c r="S19" i="51"/>
  <c r="I18" i="51"/>
  <c r="G34" i="51"/>
  <c r="Q34" i="51" s="1"/>
  <c r="H34" i="51"/>
  <c r="R34" i="51" s="1"/>
  <c r="N134" i="14"/>
  <c r="P133" i="15"/>
  <c r="Q134" i="10"/>
  <c r="W134" i="10" s="1"/>
  <c r="N134" i="13"/>
  <c r="T134" i="13" s="1"/>
  <c r="U134" i="11"/>
  <c r="Z134" i="11" s="1"/>
  <c r="Z134" i="12"/>
  <c r="AE134" i="12" s="1"/>
  <c r="P34" i="51" l="1"/>
  <c r="E34" i="51"/>
  <c r="J42" i="50"/>
  <c r="I17" i="51"/>
  <c r="S18" i="51"/>
  <c r="L42" i="50"/>
  <c r="K42" i="50"/>
  <c r="Q133" i="10"/>
  <c r="W133" i="10" s="1"/>
  <c r="N133" i="14"/>
  <c r="N133" i="13"/>
  <c r="T133" i="13" s="1"/>
  <c r="P132" i="15"/>
  <c r="U133" i="11"/>
  <c r="Z133" i="11" s="1"/>
  <c r="Z133" i="12"/>
  <c r="AE133" i="12" s="1"/>
  <c r="I16" i="51" l="1"/>
  <c r="S17" i="51"/>
  <c r="M42" i="50"/>
  <c r="Q42" i="50" s="1"/>
  <c r="J33" i="51"/>
  <c r="F33" i="51" s="1"/>
  <c r="P131" i="15"/>
  <c r="Q132" i="10"/>
  <c r="W132" i="10" s="1"/>
  <c r="N132" i="14"/>
  <c r="Z132" i="12"/>
  <c r="AE132" i="12" s="1"/>
  <c r="N132" i="13"/>
  <c r="T132" i="13" s="1"/>
  <c r="U132" i="11"/>
  <c r="Z132" i="11" s="1"/>
  <c r="P33" i="51" l="1"/>
  <c r="J41" i="50"/>
  <c r="R42" i="50"/>
  <c r="I15" i="51"/>
  <c r="S16" i="51"/>
  <c r="H33" i="51"/>
  <c r="G33" i="51"/>
  <c r="E33" i="51" s="1"/>
  <c r="P42" i="50"/>
  <c r="Q131" i="10"/>
  <c r="W131" i="10" s="1"/>
  <c r="N131" i="13"/>
  <c r="T131" i="13" s="1"/>
  <c r="P130" i="15"/>
  <c r="Z131" i="12"/>
  <c r="AE131" i="12" s="1"/>
  <c r="U131" i="11"/>
  <c r="Z131" i="11" s="1"/>
  <c r="N131" i="14"/>
  <c r="R33" i="51" l="1"/>
  <c r="L41" i="50"/>
  <c r="I14" i="51"/>
  <c r="S15" i="51"/>
  <c r="Q33" i="51"/>
  <c r="K41" i="50"/>
  <c r="J32" i="51"/>
  <c r="F32" i="51" s="1"/>
  <c r="N130" i="14"/>
  <c r="Z130" i="12"/>
  <c r="AE130" i="12" s="1"/>
  <c r="P129" i="15"/>
  <c r="N130" i="13"/>
  <c r="T130" i="13" s="1"/>
  <c r="Q130" i="10"/>
  <c r="W130" i="10" s="1"/>
  <c r="U130" i="11"/>
  <c r="Z130" i="11" s="1"/>
  <c r="P32" i="51" l="1"/>
  <c r="J40" i="50"/>
  <c r="M41" i="50"/>
  <c r="P41" i="50" s="1"/>
  <c r="G32" i="51"/>
  <c r="Q32" i="51" s="1"/>
  <c r="S14" i="51"/>
  <c r="I13" i="51"/>
  <c r="H32" i="51"/>
  <c r="R32" i="51" s="1"/>
  <c r="P128" i="15"/>
  <c r="U129" i="11"/>
  <c r="Z129" i="11" s="1"/>
  <c r="N129" i="14"/>
  <c r="Q129" i="10"/>
  <c r="W129" i="10" s="1"/>
  <c r="Z129" i="12"/>
  <c r="AE129" i="12" s="1"/>
  <c r="N129" i="13"/>
  <c r="T129" i="13" s="1"/>
  <c r="L40" i="50" l="1"/>
  <c r="Q41" i="50"/>
  <c r="I12" i="51"/>
  <c r="S13" i="51"/>
  <c r="R41" i="50"/>
  <c r="E32" i="51"/>
  <c r="K40" i="50"/>
  <c r="M40" i="50" s="1"/>
  <c r="P40" i="50" s="1"/>
  <c r="J31" i="51"/>
  <c r="H31" i="51" s="1"/>
  <c r="R31" i="51" s="1"/>
  <c r="N128" i="13"/>
  <c r="T128" i="13" s="1"/>
  <c r="Z128" i="12"/>
  <c r="AE128" i="12" s="1"/>
  <c r="N128" i="14"/>
  <c r="P127" i="15"/>
  <c r="U128" i="11"/>
  <c r="Z128" i="11" s="1"/>
  <c r="Q128" i="10"/>
  <c r="W128" i="10" s="1"/>
  <c r="F31" i="51" l="1"/>
  <c r="Q40" i="50"/>
  <c r="G31" i="51"/>
  <c r="Q31" i="51" s="1"/>
  <c r="I11" i="51"/>
  <c r="S12" i="51"/>
  <c r="R40" i="50"/>
  <c r="L39" i="50"/>
  <c r="Z127" i="12"/>
  <c r="AE127" i="12" s="1"/>
  <c r="P126" i="15"/>
  <c r="U127" i="11"/>
  <c r="N127" i="13"/>
  <c r="T127" i="13" s="1"/>
  <c r="N127" i="14"/>
  <c r="Q127" i="10"/>
  <c r="W127" i="10" s="1"/>
  <c r="I10" i="51" l="1"/>
  <c r="S11" i="51"/>
  <c r="P31" i="51"/>
  <c r="E31" i="51"/>
  <c r="J39" i="50"/>
  <c r="K39" i="50"/>
  <c r="N126" i="14"/>
  <c r="U126" i="11"/>
  <c r="N126" i="13"/>
  <c r="T126" i="13" s="1"/>
  <c r="P125" i="15"/>
  <c r="Z126" i="12"/>
  <c r="AE126" i="12" s="1"/>
  <c r="Q126" i="10"/>
  <c r="W126" i="10" s="1"/>
  <c r="J30" i="51" l="1"/>
  <c r="F30" i="51"/>
  <c r="H30" i="51"/>
  <c r="G30" i="51"/>
  <c r="Q30" i="51" s="1"/>
  <c r="I9" i="51"/>
  <c r="S10" i="51"/>
  <c r="J38" i="50"/>
  <c r="M39" i="50"/>
  <c r="R39" i="50" s="1"/>
  <c r="N125" i="13"/>
  <c r="T125" i="13" s="1"/>
  <c r="Z125" i="12"/>
  <c r="AE125" i="12" s="1"/>
  <c r="Q125" i="10"/>
  <c r="W125" i="10" s="1"/>
  <c r="P124" i="15"/>
  <c r="N125" i="14"/>
  <c r="U125" i="11"/>
  <c r="P39" i="50" l="1"/>
  <c r="I8" i="51"/>
  <c r="S9" i="51"/>
  <c r="P30" i="51"/>
  <c r="E30" i="51"/>
  <c r="R30" i="51"/>
  <c r="L38" i="50"/>
  <c r="K38" i="50"/>
  <c r="Q39" i="50"/>
  <c r="P123" i="15"/>
  <c r="Z124" i="12"/>
  <c r="AE124" i="12" s="1"/>
  <c r="N124" i="13"/>
  <c r="T124" i="13" s="1"/>
  <c r="N124" i="14"/>
  <c r="Q124" i="10"/>
  <c r="W124" i="10" s="1"/>
  <c r="U124" i="11"/>
  <c r="M38" i="50" l="1"/>
  <c r="P38" i="50" s="1"/>
  <c r="R38" i="50"/>
  <c r="J29" i="51"/>
  <c r="G29" i="51" s="1"/>
  <c r="Q29" i="51" s="1"/>
  <c r="S8" i="51"/>
  <c r="I7" i="51"/>
  <c r="N123" i="13"/>
  <c r="T123" i="13" s="1"/>
  <c r="N123" i="14"/>
  <c r="Z123" i="12"/>
  <c r="AE123" i="12" s="1"/>
  <c r="P122" i="15"/>
  <c r="U123" i="11"/>
  <c r="Q123" i="10"/>
  <c r="W123" i="10" s="1"/>
  <c r="Q38" i="50" l="1"/>
  <c r="F29" i="51"/>
  <c r="I6" i="51"/>
  <c r="S7" i="51"/>
  <c r="P29" i="51"/>
  <c r="J37" i="50"/>
  <c r="K37" i="50"/>
  <c r="H29" i="51"/>
  <c r="N122" i="14"/>
  <c r="P121" i="15"/>
  <c r="Z122" i="12"/>
  <c r="N122" i="13"/>
  <c r="T122" i="13" s="1"/>
  <c r="Q122" i="10"/>
  <c r="W122" i="10" s="1"/>
  <c r="U122" i="11"/>
  <c r="R29" i="51" l="1"/>
  <c r="L37" i="50"/>
  <c r="M37" i="50" s="1"/>
  <c r="Q37" i="50" s="1"/>
  <c r="E29" i="51"/>
  <c r="J28" i="51"/>
  <c r="F28" i="51" s="1"/>
  <c r="S6" i="51"/>
  <c r="N121" i="14"/>
  <c r="Q121" i="10"/>
  <c r="W121" i="10" s="1"/>
  <c r="U121" i="11"/>
  <c r="P120" i="15"/>
  <c r="Z121" i="12"/>
  <c r="N121" i="13"/>
  <c r="T121" i="13" s="1"/>
  <c r="P28" i="51" l="1"/>
  <c r="J36" i="50"/>
  <c r="R37" i="50"/>
  <c r="P37" i="50"/>
  <c r="H28" i="51"/>
  <c r="R28" i="51" s="1"/>
  <c r="G28" i="51"/>
  <c r="P119" i="15"/>
  <c r="U120" i="11"/>
  <c r="Z120" i="12"/>
  <c r="N120" i="13"/>
  <c r="T120" i="13" s="1"/>
  <c r="N120" i="14"/>
  <c r="Q120" i="10"/>
  <c r="W120" i="10" s="1"/>
  <c r="L36" i="50" l="1"/>
  <c r="Q28" i="51"/>
  <c r="K36" i="50"/>
  <c r="E28" i="51"/>
  <c r="M36" i="50"/>
  <c r="P36" i="50" s="1"/>
  <c r="J27" i="51"/>
  <c r="H27" i="51" s="1"/>
  <c r="R27" i="51" s="1"/>
  <c r="F27" i="51"/>
  <c r="N119" i="13"/>
  <c r="T119" i="13" s="1"/>
  <c r="P118" i="15"/>
  <c r="N119" i="14"/>
  <c r="U119" i="11"/>
  <c r="Q119" i="10"/>
  <c r="W119" i="10" s="1"/>
  <c r="Z119" i="12"/>
  <c r="P27" i="51" l="1"/>
  <c r="J35" i="50"/>
  <c r="Q36" i="50"/>
  <c r="G27" i="51"/>
  <c r="Q27" i="51" s="1"/>
  <c r="R36" i="50"/>
  <c r="L35" i="50"/>
  <c r="N118" i="14"/>
  <c r="N118" i="13"/>
  <c r="T118" i="13" s="1"/>
  <c r="Q118" i="10"/>
  <c r="W118" i="10" s="1"/>
  <c r="P117" i="15"/>
  <c r="U118" i="11"/>
  <c r="Z118" i="12"/>
  <c r="K35" i="50" l="1"/>
  <c r="J26" i="51"/>
  <c r="F26" i="51" s="1"/>
  <c r="G26" i="51"/>
  <c r="Q26" i="51" s="1"/>
  <c r="M35" i="50"/>
  <c r="Q35" i="50" s="1"/>
  <c r="E27" i="51"/>
  <c r="H26" i="51"/>
  <c r="R26" i="51" s="1"/>
  <c r="Q117" i="10"/>
  <c r="W117" i="10" s="1"/>
  <c r="N117" i="13"/>
  <c r="T117" i="13" s="1"/>
  <c r="N117" i="14"/>
  <c r="U117" i="11"/>
  <c r="P116" i="15"/>
  <c r="Z117" i="12"/>
  <c r="P26" i="51" l="1"/>
  <c r="E26" i="51"/>
  <c r="J34" i="50"/>
  <c r="R35" i="50"/>
  <c r="P35" i="50"/>
  <c r="L34" i="50"/>
  <c r="K34" i="50"/>
  <c r="P115" i="15"/>
  <c r="N116" i="14"/>
  <c r="Z116" i="12"/>
  <c r="Q116" i="10"/>
  <c r="W116" i="10" s="1"/>
  <c r="N116" i="13"/>
  <c r="T116" i="13" s="1"/>
  <c r="U116" i="11"/>
  <c r="M34" i="50" l="1"/>
  <c r="R34" i="50" s="1"/>
  <c r="J25" i="51"/>
  <c r="Z115" i="12"/>
  <c r="P114" i="15"/>
  <c r="Q115" i="10"/>
  <c r="W115" i="10" s="1"/>
  <c r="N115" i="14"/>
  <c r="U115" i="11"/>
  <c r="N115" i="13"/>
  <c r="T115" i="13" s="1"/>
  <c r="H25" i="51" l="1"/>
  <c r="G25" i="51"/>
  <c r="F25" i="51"/>
  <c r="P34" i="50"/>
  <c r="Q34" i="50"/>
  <c r="Q114" i="10"/>
  <c r="W114" i="10" s="1"/>
  <c r="U114" i="11"/>
  <c r="P113" i="15"/>
  <c r="Z114" i="12"/>
  <c r="N114" i="14"/>
  <c r="N114" i="13"/>
  <c r="T114" i="13" s="1"/>
  <c r="Q25" i="51" l="1"/>
  <c r="K33" i="50"/>
  <c r="P25" i="51"/>
  <c r="E25" i="51"/>
  <c r="J33" i="50"/>
  <c r="R25" i="51"/>
  <c r="L33" i="50"/>
  <c r="Z113" i="12"/>
  <c r="U113" i="11"/>
  <c r="N113" i="13"/>
  <c r="T113" i="13" s="1"/>
  <c r="P112" i="15"/>
  <c r="Q113" i="10"/>
  <c r="W113" i="10" s="1"/>
  <c r="N113" i="14"/>
  <c r="J24" i="51" l="1"/>
  <c r="F24" i="51"/>
  <c r="H24" i="51"/>
  <c r="R24" i="51" s="1"/>
  <c r="M33" i="50"/>
  <c r="R33" i="50" s="1"/>
  <c r="J32" i="50"/>
  <c r="G24" i="51"/>
  <c r="Q24" i="51" s="1"/>
  <c r="P111" i="15"/>
  <c r="U112" i="11"/>
  <c r="N112" i="13"/>
  <c r="T112" i="13" s="1"/>
  <c r="Z112" i="12"/>
  <c r="N112" i="14"/>
  <c r="Q112" i="10"/>
  <c r="W112" i="10" s="1"/>
  <c r="Q33" i="50" l="1"/>
  <c r="K32" i="50"/>
  <c r="P33" i="50"/>
  <c r="L32" i="50"/>
  <c r="P24" i="51"/>
  <c r="E24" i="51"/>
  <c r="N111" i="13"/>
  <c r="T111" i="13" s="1"/>
  <c r="N111" i="14"/>
  <c r="U111" i="11"/>
  <c r="Q111" i="10"/>
  <c r="W111" i="10" s="1"/>
  <c r="P110" i="15"/>
  <c r="Z111" i="12"/>
  <c r="J23" i="51" l="1"/>
  <c r="H23" i="51" s="1"/>
  <c r="R23" i="51" s="1"/>
  <c r="M32" i="50"/>
  <c r="R32" i="50" s="1"/>
  <c r="U110" i="11"/>
  <c r="Q110" i="10"/>
  <c r="W110" i="10" s="1"/>
  <c r="P109" i="15"/>
  <c r="N110" i="14"/>
  <c r="N110" i="13"/>
  <c r="T110" i="13" s="1"/>
  <c r="Z110" i="12"/>
  <c r="G23" i="51" l="1"/>
  <c r="Q32" i="50"/>
  <c r="P32" i="50"/>
  <c r="F23" i="51"/>
  <c r="L31" i="50"/>
  <c r="U109" i="11"/>
  <c r="Q109" i="10"/>
  <c r="W109" i="10" s="1"/>
  <c r="P108" i="15"/>
  <c r="N109" i="13"/>
  <c r="T109" i="13" s="1"/>
  <c r="Z109" i="12"/>
  <c r="N109" i="14"/>
  <c r="P23" i="51" l="1"/>
  <c r="E23" i="51"/>
  <c r="J31" i="50"/>
  <c r="Q23" i="51"/>
  <c r="K31" i="50"/>
  <c r="P107" i="15"/>
  <c r="N108" i="14"/>
  <c r="Z108" i="12"/>
  <c r="Q108" i="10"/>
  <c r="W108" i="10" s="1"/>
  <c r="N108" i="13"/>
  <c r="T108" i="13" s="1"/>
  <c r="U108" i="11"/>
  <c r="M31" i="50" l="1"/>
  <c r="R31" i="50" s="1"/>
  <c r="P31" i="50"/>
  <c r="J22" i="51"/>
  <c r="G22" i="51" s="1"/>
  <c r="Q107" i="10"/>
  <c r="W107" i="10" s="1"/>
  <c r="U107" i="11"/>
  <c r="Z107" i="12"/>
  <c r="N107" i="14"/>
  <c r="P106" i="15"/>
  <c r="N107" i="13"/>
  <c r="T107" i="13" s="1"/>
  <c r="H22" i="51" l="1"/>
  <c r="Q22" i="51"/>
  <c r="K30" i="50"/>
  <c r="R22" i="51"/>
  <c r="L30" i="50"/>
  <c r="F22" i="51"/>
  <c r="Q31" i="50"/>
  <c r="P105" i="15"/>
  <c r="Q106" i="10"/>
  <c r="W106" i="10" s="1"/>
  <c r="Z106" i="12"/>
  <c r="N106" i="14"/>
  <c r="N106" i="13"/>
  <c r="T106" i="13" s="1"/>
  <c r="U106" i="11"/>
  <c r="P22" i="51" l="1"/>
  <c r="E22" i="51"/>
  <c r="J30" i="50"/>
  <c r="N105" i="14"/>
  <c r="Z105" i="12"/>
  <c r="U105" i="11"/>
  <c r="Q105" i="10"/>
  <c r="W105" i="10" s="1"/>
  <c r="P104" i="15"/>
  <c r="N105" i="13"/>
  <c r="T105" i="13" s="1"/>
  <c r="M30" i="50" l="1"/>
  <c r="P30" i="50"/>
  <c r="J21" i="51"/>
  <c r="F21" i="51" s="1"/>
  <c r="P103" i="15"/>
  <c r="Q104" i="10"/>
  <c r="W104" i="10" s="1"/>
  <c r="U104" i="11"/>
  <c r="Z104" i="12"/>
  <c r="N104" i="14"/>
  <c r="N104" i="13"/>
  <c r="T104" i="13" s="1"/>
  <c r="P21" i="51" l="1"/>
  <c r="J29" i="50"/>
  <c r="G21" i="51"/>
  <c r="H21" i="51"/>
  <c r="Q30" i="50"/>
  <c r="R30" i="50"/>
  <c r="N103" i="14"/>
  <c r="P102" i="15"/>
  <c r="N103" i="13"/>
  <c r="T103" i="13" s="1"/>
  <c r="Z103" i="12"/>
  <c r="U103" i="11"/>
  <c r="Q103" i="10"/>
  <c r="W103" i="10" s="1"/>
  <c r="E21" i="51" l="1"/>
  <c r="R21" i="51"/>
  <c r="L29" i="50"/>
  <c r="Q21" i="51"/>
  <c r="K29" i="50"/>
  <c r="J20" i="51"/>
  <c r="F20" i="51" s="1"/>
  <c r="N102" i="14"/>
  <c r="Q102" i="10"/>
  <c r="W102" i="10" s="1"/>
  <c r="U102" i="11"/>
  <c r="N102" i="13"/>
  <c r="T102" i="13" s="1"/>
  <c r="P101" i="15"/>
  <c r="Z102" i="12"/>
  <c r="M29" i="50" l="1"/>
  <c r="P29" i="50" s="1"/>
  <c r="P20" i="51"/>
  <c r="J28" i="50"/>
  <c r="R29" i="50"/>
  <c r="Q29" i="50"/>
  <c r="G20" i="51"/>
  <c r="Q20" i="51" s="1"/>
  <c r="H20" i="51"/>
  <c r="R20" i="51" s="1"/>
  <c r="P100" i="15"/>
  <c r="Q101" i="10"/>
  <c r="W101" i="10" s="1"/>
  <c r="Z101" i="12"/>
  <c r="N101" i="13"/>
  <c r="T101" i="13" s="1"/>
  <c r="N101" i="14"/>
  <c r="U101" i="11"/>
  <c r="E20" i="51" l="1"/>
  <c r="K28" i="50"/>
  <c r="L28" i="50"/>
  <c r="J19" i="51"/>
  <c r="H19" i="51" s="1"/>
  <c r="R19" i="51" s="1"/>
  <c r="N100" i="13"/>
  <c r="T100" i="13" s="1"/>
  <c r="N100" i="14"/>
  <c r="Z100" i="12"/>
  <c r="Q100" i="10"/>
  <c r="W100" i="10" s="1"/>
  <c r="U100" i="11"/>
  <c r="P99" i="15"/>
  <c r="M28" i="50" l="1"/>
  <c r="P28" i="50" s="1"/>
  <c r="L27" i="50"/>
  <c r="R28" i="50"/>
  <c r="F19" i="51"/>
  <c r="Q28" i="50"/>
  <c r="G19" i="51"/>
  <c r="Q19" i="51" s="1"/>
  <c r="P98" i="15"/>
  <c r="N99" i="13"/>
  <c r="T99" i="13" s="1"/>
  <c r="U99" i="11"/>
  <c r="Z99" i="12"/>
  <c r="Q99" i="10"/>
  <c r="W99" i="10" s="1"/>
  <c r="N99" i="14"/>
  <c r="K27" i="50" l="1"/>
  <c r="P19" i="51"/>
  <c r="E19" i="51"/>
  <c r="J27" i="50"/>
  <c r="U98" i="11"/>
  <c r="Z98" i="12"/>
  <c r="Q98" i="10"/>
  <c r="W98" i="10" s="1"/>
  <c r="P97" i="15"/>
  <c r="N98" i="13"/>
  <c r="T98" i="13" s="1"/>
  <c r="N98" i="14"/>
  <c r="M27" i="50" l="1"/>
  <c r="R27" i="50" s="1"/>
  <c r="P27" i="50"/>
  <c r="J18" i="51"/>
  <c r="F18" i="51" s="1"/>
  <c r="Q27" i="50"/>
  <c r="P96" i="15"/>
  <c r="Q97" i="10"/>
  <c r="W97" i="10" s="1"/>
  <c r="N97" i="13"/>
  <c r="T97" i="13" s="1"/>
  <c r="U97" i="11"/>
  <c r="N97" i="14"/>
  <c r="Z97" i="12"/>
  <c r="P18" i="51" l="1"/>
  <c r="J26" i="50"/>
  <c r="H18" i="51"/>
  <c r="G18" i="51"/>
  <c r="N96" i="14"/>
  <c r="U96" i="11"/>
  <c r="Q96" i="10"/>
  <c r="W96" i="10" s="1"/>
  <c r="Z96" i="12"/>
  <c r="N96" i="13"/>
  <c r="T96" i="13" s="1"/>
  <c r="P95" i="15"/>
  <c r="R18" i="51" l="1"/>
  <c r="L26" i="50"/>
  <c r="Q18" i="51"/>
  <c r="K26" i="50"/>
  <c r="E18" i="51"/>
  <c r="J17" i="51"/>
  <c r="F17" i="51" s="1"/>
  <c r="Z95" i="12"/>
  <c r="N95" i="13"/>
  <c r="T95" i="13" s="1"/>
  <c r="U95" i="11"/>
  <c r="P94" i="15"/>
  <c r="Q95" i="10"/>
  <c r="W95" i="10" s="1"/>
  <c r="N95" i="14"/>
  <c r="M26" i="50" l="1"/>
  <c r="P26" i="50" s="1"/>
  <c r="P17" i="51"/>
  <c r="J25" i="50"/>
  <c r="R26" i="50"/>
  <c r="Q26" i="50"/>
  <c r="G17" i="51"/>
  <c r="Q17" i="51" s="1"/>
  <c r="H17" i="51"/>
  <c r="R17" i="51" s="1"/>
  <c r="U94" i="11"/>
  <c r="N94" i="13"/>
  <c r="T94" i="13" s="1"/>
  <c r="Q94" i="10"/>
  <c r="W94" i="10" s="1"/>
  <c r="P93" i="15"/>
  <c r="Z94" i="12"/>
  <c r="N94" i="14"/>
  <c r="E17" i="51" l="1"/>
  <c r="K25" i="50"/>
  <c r="L25" i="50"/>
  <c r="J16" i="51"/>
  <c r="H16" i="51" s="1"/>
  <c r="R16" i="51" s="1"/>
  <c r="Q93" i="10"/>
  <c r="W93" i="10" s="1"/>
  <c r="U93" i="11"/>
  <c r="P92" i="15"/>
  <c r="Z93" i="12"/>
  <c r="N93" i="13"/>
  <c r="T93" i="13" s="1"/>
  <c r="N93" i="14"/>
  <c r="F16" i="51" l="1"/>
  <c r="L24" i="50"/>
  <c r="G16" i="51"/>
  <c r="Q16" i="51" s="1"/>
  <c r="M25" i="50"/>
  <c r="P25" i="50" s="1"/>
  <c r="U92" i="11"/>
  <c r="Z92" i="12"/>
  <c r="P91" i="15"/>
  <c r="N92" i="13"/>
  <c r="T92" i="13" s="1"/>
  <c r="N92" i="14"/>
  <c r="Q92" i="10"/>
  <c r="W92" i="10" s="1"/>
  <c r="Q25" i="50" l="1"/>
  <c r="K24" i="50"/>
  <c r="R25" i="50"/>
  <c r="P16" i="51"/>
  <c r="E16" i="51"/>
  <c r="J24" i="50"/>
  <c r="N91" i="13"/>
  <c r="T91" i="13" s="1"/>
  <c r="N91" i="14"/>
  <c r="U91" i="11"/>
  <c r="Q91" i="10"/>
  <c r="W91" i="10" s="1"/>
  <c r="P90" i="15"/>
  <c r="Z91" i="12"/>
  <c r="M24" i="50" l="1"/>
  <c r="P24" i="50"/>
  <c r="J15" i="51"/>
  <c r="F15" i="51" s="1"/>
  <c r="H15" i="51"/>
  <c r="G15" i="51"/>
  <c r="P89" i="15"/>
  <c r="N90" i="13"/>
  <c r="T90" i="13" s="1"/>
  <c r="Z90" i="12"/>
  <c r="N90" i="14"/>
  <c r="U90" i="11"/>
  <c r="Q90" i="10"/>
  <c r="W90" i="10" s="1"/>
  <c r="Q15" i="51" l="1"/>
  <c r="K23" i="50"/>
  <c r="P15" i="51"/>
  <c r="E15" i="51"/>
  <c r="J23" i="50"/>
  <c r="R15" i="51"/>
  <c r="L23" i="50"/>
  <c r="R24" i="50"/>
  <c r="Q24" i="50"/>
  <c r="N89" i="14"/>
  <c r="Z89" i="12"/>
  <c r="P88" i="15"/>
  <c r="Q89" i="10"/>
  <c r="W89" i="10" s="1"/>
  <c r="U89" i="11"/>
  <c r="N89" i="13"/>
  <c r="T89" i="13" s="1"/>
  <c r="M23" i="50" l="1"/>
  <c r="R23" i="50" s="1"/>
  <c r="P23" i="50"/>
  <c r="J14" i="51"/>
  <c r="H14" i="51" s="1"/>
  <c r="G14" i="51"/>
  <c r="Q14" i="51" s="1"/>
  <c r="Z88" i="12"/>
  <c r="N88" i="13"/>
  <c r="T88" i="13" s="1"/>
  <c r="U88" i="11"/>
  <c r="P87" i="15"/>
  <c r="N88" i="14"/>
  <c r="Q88" i="10"/>
  <c r="W88" i="10" s="1"/>
  <c r="R14" i="51" l="1"/>
  <c r="L22" i="50"/>
  <c r="Q23" i="50"/>
  <c r="K22" i="50"/>
  <c r="F14" i="51"/>
  <c r="N87" i="14"/>
  <c r="P86" i="15"/>
  <c r="Q87" i="10"/>
  <c r="W87" i="10" s="1"/>
  <c r="N87" i="13"/>
  <c r="T87" i="13" s="1"/>
  <c r="U87" i="11"/>
  <c r="Z87" i="12"/>
  <c r="P14" i="51" l="1"/>
  <c r="E14" i="51"/>
  <c r="J22" i="50"/>
  <c r="N86" i="13"/>
  <c r="T86" i="13" s="1"/>
  <c r="N86" i="14"/>
  <c r="P85" i="15"/>
  <c r="U86" i="11"/>
  <c r="Z86" i="12"/>
  <c r="Q86" i="10"/>
  <c r="W86" i="10" s="1"/>
  <c r="M22" i="50" l="1"/>
  <c r="P22" i="50"/>
  <c r="J13" i="51"/>
  <c r="H13" i="51" s="1"/>
  <c r="F13" i="51"/>
  <c r="G13" i="51"/>
  <c r="Z85" i="12"/>
  <c r="U85" i="11"/>
  <c r="N85" i="13"/>
  <c r="T85" i="13" s="1"/>
  <c r="Q85" i="10"/>
  <c r="W85" i="10" s="1"/>
  <c r="N85" i="14"/>
  <c r="P84" i="15"/>
  <c r="Q13" i="51" l="1"/>
  <c r="K21" i="50"/>
  <c r="P13" i="51"/>
  <c r="E13" i="51"/>
  <c r="R13" i="51"/>
  <c r="L21" i="50"/>
  <c r="J21" i="50"/>
  <c r="R22" i="50"/>
  <c r="Q22" i="50"/>
  <c r="N84" i="13"/>
  <c r="T84" i="13" s="1"/>
  <c r="Q84" i="10"/>
  <c r="W84" i="10" s="1"/>
  <c r="Z84" i="12"/>
  <c r="P83" i="15"/>
  <c r="N84" i="14"/>
  <c r="U84" i="11"/>
  <c r="M21" i="50" l="1"/>
  <c r="P21" i="50"/>
  <c r="R21" i="50"/>
  <c r="Q21" i="50"/>
  <c r="J12" i="51"/>
  <c r="F12" i="51" s="1"/>
  <c r="Q83" i="10"/>
  <c r="W83" i="10" s="1"/>
  <c r="N83" i="13"/>
  <c r="T83" i="13" s="1"/>
  <c r="Z83" i="12"/>
  <c r="P82" i="15"/>
  <c r="N83" i="14"/>
  <c r="U83" i="11"/>
  <c r="P12" i="51" l="1"/>
  <c r="J20" i="50"/>
  <c r="G12" i="51"/>
  <c r="H12" i="51"/>
  <c r="U82" i="11"/>
  <c r="Q82" i="10"/>
  <c r="W82" i="10" s="1"/>
  <c r="P81" i="15"/>
  <c r="N82" i="13"/>
  <c r="T82" i="13" s="1"/>
  <c r="Z82" i="12"/>
  <c r="N82" i="14"/>
  <c r="R12" i="51" l="1"/>
  <c r="L20" i="50"/>
  <c r="Q12" i="51"/>
  <c r="K20" i="50"/>
  <c r="M20" i="50" s="1"/>
  <c r="P20" i="50" s="1"/>
  <c r="E12" i="51"/>
  <c r="J11" i="51"/>
  <c r="F11" i="51" s="1"/>
  <c r="N81" i="13"/>
  <c r="T81" i="13" s="1"/>
  <c r="P80" i="15"/>
  <c r="Z81" i="12"/>
  <c r="N81" i="14"/>
  <c r="U81" i="11"/>
  <c r="Q81" i="10"/>
  <c r="W81" i="10" s="1"/>
  <c r="P11" i="51" l="1"/>
  <c r="J19" i="50"/>
  <c r="R20" i="50"/>
  <c r="Q20" i="50"/>
  <c r="G11" i="51"/>
  <c r="Q11" i="51" s="1"/>
  <c r="H11" i="51"/>
  <c r="R11" i="51" s="1"/>
  <c r="Z80" i="12"/>
  <c r="N80" i="14"/>
  <c r="U80" i="11"/>
  <c r="N80" i="13"/>
  <c r="T80" i="13" s="1"/>
  <c r="Q80" i="10"/>
  <c r="W80" i="10" s="1"/>
  <c r="P79" i="15"/>
  <c r="L19" i="50" l="1"/>
  <c r="K19" i="50"/>
  <c r="M19" i="50" s="1"/>
  <c r="P19" i="50" s="1"/>
  <c r="E11" i="51"/>
  <c r="J10" i="51"/>
  <c r="H10" i="51" s="1"/>
  <c r="R10" i="51" s="1"/>
  <c r="F10" i="51"/>
  <c r="N79" i="13"/>
  <c r="T79" i="13" s="1"/>
  <c r="U79" i="11"/>
  <c r="N79" i="14"/>
  <c r="P78" i="15"/>
  <c r="Z79" i="12"/>
  <c r="Q79" i="10"/>
  <c r="W79" i="10" s="1"/>
  <c r="P10" i="51" l="1"/>
  <c r="J18" i="50"/>
  <c r="L18" i="50"/>
  <c r="R19" i="50"/>
  <c r="Q19" i="50"/>
  <c r="G10" i="51"/>
  <c r="Q10" i="51" s="1"/>
  <c r="P77" i="15"/>
  <c r="N78" i="13"/>
  <c r="T78" i="13" s="1"/>
  <c r="N78" i="14"/>
  <c r="U78" i="11"/>
  <c r="Z78" i="12"/>
  <c r="Q78" i="10"/>
  <c r="W78" i="10" s="1"/>
  <c r="K18" i="50" l="1"/>
  <c r="J9" i="51"/>
  <c r="G9" i="51" s="1"/>
  <c r="M18" i="50"/>
  <c r="Q18" i="50" s="1"/>
  <c r="E10" i="51"/>
  <c r="H9" i="51"/>
  <c r="R9" i="51" s="1"/>
  <c r="N77" i="14"/>
  <c r="N77" i="13"/>
  <c r="T77" i="13" s="1"/>
  <c r="Q77" i="10"/>
  <c r="W77" i="10" s="1"/>
  <c r="U77" i="11"/>
  <c r="P76" i="15"/>
  <c r="Z77" i="12"/>
  <c r="P18" i="50" l="1"/>
  <c r="F9" i="51"/>
  <c r="J17" i="50" s="1"/>
  <c r="Q9" i="51"/>
  <c r="K17" i="50"/>
  <c r="R18" i="50"/>
  <c r="E9" i="51"/>
  <c r="L17" i="50"/>
  <c r="P75" i="15"/>
  <c r="Z76" i="12"/>
  <c r="Q76" i="10"/>
  <c r="W76" i="10" s="1"/>
  <c r="N76" i="14"/>
  <c r="U76" i="11"/>
  <c r="N76" i="13"/>
  <c r="T76" i="13" s="1"/>
  <c r="P9" i="51" l="1"/>
  <c r="J8" i="51"/>
  <c r="F8" i="51"/>
  <c r="H8" i="51"/>
  <c r="R8" i="51" s="1"/>
  <c r="G8" i="51"/>
  <c r="Q8" i="51" s="1"/>
  <c r="M17" i="50"/>
  <c r="P17" i="50" s="1"/>
  <c r="P74" i="15"/>
  <c r="N75" i="14"/>
  <c r="Z75" i="12"/>
  <c r="U75" i="11"/>
  <c r="Q75" i="10"/>
  <c r="W75" i="10" s="1"/>
  <c r="N75" i="13"/>
  <c r="T75" i="13" s="1"/>
  <c r="Q17" i="50" l="1"/>
  <c r="K16" i="50"/>
  <c r="R17" i="50"/>
  <c r="P8" i="51"/>
  <c r="E8" i="51"/>
  <c r="J16" i="50"/>
  <c r="L16" i="50"/>
  <c r="Q74" i="10"/>
  <c r="W74" i="10" s="1"/>
  <c r="P73" i="15"/>
  <c r="N74" i="14"/>
  <c r="Z74" i="12"/>
  <c r="N74" i="13"/>
  <c r="U74" i="11"/>
  <c r="J7" i="51" l="1"/>
  <c r="F7" i="51"/>
  <c r="M16" i="50"/>
  <c r="R16" i="50" s="1"/>
  <c r="J15" i="50"/>
  <c r="G7" i="51"/>
  <c r="Q7" i="51" s="1"/>
  <c r="H7" i="51"/>
  <c r="R7" i="51" s="1"/>
  <c r="N73" i="14"/>
  <c r="P72" i="15"/>
  <c r="N73" i="13"/>
  <c r="Q73" i="10"/>
  <c r="W73" i="10" s="1"/>
  <c r="U73" i="11"/>
  <c r="Z73" i="12"/>
  <c r="Q16" i="50" l="1"/>
  <c r="L15" i="50"/>
  <c r="K15" i="50"/>
  <c r="P16" i="50"/>
  <c r="P7" i="51"/>
  <c r="E7" i="51"/>
  <c r="U72" i="11"/>
  <c r="Q72" i="10"/>
  <c r="W72" i="10" s="1"/>
  <c r="N72" i="14"/>
  <c r="Z72" i="12"/>
  <c r="P71" i="15"/>
  <c r="N72" i="13"/>
  <c r="M15" i="50" l="1"/>
  <c r="P15" i="50" s="1"/>
  <c r="J6" i="51"/>
  <c r="G6" i="51" s="1"/>
  <c r="Q6" i="51" s="1"/>
  <c r="R15" i="50"/>
  <c r="Q15" i="50"/>
  <c r="H6" i="51"/>
  <c r="R6" i="51" s="1"/>
  <c r="N71" i="13"/>
  <c r="N71" i="14"/>
  <c r="Z71" i="12"/>
  <c r="U71" i="11"/>
  <c r="P70" i="15"/>
  <c r="Q71" i="10"/>
  <c r="W71" i="10" s="1"/>
  <c r="K14" i="50" l="1"/>
  <c r="L14" i="50"/>
  <c r="F6" i="51"/>
  <c r="N70" i="14"/>
  <c r="N70" i="13"/>
  <c r="U70" i="11"/>
  <c r="Q70" i="10"/>
  <c r="W70" i="10" s="1"/>
  <c r="P69" i="15"/>
  <c r="Z70" i="12"/>
  <c r="P6" i="51" l="1"/>
  <c r="E6" i="51"/>
  <c r="J14" i="50"/>
  <c r="Q69" i="10"/>
  <c r="W69" i="10" s="1"/>
  <c r="N69" i="13"/>
  <c r="P68" i="15"/>
  <c r="U69" i="11"/>
  <c r="Z69" i="12"/>
  <c r="N69" i="14"/>
  <c r="M14" i="50" l="1"/>
  <c r="P14" i="50" s="1"/>
  <c r="N68" i="13"/>
  <c r="Q68" i="10"/>
  <c r="W68" i="10" s="1"/>
  <c r="U68" i="11"/>
  <c r="P67" i="15"/>
  <c r="Z68" i="12"/>
  <c r="N68" i="14"/>
  <c r="Q14" i="50" l="1"/>
  <c r="R14" i="50"/>
  <c r="P66" i="15"/>
  <c r="U67" i="11"/>
  <c r="Q67" i="10"/>
  <c r="W67" i="10" s="1"/>
  <c r="N67" i="13"/>
  <c r="N67" i="14"/>
  <c r="Z67" i="12"/>
  <c r="U66" i="11" l="1"/>
  <c r="N66" i="13"/>
  <c r="P65" i="15"/>
  <c r="Z66" i="12"/>
  <c r="N66" i="14"/>
  <c r="Q66" i="10"/>
  <c r="W66" i="10" s="1"/>
  <c r="U65" i="11" l="1"/>
  <c r="Z65" i="12"/>
  <c r="P64" i="15"/>
  <c r="Q65" i="10"/>
  <c r="W65" i="10" s="1"/>
  <c r="N65" i="13"/>
  <c r="N65" i="14"/>
  <c r="Z64" i="12" l="1"/>
  <c r="Q64" i="10"/>
  <c r="W64" i="10" s="1"/>
  <c r="U64" i="11"/>
  <c r="N64" i="14"/>
  <c r="N64" i="13"/>
  <c r="P63" i="15"/>
  <c r="P62" i="15" l="1"/>
  <c r="Z63" i="12"/>
  <c r="N63" i="14"/>
  <c r="Q63" i="10"/>
  <c r="W63" i="10" s="1"/>
  <c r="U63" i="11"/>
  <c r="N63" i="13"/>
  <c r="U62" i="11" l="1"/>
  <c r="Q62" i="10"/>
  <c r="W62" i="10" s="1"/>
  <c r="P61" i="15"/>
  <c r="N62" i="13"/>
  <c r="Z62" i="12"/>
  <c r="N62" i="14"/>
  <c r="N61" i="13" l="1"/>
  <c r="U61" i="11"/>
  <c r="Q61" i="10"/>
  <c r="W61" i="10" s="1"/>
  <c r="P60" i="15"/>
  <c r="Z61" i="12"/>
  <c r="N61" i="14"/>
  <c r="Q60" i="10" l="1"/>
  <c r="W60" i="10" s="1"/>
  <c r="P59" i="15"/>
  <c r="N60" i="14"/>
  <c r="N60" i="13"/>
  <c r="Z60" i="12"/>
  <c r="U60" i="11"/>
  <c r="U59" i="11" l="1"/>
  <c r="Q59" i="10"/>
  <c r="W59" i="10" s="1"/>
  <c r="P58" i="15"/>
  <c r="N59" i="13"/>
  <c r="N59" i="14"/>
  <c r="Z59" i="12"/>
  <c r="N58" i="14" l="1"/>
  <c r="Z58" i="12"/>
  <c r="P57" i="15"/>
  <c r="Q58" i="10"/>
  <c r="W58" i="10" s="1"/>
  <c r="N58" i="13"/>
  <c r="U58" i="11"/>
  <c r="U57" i="11" l="1"/>
  <c r="Z57" i="12"/>
  <c r="Q57" i="10"/>
  <c r="W57" i="10" s="1"/>
  <c r="P56" i="15"/>
  <c r="N57" i="14"/>
  <c r="N57" i="13"/>
  <c r="U56" i="11" l="1"/>
  <c r="P55" i="15"/>
  <c r="Z56" i="12"/>
  <c r="N56" i="14"/>
  <c r="Q56" i="10"/>
  <c r="W56" i="10" s="1"/>
  <c r="N56" i="13"/>
  <c r="Q55" i="10" l="1"/>
  <c r="W55" i="10" s="1"/>
  <c r="P54" i="15"/>
  <c r="N55" i="13"/>
  <c r="U55" i="11"/>
  <c r="N55" i="14"/>
  <c r="Z55" i="12"/>
  <c r="N54" i="13" l="1"/>
  <c r="N54" i="14"/>
  <c r="Z54" i="12"/>
  <c r="P53" i="15"/>
  <c r="U54" i="11"/>
  <c r="Q54" i="10"/>
  <c r="W54" i="10" s="1"/>
  <c r="Q53" i="10" l="1"/>
  <c r="W53" i="10" s="1"/>
  <c r="P52" i="15"/>
  <c r="N53" i="13"/>
  <c r="U53" i="11"/>
  <c r="N53" i="14"/>
  <c r="Z53" i="12"/>
  <c r="Q52" i="10" l="1"/>
  <c r="W52" i="10" s="1"/>
  <c r="N52" i="14"/>
  <c r="U52" i="11"/>
  <c r="Z52" i="12"/>
  <c r="N52" i="13"/>
  <c r="P51" i="15"/>
  <c r="U51" i="11" l="1"/>
  <c r="P50" i="15"/>
  <c r="N51" i="13"/>
  <c r="N51" i="14"/>
  <c r="Q51" i="10"/>
  <c r="W51" i="10" s="1"/>
  <c r="Z51" i="12"/>
  <c r="U50" i="11" l="1"/>
  <c r="P49" i="15"/>
  <c r="Q50" i="10"/>
  <c r="W50" i="10" s="1"/>
  <c r="N50" i="13"/>
  <c r="Z50" i="12"/>
  <c r="N50" i="14"/>
  <c r="P48" i="15" l="1"/>
  <c r="Q49" i="10"/>
  <c r="W49" i="10" s="1"/>
  <c r="U49" i="11"/>
  <c r="N49" i="13"/>
  <c r="Z49" i="12"/>
  <c r="N49" i="14"/>
  <c r="Z48" i="12" l="1"/>
  <c r="N48" i="13"/>
  <c r="P47" i="15"/>
  <c r="U48" i="11"/>
  <c r="N48" i="14"/>
  <c r="Q48" i="10"/>
  <c r="W48" i="10" s="1"/>
  <c r="Q47" i="10" l="1"/>
  <c r="W47" i="10" s="1"/>
  <c r="N47" i="14"/>
  <c r="N47" i="13"/>
  <c r="U47" i="11"/>
  <c r="Z47" i="12"/>
  <c r="P46" i="15"/>
  <c r="P45" i="15" l="1"/>
  <c r="Q46" i="10"/>
  <c r="W46" i="10" s="1"/>
  <c r="N46" i="14"/>
  <c r="U46" i="11"/>
  <c r="Z46" i="12"/>
  <c r="N46" i="13"/>
  <c r="Z45" i="12" l="1"/>
  <c r="P44" i="15"/>
  <c r="N45" i="14"/>
  <c r="N45" i="13"/>
  <c r="Q45" i="10"/>
  <c r="W45" i="10" s="1"/>
  <c r="U45" i="11"/>
  <c r="Q44" i="10" l="1"/>
  <c r="W44" i="10" s="1"/>
  <c r="N44" i="14"/>
  <c r="U44" i="11"/>
  <c r="N44" i="13"/>
  <c r="P43" i="15"/>
  <c r="Z44" i="12"/>
  <c r="Z43" i="12" l="1"/>
  <c r="Q43" i="10"/>
  <c r="W43" i="10" s="1"/>
  <c r="P42" i="15"/>
  <c r="N43" i="14"/>
  <c r="N43" i="13"/>
  <c r="U43" i="11"/>
  <c r="N42" i="14" l="1"/>
  <c r="U42" i="11"/>
  <c r="Z42" i="12"/>
  <c r="N42" i="13"/>
  <c r="P41" i="15"/>
  <c r="Q42" i="10"/>
  <c r="W42" i="10" s="1"/>
  <c r="Q41" i="10" l="1"/>
  <c r="W41" i="10" s="1"/>
  <c r="Z41" i="12"/>
  <c r="N41" i="14"/>
  <c r="N41" i="13"/>
  <c r="U41" i="11"/>
  <c r="P40" i="15"/>
  <c r="N40" i="13" l="1"/>
  <c r="P39" i="15"/>
  <c r="U40" i="11"/>
  <c r="N40" i="14"/>
  <c r="Q40" i="10"/>
  <c r="W40" i="10" s="1"/>
  <c r="Z40" i="12"/>
  <c r="P38" i="15" l="1"/>
  <c r="Z39" i="12"/>
  <c r="N39" i="13"/>
  <c r="U39" i="11"/>
  <c r="Q39" i="10"/>
  <c r="W39" i="10" s="1"/>
  <c r="N39" i="14"/>
  <c r="Z38" i="12" l="1"/>
  <c r="U38" i="11"/>
  <c r="N38" i="14"/>
  <c r="N38" i="13"/>
  <c r="P37" i="15"/>
  <c r="Q38" i="10"/>
  <c r="W38" i="10" s="1"/>
  <c r="Z37" i="12" l="1"/>
  <c r="N37" i="13"/>
  <c r="Q37" i="10"/>
  <c r="W37" i="10" s="1"/>
  <c r="U37" i="11"/>
  <c r="P36" i="15"/>
  <c r="N37" i="14"/>
  <c r="P35" i="15" l="1"/>
  <c r="Q36" i="10"/>
  <c r="W36" i="10" s="1"/>
  <c r="U36" i="11"/>
  <c r="Z36" i="12"/>
  <c r="N36" i="13"/>
  <c r="N36" i="14"/>
  <c r="U35" i="11" l="1"/>
  <c r="P34" i="15"/>
  <c r="N35" i="14"/>
  <c r="N35" i="13"/>
  <c r="Z35" i="12"/>
  <c r="Q35" i="10"/>
  <c r="W35" i="10" s="1"/>
  <c r="U34" i="11" l="1"/>
  <c r="N34" i="14"/>
  <c r="Z34" i="12"/>
  <c r="Q34" i="10"/>
  <c r="W34" i="10" s="1"/>
  <c r="N34" i="13"/>
  <c r="Q33" i="10" l="1"/>
  <c r="W33" i="10" s="1"/>
  <c r="N33" i="13"/>
  <c r="U33" i="11"/>
  <c r="Z33" i="12"/>
  <c r="N33" i="14"/>
  <c r="Z32" i="12" l="1"/>
  <c r="U32" i="11"/>
  <c r="N32" i="14"/>
  <c r="N32" i="13"/>
  <c r="Q32" i="10"/>
  <c r="W32" i="10" s="1"/>
  <c r="Z127" i="11"/>
  <c r="Z124" i="11"/>
  <c r="Z122" i="11"/>
  <c r="Z123" i="11"/>
  <c r="Z126" i="11"/>
  <c r="Z125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tc={4EB325D9-405D-40CB-844D-53BDBF4891F4}</author>
    <author>tc={61D34E37-3AF4-414F-9589-21047ED37C37}</author>
    <author>tc={A289A3B1-3CEA-4942-ADE7-1228ABF9CF12}</author>
  </authors>
  <commentList>
    <comment ref="J2" authorId="0" shapeId="0" xr:uid="{4EB325D9-405D-40CB-844D-53BDBF4891F4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is reported as the average for 1789-1791</t>
      </text>
    </comment>
    <comment ref="J3" authorId="1" shapeId="0" xr:uid="{61D34E37-3AF4-414F-9589-21047ED37C37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is reported as the average for 1789-1791</t>
      </text>
    </comment>
    <comment ref="H55" authorId="2" shapeId="0" xr:uid="{A289A3B1-3CEA-4942-ADE7-1228ABF9CF12}">
      <text>
        <t>[Threaded comment]
Your version of Excel allows you to read this threaded comment; however, any edits to it will get removed if the file is opened in a newer version of Excel. Learn more: https://go.microsoft.com/fwlink/?linkid=870924
Comment:
    Reported only half a year with a value of 7 which is then proportionally adjusted for the whole year.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tc={B1C6A94F-BFBF-42A2-9807-BA2CD679B19A}</author>
  </authors>
  <commentList>
    <comment ref="I206" authorId="0" shapeId="0" xr:uid="{B1C6A94F-BFBF-42A2-9807-BA2CD679B19A}">
      <text>
        <t>[Threaded comment]
Your version of Excel allows you to read this threaded comment; however, any edits to it will get removed if the file is opened in a newer version of Excel. Learn more: https://go.microsoft.com/fwlink/?linkid=870924
Comment:
    Note: the source said 567823, but we assume that this is an error with a misplaced decimal.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Enrique Martínez García</author>
  </authors>
  <commentList>
    <comment ref="B39" authorId="0" shapeId="0" xr:uid="{5F0FF9BD-664B-43B4-9812-3107DA928814}">
      <text>
        <r>
          <rPr>
            <b/>
            <sz val="9"/>
            <color indexed="81"/>
            <rFont val="Tahoma"/>
            <family val="2"/>
          </rPr>
          <t>Enrique Martínez García:</t>
        </r>
        <r>
          <rPr>
            <sz val="9"/>
            <color indexed="81"/>
            <rFont val="Tahoma"/>
            <family val="2"/>
          </rPr>
          <t xml:space="preserve">
note: this was n/a so we took the average of 1819 and 1821.</t>
        </r>
      </text>
    </comment>
    <comment ref="C39" authorId="0" shapeId="0" xr:uid="{CBA05479-AB7F-439E-913C-09974DD0336A}">
      <text>
        <r>
          <rPr>
            <b/>
            <sz val="9"/>
            <color indexed="81"/>
            <rFont val="Tahoma"/>
            <family val="2"/>
          </rPr>
          <t>Enrique Martínez García:</t>
        </r>
        <r>
          <rPr>
            <sz val="9"/>
            <color indexed="81"/>
            <rFont val="Tahoma"/>
            <family val="2"/>
          </rPr>
          <t xml:space="preserve">
note: this was n/a so we took the average of 1819 and 1821.</t>
        </r>
      </text>
    </comment>
  </commentList>
</comments>
</file>

<file path=xl/sharedStrings.xml><?xml version="1.0" encoding="utf-8"?>
<sst xmlns="http://schemas.openxmlformats.org/spreadsheetml/2006/main" count="4817" uniqueCount="1887">
  <si>
    <t>1934 !Y</t>
  </si>
  <si>
    <t>.excel_last</t>
  </si>
  <si>
    <t>FATRU@USECON</t>
  </si>
  <si>
    <t>Customs</t>
  </si>
  <si>
    <t>Year</t>
  </si>
  <si>
    <t>Customs
Duties, in millions $</t>
  </si>
  <si>
    <t>Census</t>
  </si>
  <si>
    <t>CRS</t>
  </si>
  <si>
    <t>Haver</t>
  </si>
  <si>
    <t>Reference:</t>
  </si>
  <si>
    <t>Nominal GDP, in millions $</t>
  </si>
  <si>
    <t>% of GDP:</t>
  </si>
  <si>
    <t>.DESC</t>
  </si>
  <si>
    <t>Federal Receipts: Customs (Fiscal Year, Mil.$)</t>
  </si>
  <si>
    <t>1790</t>
  </si>
  <si>
    <t>https://www.everycrsreport.com/files/20060925_RL33665_4a8c6781ce519caa3e6b82f95c269f73021c5fdf.pdf</t>
  </si>
  <si>
    <t>.T1</t>
  </si>
  <si>
    <t>1940</t>
  </si>
  <si>
    <t>1791</t>
  </si>
  <si>
    <t>Series Y 352-357. Federal Government Receipts-Administrative Budget: 1789 to 1939</t>
  </si>
  <si>
    <t>https://www.measuringworth.com/datasets/usgdp/</t>
  </si>
  <si>
    <t>.TN</t>
  </si>
  <si>
    <t>2024</t>
  </si>
  <si>
    <t>1792</t>
  </si>
  <si>
    <t>https://www2.census.gov/library/publications/1975/compendia/hist_stats_colonial-1970/hist_stats_colonial-1970p2-chY.pdf</t>
  </si>
  <si>
    <t>https://www.measuringworth.com/datasets/usgdp/result.php?use%5B%5D=NOMINALGDP&amp;year_source=1790&amp;year_result=2020</t>
  </si>
  <si>
    <t>.LSOURCE</t>
  </si>
  <si>
    <t>Office of Management and Budget</t>
  </si>
  <si>
    <t>1793</t>
  </si>
  <si>
    <t>Haver: GDP@USECON</t>
  </si>
  <si>
    <t>.AGG</t>
  </si>
  <si>
    <t>None</t>
  </si>
  <si>
    <t>1794</t>
  </si>
  <si>
    <t>.DTLM</t>
  </si>
  <si>
    <t>Oct-18-2024 22:26</t>
  </si>
  <si>
    <t>1795</t>
  </si>
  <si>
    <t>.FRQ</t>
  </si>
  <si>
    <t>Annual</t>
  </si>
  <si>
    <t>1796</t>
  </si>
  <si>
    <t>.DATA_TYPE</t>
  </si>
  <si>
    <t>US$</t>
  </si>
  <si>
    <t>1797</t>
  </si>
  <si>
    <t>.MAG</t>
  </si>
  <si>
    <t>6</t>
  </si>
  <si>
    <t>1798</t>
  </si>
  <si>
    <t>.GRP</t>
  </si>
  <si>
    <t>R07</t>
  </si>
  <si>
    <t>1799</t>
  </si>
  <si>
    <t>.GRPDESC</t>
  </si>
  <si>
    <t>Federal Receipts, Outlays, Surplus/Deficit &amp; Debt, Annual</t>
  </si>
  <si>
    <t>1800</t>
  </si>
  <si>
    <t>.GEO</t>
  </si>
  <si>
    <t>111</t>
  </si>
  <si>
    <t>1801</t>
  </si>
  <si>
    <t>1934</t>
  </si>
  <si>
    <t>1802</t>
  </si>
  <si>
    <t>1935</t>
  </si>
  <si>
    <t>1803</t>
  </si>
  <si>
    <t>1936</t>
  </si>
  <si>
    <t>1804</t>
  </si>
  <si>
    <t>1937</t>
  </si>
  <si>
    <t>1805</t>
  </si>
  <si>
    <t>1938</t>
  </si>
  <si>
    <t>1806</t>
  </si>
  <si>
    <t>1939</t>
  </si>
  <si>
    <t>1807</t>
  </si>
  <si>
    <t>1808</t>
  </si>
  <si>
    <t>1941</t>
  </si>
  <si>
    <t>1809</t>
  </si>
  <si>
    <t>1942</t>
  </si>
  <si>
    <t>1810</t>
  </si>
  <si>
    <t>1943</t>
  </si>
  <si>
    <t>1811</t>
  </si>
  <si>
    <t>1944</t>
  </si>
  <si>
    <t>1812</t>
  </si>
  <si>
    <t>1945</t>
  </si>
  <si>
    <t>1813</t>
  </si>
  <si>
    <t>1946</t>
  </si>
  <si>
    <t>1814</t>
  </si>
  <si>
    <t>1947</t>
  </si>
  <si>
    <t>1815</t>
  </si>
  <si>
    <t>1948</t>
  </si>
  <si>
    <t>1816</t>
  </si>
  <si>
    <t>1949</t>
  </si>
  <si>
    <t>1817</t>
  </si>
  <si>
    <t>1950</t>
  </si>
  <si>
    <t>1818</t>
  </si>
  <si>
    <t>1951</t>
  </si>
  <si>
    <t>1819</t>
  </si>
  <si>
    <t>1952</t>
  </si>
  <si>
    <t>1820</t>
  </si>
  <si>
    <t>1953</t>
  </si>
  <si>
    <t>1821</t>
  </si>
  <si>
    <t>1954</t>
  </si>
  <si>
    <t>1822</t>
  </si>
  <si>
    <t>1955</t>
  </si>
  <si>
    <t>1823</t>
  </si>
  <si>
    <t>1956</t>
  </si>
  <si>
    <t>1824</t>
  </si>
  <si>
    <t>1957</t>
  </si>
  <si>
    <t>1825</t>
  </si>
  <si>
    <t>1958</t>
  </si>
  <si>
    <t>1826</t>
  </si>
  <si>
    <t>1959</t>
  </si>
  <si>
    <t>1827</t>
  </si>
  <si>
    <t>1960</t>
  </si>
  <si>
    <t>1828</t>
  </si>
  <si>
    <t>1961</t>
  </si>
  <si>
    <t>1829</t>
  </si>
  <si>
    <t>1962</t>
  </si>
  <si>
    <t>1830</t>
  </si>
  <si>
    <t>1963</t>
  </si>
  <si>
    <t>1831</t>
  </si>
  <si>
    <t>1964</t>
  </si>
  <si>
    <t>1832</t>
  </si>
  <si>
    <t>1965</t>
  </si>
  <si>
    <t>1833</t>
  </si>
  <si>
    <t>1966</t>
  </si>
  <si>
    <t>1834</t>
  </si>
  <si>
    <t>1967</t>
  </si>
  <si>
    <t>1835</t>
  </si>
  <si>
    <t>1968</t>
  </si>
  <si>
    <t>1836</t>
  </si>
  <si>
    <t>1969</t>
  </si>
  <si>
    <t>1837</t>
  </si>
  <si>
    <t>1970</t>
  </si>
  <si>
    <t>1838</t>
  </si>
  <si>
    <t>1971</t>
  </si>
  <si>
    <t>1839</t>
  </si>
  <si>
    <t>1972</t>
  </si>
  <si>
    <t>1840</t>
  </si>
  <si>
    <t>1973</t>
  </si>
  <si>
    <t>1841</t>
  </si>
  <si>
    <t>1974</t>
  </si>
  <si>
    <t>1842</t>
  </si>
  <si>
    <t>1975</t>
  </si>
  <si>
    <t>1843^{a}</t>
  </si>
  <si>
    <t>1976</t>
  </si>
  <si>
    <t>1844</t>
  </si>
  <si>
    <t>1977</t>
  </si>
  <si>
    <t>1845</t>
  </si>
  <si>
    <t>1978</t>
  </si>
  <si>
    <t>1846</t>
  </si>
  <si>
    <t>1979</t>
  </si>
  <si>
    <t>1847</t>
  </si>
  <si>
    <t>1980</t>
  </si>
  <si>
    <t>1848</t>
  </si>
  <si>
    <t>1981</t>
  </si>
  <si>
    <t>1849</t>
  </si>
  <si>
    <t>1982</t>
  </si>
  <si>
    <t>1850</t>
  </si>
  <si>
    <t>1983</t>
  </si>
  <si>
    <t>1851</t>
  </si>
  <si>
    <t>1984</t>
  </si>
  <si>
    <t>1852</t>
  </si>
  <si>
    <t>1985</t>
  </si>
  <si>
    <t>1853</t>
  </si>
  <si>
    <t>1986</t>
  </si>
  <si>
    <t>1854</t>
  </si>
  <si>
    <t>1987</t>
  </si>
  <si>
    <t>1855</t>
  </si>
  <si>
    <t>1988</t>
  </si>
  <si>
    <t>1856</t>
  </si>
  <si>
    <t>1989</t>
  </si>
  <si>
    <t>1857</t>
  </si>
  <si>
    <t>1990</t>
  </si>
  <si>
    <t>1858</t>
  </si>
  <si>
    <t>1991</t>
  </si>
  <si>
    <t>1859</t>
  </si>
  <si>
    <t>1992</t>
  </si>
  <si>
    <t>1860</t>
  </si>
  <si>
    <t>1993</t>
  </si>
  <si>
    <t>1861</t>
  </si>
  <si>
    <t>1994</t>
  </si>
  <si>
    <t>1862</t>
  </si>
  <si>
    <t>1995</t>
  </si>
  <si>
    <t>1863</t>
  </si>
  <si>
    <t>1996</t>
  </si>
  <si>
    <t>1864</t>
  </si>
  <si>
    <t>1997</t>
  </si>
  <si>
    <t>1865</t>
  </si>
  <si>
    <t>1998</t>
  </si>
  <si>
    <t>1866</t>
  </si>
  <si>
    <t>1999</t>
  </si>
  <si>
    <t>1867</t>
  </si>
  <si>
    <t>2000</t>
  </si>
  <si>
    <t>1868</t>
  </si>
  <si>
    <t>2001</t>
  </si>
  <si>
    <t>1869</t>
  </si>
  <si>
    <t>2002</t>
  </si>
  <si>
    <t>1870</t>
  </si>
  <si>
    <t>2003</t>
  </si>
  <si>
    <t>1871</t>
  </si>
  <si>
    <t>2004</t>
  </si>
  <si>
    <t>1872</t>
  </si>
  <si>
    <t>2005</t>
  </si>
  <si>
    <t>1873</t>
  </si>
  <si>
    <t>2006</t>
  </si>
  <si>
    <t>1874</t>
  </si>
  <si>
    <t>2007</t>
  </si>
  <si>
    <t>1875</t>
  </si>
  <si>
    <t>2008</t>
  </si>
  <si>
    <t>1876</t>
  </si>
  <si>
    <t>2009</t>
  </si>
  <si>
    <t>1877</t>
  </si>
  <si>
    <t>2010</t>
  </si>
  <si>
    <t>1878</t>
  </si>
  <si>
    <t>2011</t>
  </si>
  <si>
    <t>1879</t>
  </si>
  <si>
    <t>2012</t>
  </si>
  <si>
    <t>1880</t>
  </si>
  <si>
    <t>2013</t>
  </si>
  <si>
    <t>1881</t>
  </si>
  <si>
    <t>2014</t>
  </si>
  <si>
    <t>1882</t>
  </si>
  <si>
    <t>2015</t>
  </si>
  <si>
    <t>1883</t>
  </si>
  <si>
    <t>2016</t>
  </si>
  <si>
    <t>1884</t>
  </si>
  <si>
    <t>2017</t>
  </si>
  <si>
    <t>1885</t>
  </si>
  <si>
    <t>2018</t>
  </si>
  <si>
    <t>1886</t>
  </si>
  <si>
    <t>2019</t>
  </si>
  <si>
    <t>1887</t>
  </si>
  <si>
    <t>2020</t>
  </si>
  <si>
    <t>1888</t>
  </si>
  <si>
    <t>2021</t>
  </si>
  <si>
    <t>1889</t>
  </si>
  <si>
    <t>2022</t>
  </si>
  <si>
    <t>1890</t>
  </si>
  <si>
    <t>2023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</si>
  <si>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</si>
  <si>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</si>
  <si>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</si>
  <si>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</si>
  <si>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</si>
  <si>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</si>
  <si>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</si>
  <si>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</si>
  <si>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</si>
  <si>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</si>
  <si>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</si>
  <si>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</si>
  <si>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</si>
  <si>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</si>
  <si>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</si>
  <si>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</si>
  <si>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</si>
  <si>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</si>
  <si>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</si>
  <si>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</si>
  <si>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</si>
  <si>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</si>
  <si>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</si>
  <si>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</si>
  <si>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</si>
  <si>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</si>
  <si>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</si>
  <si>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</si>
  <si>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</si>
  <si>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</si>
  <si>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</si>
  <si>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</si>
  <si>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</si>
  <si>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</si>
  <si>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</si>
  <si>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</si>
  <si>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</si>
  <si>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</si>
  <si>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</si>
  <si>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</si>
  <si>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</si>
  <si>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</si>
  <si>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</si>
  <si>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FATTRI@USECON</t>
  </si>
  <si>
    <t>Historical Census, Individual Income Taxes, in thousands $</t>
  </si>
  <si>
    <t>Historical Income Revenue (Individual plus corporate) from CRS</t>
  </si>
  <si>
    <t xml:space="preserve">Combined: </t>
  </si>
  <si>
    <t>Individual Income Taxes, millions $</t>
  </si>
  <si>
    <t>Nominal GDP (millions of Dollars)</t>
  </si>
  <si>
    <t>% of GDP</t>
  </si>
  <si>
    <t>Federal Individual Income Tax Receipts (Fiscal Year, Mil.$)</t>
  </si>
  <si>
    <t>https://www.census.gov/library/publications/1975/compendia/hist_stats_colonial-1970.html</t>
  </si>
  <si>
    <t>Series Y 358-373. Internal Revenue Collections: 1863 to 1970</t>
  </si>
  <si>
    <t>share of individual income</t>
  </si>
  <si>
    <t>FATTRC@USECON</t>
  </si>
  <si>
    <t>US Census Historical, Corporate Tax Revenue, in thousands $</t>
  </si>
  <si>
    <t>Federal Corporate Income Tax Receipts (Fiscal Year, Mil.$)</t>
  </si>
  <si>
    <t>share of capital income</t>
  </si>
  <si>
    <t>FATTRE@USECON</t>
  </si>
  <si>
    <t>Excise Tax</t>
  </si>
  <si>
    <t>Excise Tax, in millions $</t>
  </si>
  <si>
    <t>Federal Receipts: Excise Taxes (Fiscal Yr, Mil.$)</t>
  </si>
  <si>
    <t>1843</t>
  </si>
  <si>
    <t>FATTRS@USECON</t>
  </si>
  <si>
    <t>Social
Insurance
&amp;
Retirement, in millions $</t>
  </si>
  <si>
    <t>Federal Receipts: Social Insurance Taxes &amp; Contribs (Fiscal Yr, Mil.$)</t>
  </si>
  <si>
    <t>From Haver:</t>
  </si>
  <si>
    <t>1947 *Y</t>
  </si>
  <si>
    <t xml:space="preserve">GDP@USECON   </t>
  </si>
  <si>
    <t>Combined:</t>
  </si>
  <si>
    <r>
      <rPr>
        <sz val="11"/>
        <rFont val="Aptos Narrow"/>
        <family val="2"/>
        <scheme val="minor"/>
      </rPr>
      <t xml:space="preserve">See: </t>
    </r>
    <r>
      <rPr>
        <u/>
        <sz val="11"/>
        <color theme="10"/>
        <rFont val="Aptos Narrow"/>
        <family val="2"/>
        <scheme val="minor"/>
      </rPr>
      <t>https://www.measuringworth.com/datasets/usgdp/result.php?use%5B%5D=NOMINALGDP&amp;year_source=1790&amp;year_result=2020</t>
    </r>
  </si>
  <si>
    <t>Gross Domestic Product (SAAR, Bil.$)</t>
  </si>
  <si>
    <r>
      <rPr>
        <sz val="11"/>
        <rFont val="Aptos Narrow"/>
        <family val="2"/>
        <scheme val="minor"/>
      </rPr>
      <t xml:space="preserve">See: </t>
    </r>
    <r>
      <rPr>
        <u/>
        <sz val="11"/>
        <color theme="10"/>
        <rFont val="Aptos Narrow"/>
        <family val="2"/>
        <scheme val="minor"/>
      </rPr>
      <t>https://www.measuringworth.com/datasets/usgdp/</t>
    </r>
  </si>
  <si>
    <t>Citation: Louis Johnston and Samuel H. Williamson, 'What Was the U.S. GDP Then?' MeasuringWorth, 2025.</t>
  </si>
  <si>
    <t>1947 &lt;- Q1-1947</t>
  </si>
  <si>
    <t>2024 &lt;- Q4-2024</t>
  </si>
  <si>
    <t>Bureau of Economic Analysis</t>
  </si>
  <si>
    <t>9</t>
  </si>
  <si>
    <t>N01</t>
  </si>
  <si>
    <t>Gross Domestic Product in Current Dollars</t>
  </si>
  <si>
    <t xml:space="preserve">GFBTCX@USNA   </t>
  </si>
  <si>
    <t>MMX@USNA</t>
  </si>
  <si>
    <t>Duties/Total Imports</t>
  </si>
  <si>
    <t>Historical (Irwin New Estimates)</t>
  </si>
  <si>
    <t>Historical (Table Ee424-430)</t>
  </si>
  <si>
    <t>Duties/GDP</t>
  </si>
  <si>
    <t>Federal Customs Duties (SAAR, Mil.$)</t>
  </si>
  <si>
    <t>Imports of Goods (SAAR, Mil.$)</t>
  </si>
  <si>
    <t>Table Ee424-430 in Historical Statistics of the United States, Earliest Times to the Present: Millennial Edition, edited by Susan B. Carter, Scott Sigmund Gartner, Michael R. Haines, Alan L. Olmstead, Richard Sutch, and Gavin Wright. New York: Cambridge University Press.</t>
  </si>
  <si>
    <t>Same sources as for Chart 1.</t>
  </si>
  <si>
    <t>1959 &lt;- Q1-1959</t>
  </si>
  <si>
    <t>Douglas Irwin, “New Estimates of the Average Tariff of the United States, 1790-1820”, NBER Working paper No.9616, April 2003</t>
  </si>
  <si>
    <t xml:space="preserve">Table 1:  New Estimates of U.S. Tariffs, 1790-1836 </t>
  </si>
  <si>
    <t>https://www.nber.org/system/files/working_papers/w9616/w9616.pdf</t>
  </si>
  <si>
    <t>N23</t>
  </si>
  <si>
    <t>N34</t>
  </si>
  <si>
    <t>NIPA Underlying Detail, Current Dollar Series, Quarterly</t>
  </si>
  <si>
    <t>Selected NIPA Tables, Current Dollars, Quarterly</t>
  </si>
  <si>
    <t xml:space="preserve">Year </t>
  </si>
  <si>
    <t xml:space="preserve">Duties calculated </t>
  </si>
  <si>
    <t xml:space="preserve">As a percentage of </t>
  </si>
  <si>
    <t xml:space="preserve">Dutiable imports </t>
  </si>
  <si>
    <t xml:space="preserve">Ee430 </t>
  </si>
  <si>
    <t>US International Trade Commission (USITC), Table 1 U.S. Imports for consumption, duties collected, and ratio of duties collected to value, 1891-2016 (thousand $), page 5</t>
  </si>
  <si>
    <t>Percent</t>
  </si>
  <si>
    <t>https://www.usitc.gov/documents/dataweb/ave_table_1891_2016.pdf</t>
  </si>
  <si>
    <t>Historical (USITC)</t>
  </si>
  <si>
    <t>1900 *Y</t>
  </si>
  <si>
    <t xml:space="preserve">DV001@USTRADE   </t>
  </si>
  <si>
    <t>CD001@USTRADE</t>
  </si>
  <si>
    <t>US Imports from the World: Dutiable Value (Thous.$)</t>
  </si>
  <si>
    <t>US Imports from the World: Calculated Duty (Thous.$)</t>
  </si>
  <si>
    <t>Jan-2002</t>
  </si>
  <si>
    <t>Feb-2025</t>
  </si>
  <si>
    <t>Dec-2024</t>
  </si>
  <si>
    <t>Census Bureau</t>
  </si>
  <si>
    <t>3</t>
  </si>
  <si>
    <t>I86</t>
  </si>
  <si>
    <t>Duty on Imports by Country, Monthly</t>
  </si>
  <si>
    <t>001</t>
  </si>
  <si>
    <t>Duties/Dutiable Imports</t>
  </si>
  <si>
    <t xml:space="preserve">Imports_Total_Ee424_MillionDollars </t>
  </si>
  <si>
    <t xml:space="preserve">Imports_ForConsumption_Total_Ee425_MillionDollars </t>
  </si>
  <si>
    <t xml:space="preserve">Imports_ForConsumption_Free_Ee426_MillionDollars </t>
  </si>
  <si>
    <t xml:space="preserve">Imports_ForConsumption_Dutiable_Ee427_MillionDollars </t>
  </si>
  <si>
    <t xml:space="preserve">DutiesCalculated_Total_Ee428_MillionDollars </t>
  </si>
  <si>
    <t xml:space="preserve">DutiesCalculated_AsPercentageOf_TotalImports_Ee429_Percent </t>
  </si>
  <si>
    <t xml:space="preserve">DutiesCalculated_AsPercentageOf_DutiableImports_Ee430_Percent </t>
  </si>
  <si>
    <t/>
  </si>
  <si>
    <t>Historical Statistics of the United States Millennial Edition Online</t>
  </si>
  <si>
    <t>Carter, Susan B.</t>
  </si>
  <si>
    <t>Gartner, Scott Sigmund</t>
  </si>
  <si>
    <t>Haines, Michael R.</t>
  </si>
  <si>
    <t>Olmstead, Alan L.</t>
  </si>
  <si>
    <t>Sutch, Richard</t>
  </si>
  <si>
    <t>Wright, Gavin</t>
  </si>
  <si>
    <t xml:space="preserve">Irwin, Douglas A. </t>
  </si>
  <si>
    <t>2006/01/31/</t>
  </si>
  <si>
    <t>New York</t>
  </si>
  <si>
    <t>Cambridge University Press</t>
  </si>
  <si>
    <t>Table Ee424-430 : Merchandise imports and duties: 1790-2000</t>
  </si>
  <si>
    <t>'9780511132971</t>
  </si>
  <si>
    <t>http://hsus.cambridge.org/</t>
  </si>
  <si>
    <t>http://hsus.cambridge.org/SeriesEe362-611</t>
  </si>
  <si>
    <t>BABGSX@USECON</t>
  </si>
  <si>
    <t>BABGSM@USECON</t>
  </si>
  <si>
    <t>Balance of International Payments: 1790-1970</t>
  </si>
  <si>
    <t>Calculating trade balance</t>
  </si>
  <si>
    <t>BOP: Current Account: Exports of Goods &amp; Services (Mil.$)</t>
  </si>
  <si>
    <t>BOP: Current Account: Imports of Goods &amp; Services (Mil.$)</t>
  </si>
  <si>
    <t>In millions of dollars</t>
  </si>
  <si>
    <t>Used for: 1790-1959</t>
  </si>
  <si>
    <t>Series U 1-25. Balance of International Payments: 1790 to 1970</t>
  </si>
  <si>
    <t>Same sources as Chart 1.</t>
  </si>
  <si>
    <t>US Census Historical, in millions $</t>
  </si>
  <si>
    <t>https://www2.census.gov/library/publications/1975/compendia/hist_stats_colonial-1970/hist_stats_colonial-1970p2-chU.pdf</t>
  </si>
  <si>
    <t>Samuel H. Williamson, 'What Was the U.S. GDP Then?' MeasuringWorth, 2025.</t>
  </si>
  <si>
    <t>Exports Total</t>
  </si>
  <si>
    <t xml:space="preserve">Imports Total </t>
  </si>
  <si>
    <t>trade balance</t>
  </si>
  <si>
    <t>Historical</t>
  </si>
  <si>
    <t>Nominal GDP (million of Dollars)</t>
  </si>
  <si>
    <t>Trade balance as % of GDP</t>
  </si>
  <si>
    <t>zero-line</t>
  </si>
  <si>
    <t>Mar-20-2025 13:30</t>
  </si>
  <si>
    <t>I52</t>
  </si>
  <si>
    <t>US International Transactions [BPM6], Annual</t>
  </si>
  <si>
    <t>Industrial Production</t>
  </si>
  <si>
    <t>Industry Shares as a percent of GDP</t>
  </si>
  <si>
    <t>1947 !Y</t>
  </si>
  <si>
    <t>OPA@USNA</t>
  </si>
  <si>
    <t>OPAGA@USNA</t>
  </si>
  <si>
    <t>OPIA@USNA</t>
  </si>
  <si>
    <t>OPUTA@USNA</t>
  </si>
  <si>
    <t>OPCNA@USNA</t>
  </si>
  <si>
    <t>OPMA@USNA</t>
  </si>
  <si>
    <t>OPWA@USNA</t>
  </si>
  <si>
    <t>OPRA@USNA</t>
  </si>
  <si>
    <t>OPTTA@USNA</t>
  </si>
  <si>
    <t>OPIMA@USNA</t>
  </si>
  <si>
    <t>OPFIRA@USNA</t>
  </si>
  <si>
    <t>OPPBA@USNA</t>
  </si>
  <si>
    <t>OPEHSA@USNA</t>
  </si>
  <si>
    <t>OPAUVA@USNA</t>
  </si>
  <si>
    <t>OPSOA@USNA</t>
  </si>
  <si>
    <t>Shares</t>
  </si>
  <si>
    <t>Value Added: Private Industries (Bil.$)</t>
  </si>
  <si>
    <t>Value Added: Agriculture, Forestry, Fishing, and Hunting (Bil.$)</t>
  </si>
  <si>
    <t>Value Added: Mining (Bil.$)</t>
  </si>
  <si>
    <t>Value Added: Utilities (Bil.$)</t>
  </si>
  <si>
    <t>Value Added: Construction (Bil.$)</t>
  </si>
  <si>
    <t>Value Added: Manufacturing (Bil.$)</t>
  </si>
  <si>
    <t>Value Added: Wholesale Trade (Bil.$)</t>
  </si>
  <si>
    <t>Value Added: Retail Trade (Bil.$)</t>
  </si>
  <si>
    <t>Value Added: Transportation and Warehousing (Bil.$)</t>
  </si>
  <si>
    <t>Value Added: Information (Bil.$)</t>
  </si>
  <si>
    <t>Value Added: Finance/Insurance/Real Estate/Leasing (Bil.$)</t>
  </si>
  <si>
    <t>Value Added: Professional &amp; Business Services (Bil.$)</t>
  </si>
  <si>
    <t>Value Added: Education Svcs/Health Care/Social Assist (Bil.$)</t>
  </si>
  <si>
    <t>Value Added: Arts/Entertainment/Recreation/Accom &amp; Food Svcs (Bil.$)</t>
  </si>
  <si>
    <t>Value Added: Other Services, except Government (Bil.$)</t>
  </si>
  <si>
    <t>Primary sector (Agriculture + Mining)</t>
  </si>
  <si>
    <t>Secondary sector (Manufacturing + Construction)</t>
  </si>
  <si>
    <t>Tertiary sector (Services + Utilities)</t>
  </si>
  <si>
    <t>FRED Graph Observations</t>
  </si>
  <si>
    <t>Federal Reserve Economic Data, Federal Reserve Bank of St. Louis</t>
  </si>
  <si>
    <t>Mar-27-2025 07:50</t>
  </si>
  <si>
    <t>Link: https://fred.stlouisfed.org</t>
  </si>
  <si>
    <t>Help: https://fredhelp.stlouisfed.org</t>
  </si>
  <si>
    <t>This data may be copyrighted. Please refer to the Terms of Use: https://fred.stlouisfed.org/legal#fred-terms-faq</t>
  </si>
  <si>
    <t>File Created: 2025-04-02 4:17 pm CDT</t>
  </si>
  <si>
    <t>N88</t>
  </si>
  <si>
    <t>Industrial Production: Total Index, Index 2017=100, Monthly, Seasonally Adjusted</t>
  </si>
  <si>
    <t>Levels</t>
  </si>
  <si>
    <t>GDP By Industry, Annual</t>
  </si>
  <si>
    <t>observation_date</t>
  </si>
  <si>
    <t>INDPRO</t>
  </si>
  <si>
    <t>Total</t>
  </si>
  <si>
    <t>1921:Jan !M</t>
  </si>
  <si>
    <t>IP@USECON</t>
  </si>
  <si>
    <t>Industrial Production Index (SA, 2017=100)</t>
  </si>
  <si>
    <t>Jan-1921</t>
  </si>
  <si>
    <t>Federal Reserve Board</t>
  </si>
  <si>
    <t>Average</t>
  </si>
  <si>
    <t>Mar-18-2025 08:15</t>
  </si>
  <si>
    <t>Monthly</t>
  </si>
  <si>
    <t>INDEX</t>
  </si>
  <si>
    <t>0</t>
  </si>
  <si>
    <t>V05</t>
  </si>
  <si>
    <t>Industrial Production  [FRB G.17]</t>
  </si>
  <si>
    <t>1921:Jan</t>
  </si>
  <si>
    <t>1921:Feb</t>
  </si>
  <si>
    <t>1921:Mar</t>
  </si>
  <si>
    <t>1921:Apr</t>
  </si>
  <si>
    <t>1921:May</t>
  </si>
  <si>
    <t>1921:Jun</t>
  </si>
  <si>
    <t>1921:Jul</t>
  </si>
  <si>
    <t>1921:Aug</t>
  </si>
  <si>
    <t>1921:Sep</t>
  </si>
  <si>
    <t>1921:Oct</t>
  </si>
  <si>
    <t>1921:Nov</t>
  </si>
  <si>
    <t>1921:Dec</t>
  </si>
  <si>
    <t>1922:Jan</t>
  </si>
  <si>
    <t>1922:Feb</t>
  </si>
  <si>
    <t>1922:Mar</t>
  </si>
  <si>
    <t>1922:Apr</t>
  </si>
  <si>
    <t>1922:May</t>
  </si>
  <si>
    <t>1922:Jun</t>
  </si>
  <si>
    <t>1922:Jul</t>
  </si>
  <si>
    <t>1922:Aug</t>
  </si>
  <si>
    <t>1922:Sep</t>
  </si>
  <si>
    <t>1922:Oct</t>
  </si>
  <si>
    <t>1922:Nov</t>
  </si>
  <si>
    <t>1922:Dec</t>
  </si>
  <si>
    <t>1923:Jan</t>
  </si>
  <si>
    <t>1923:Feb</t>
  </si>
  <si>
    <t>1923:Mar</t>
  </si>
  <si>
    <t>1923:Apr</t>
  </si>
  <si>
    <t>1923:May</t>
  </si>
  <si>
    <t>1923:Jun</t>
  </si>
  <si>
    <t>1923:Jul</t>
  </si>
  <si>
    <t>1923:Aug</t>
  </si>
  <si>
    <t>1923:Sep</t>
  </si>
  <si>
    <t>1923:Oct</t>
  </si>
  <si>
    <t>1923:Nov</t>
  </si>
  <si>
    <t>1923:Dec</t>
  </si>
  <si>
    <t>1924:Jan</t>
  </si>
  <si>
    <t>1924:Feb</t>
  </si>
  <si>
    <t>1924:Mar</t>
  </si>
  <si>
    <t>1924:Apr</t>
  </si>
  <si>
    <t>1924:May</t>
  </si>
  <si>
    <t>1924:Jun</t>
  </si>
  <si>
    <t>1924:Jul</t>
  </si>
  <si>
    <t>1924:Aug</t>
  </si>
  <si>
    <t>1924:Sep</t>
  </si>
  <si>
    <t>1924:Oct</t>
  </si>
  <si>
    <t>1924:Nov</t>
  </si>
  <si>
    <t>1924:Dec</t>
  </si>
  <si>
    <t>1925:Jan</t>
  </si>
  <si>
    <t>1925:Feb</t>
  </si>
  <si>
    <t>1925:Mar</t>
  </si>
  <si>
    <t>1925:Apr</t>
  </si>
  <si>
    <t>1925:May</t>
  </si>
  <si>
    <t>1925:Jun</t>
  </si>
  <si>
    <t>1925:Jul</t>
  </si>
  <si>
    <t>1925:Aug</t>
  </si>
  <si>
    <t>1925:Sep</t>
  </si>
  <si>
    <t>1925:Oct</t>
  </si>
  <si>
    <t>1925:Nov</t>
  </si>
  <si>
    <t>1925:Dec</t>
  </si>
  <si>
    <t>1926:Jan</t>
  </si>
  <si>
    <t>1926:Feb</t>
  </si>
  <si>
    <t>1926:Mar</t>
  </si>
  <si>
    <t>1926:Apr</t>
  </si>
  <si>
    <t>1926:May</t>
  </si>
  <si>
    <t>1926:Jun</t>
  </si>
  <si>
    <t>1926:Jul</t>
  </si>
  <si>
    <t>1926:Aug</t>
  </si>
  <si>
    <t>1926:Sep</t>
  </si>
  <si>
    <t>1926:Oct</t>
  </si>
  <si>
    <t>1926:Nov</t>
  </si>
  <si>
    <t>1926:Dec</t>
  </si>
  <si>
    <t>1927:Jan</t>
  </si>
  <si>
    <t>1927:Feb</t>
  </si>
  <si>
    <t>1927:Mar</t>
  </si>
  <si>
    <t>1927:Apr</t>
  </si>
  <si>
    <t>1927:May</t>
  </si>
  <si>
    <t>1927:Jun</t>
  </si>
  <si>
    <t>1927:Jul</t>
  </si>
  <si>
    <t>1927:Aug</t>
  </si>
  <si>
    <t>1927:Sep</t>
  </si>
  <si>
    <t>1927:Oct</t>
  </si>
  <si>
    <t>1927:Nov</t>
  </si>
  <si>
    <t>1927:Dec</t>
  </si>
  <si>
    <t>1928:Jan</t>
  </si>
  <si>
    <t>1928:Feb</t>
  </si>
  <si>
    <t>1928:Mar</t>
  </si>
  <si>
    <t>1928:Apr</t>
  </si>
  <si>
    <t>1928:May</t>
  </si>
  <si>
    <t>1928:Jun</t>
  </si>
  <si>
    <t>1928:Jul</t>
  </si>
  <si>
    <t>1928:Aug</t>
  </si>
  <si>
    <t>1928:Sep</t>
  </si>
  <si>
    <t>1928:Oct</t>
  </si>
  <si>
    <t>1928:Nov</t>
  </si>
  <si>
    <t>1928:Dec</t>
  </si>
  <si>
    <t>1929:Jan</t>
  </si>
  <si>
    <t>1929:Feb</t>
  </si>
  <si>
    <t>1929:Mar</t>
  </si>
  <si>
    <t>1929:Apr</t>
  </si>
  <si>
    <t>1929:May</t>
  </si>
  <si>
    <t>1929:Jun</t>
  </si>
  <si>
    <t>1929:Jul</t>
  </si>
  <si>
    <t>1929:Aug</t>
  </si>
  <si>
    <t>1929:Sep</t>
  </si>
  <si>
    <t>1929:Oct</t>
  </si>
  <si>
    <t>1929:Nov</t>
  </si>
  <si>
    <t>1929:Dec</t>
  </si>
  <si>
    <t>1930:Jan</t>
  </si>
  <si>
    <t>1930:Feb</t>
  </si>
  <si>
    <t>1930:Mar</t>
  </si>
  <si>
    <t>1930:Apr</t>
  </si>
  <si>
    <t>1930:May</t>
  </si>
  <si>
    <t>1930:Jun</t>
  </si>
  <si>
    <t>1930:Jul</t>
  </si>
  <si>
    <t>1930:Aug</t>
  </si>
  <si>
    <t>1930:Sep</t>
  </si>
  <si>
    <t>1930:Oct</t>
  </si>
  <si>
    <t>1930:Nov</t>
  </si>
  <si>
    <t>1930:Dec</t>
  </si>
  <si>
    <t>1931:Jan</t>
  </si>
  <si>
    <t>1931:Feb</t>
  </si>
  <si>
    <t>1931:Mar</t>
  </si>
  <si>
    <t>1931:Apr</t>
  </si>
  <si>
    <t>1931:May</t>
  </si>
  <si>
    <t>1931:Jun</t>
  </si>
  <si>
    <t>1931:Jul</t>
  </si>
  <si>
    <t>1931:Aug</t>
  </si>
  <si>
    <t>1931:Sep</t>
  </si>
  <si>
    <t>1931:Oct</t>
  </si>
  <si>
    <t>1931:Nov</t>
  </si>
  <si>
    <t>1931:Dec</t>
  </si>
  <si>
    <t>1932:Jan</t>
  </si>
  <si>
    <t>1932:Feb</t>
  </si>
  <si>
    <t>1932:Mar</t>
  </si>
  <si>
    <t>1932:Apr</t>
  </si>
  <si>
    <t>1932:May</t>
  </si>
  <si>
    <t>1932:Jun</t>
  </si>
  <si>
    <t>1932:Jul</t>
  </si>
  <si>
    <t>1932:Aug</t>
  </si>
  <si>
    <t>1932:Sep</t>
  </si>
  <si>
    <t>1932:Oct</t>
  </si>
  <si>
    <t>1932:Nov</t>
  </si>
  <si>
    <t>1932:Dec</t>
  </si>
  <si>
    <t>1933:Jan</t>
  </si>
  <si>
    <t>1933:Feb</t>
  </si>
  <si>
    <t>1933:Mar</t>
  </si>
  <si>
    <t>1933:Apr</t>
  </si>
  <si>
    <t>1933:May</t>
  </si>
  <si>
    <t>1933:Jun</t>
  </si>
  <si>
    <t>1933:Jul</t>
  </si>
  <si>
    <t>1933:Aug</t>
  </si>
  <si>
    <t>1933:Sep</t>
  </si>
  <si>
    <t>1933:Oct</t>
  </si>
  <si>
    <t>1933:Nov</t>
  </si>
  <si>
    <t>1933:Dec</t>
  </si>
  <si>
    <t>1934:Jan</t>
  </si>
  <si>
    <t>1934:Feb</t>
  </si>
  <si>
    <t>1934:Mar</t>
  </si>
  <si>
    <t>1934:Apr</t>
  </si>
  <si>
    <t>1934:May</t>
  </si>
  <si>
    <t>1934:Jun</t>
  </si>
  <si>
    <t>1934:Jul</t>
  </si>
  <si>
    <t>1934:Aug</t>
  </si>
  <si>
    <t>1934:Sep</t>
  </si>
  <si>
    <t>1934:Oct</t>
  </si>
  <si>
    <t>1934:Nov</t>
  </si>
  <si>
    <t>1934:Dec</t>
  </si>
  <si>
    <t>1935:Jan</t>
  </si>
  <si>
    <t>1935:Feb</t>
  </si>
  <si>
    <t>1935:Mar</t>
  </si>
  <si>
    <t>1935:Apr</t>
  </si>
  <si>
    <t>1935:May</t>
  </si>
  <si>
    <t>1935:Jun</t>
  </si>
  <si>
    <t>1935:Jul</t>
  </si>
  <si>
    <t>1935:Aug</t>
  </si>
  <si>
    <t>1935:Sep</t>
  </si>
  <si>
    <t>1935:Oct</t>
  </si>
  <si>
    <t>1935:Nov</t>
  </si>
  <si>
    <t>1935:Dec</t>
  </si>
  <si>
    <t>1936:Jan</t>
  </si>
  <si>
    <t>1936:Feb</t>
  </si>
  <si>
    <t>1936:Mar</t>
  </si>
  <si>
    <t>1936:Apr</t>
  </si>
  <si>
    <t>1936:May</t>
  </si>
  <si>
    <t>1936:Jun</t>
  </si>
  <si>
    <t>1936:Jul</t>
  </si>
  <si>
    <t>1936:Aug</t>
  </si>
  <si>
    <t>1936:Sep</t>
  </si>
  <si>
    <t>1936:Oct</t>
  </si>
  <si>
    <t>1936:Nov</t>
  </si>
  <si>
    <t>1936:Dec</t>
  </si>
  <si>
    <t>1937:Jan</t>
  </si>
  <si>
    <t>1937:Feb</t>
  </si>
  <si>
    <t>1937:Mar</t>
  </si>
  <si>
    <t>1937:Apr</t>
  </si>
  <si>
    <t>1937:May</t>
  </si>
  <si>
    <t>1937:Jun</t>
  </si>
  <si>
    <t>1937:Jul</t>
  </si>
  <si>
    <t>1937:Aug</t>
  </si>
  <si>
    <t>1937:Sep</t>
  </si>
  <si>
    <t>1937:Oct</t>
  </si>
  <si>
    <t>1937:Nov</t>
  </si>
  <si>
    <t>1937:Dec</t>
  </si>
  <si>
    <t>1938:Jan</t>
  </si>
  <si>
    <t>1938:Feb</t>
  </si>
  <si>
    <t>1938:Mar</t>
  </si>
  <si>
    <t>1938:Apr</t>
  </si>
  <si>
    <t>1938:May</t>
  </si>
  <si>
    <t>1938:Jun</t>
  </si>
  <si>
    <t>1938:Jul</t>
  </si>
  <si>
    <t>1938:Aug</t>
  </si>
  <si>
    <t>1938:Sep</t>
  </si>
  <si>
    <t>1938:Oct</t>
  </si>
  <si>
    <t>1938:Nov</t>
  </si>
  <si>
    <t>1938:Dec</t>
  </si>
  <si>
    <t>1939:Jan</t>
  </si>
  <si>
    <t>1939:Feb</t>
  </si>
  <si>
    <t>1939:Mar</t>
  </si>
  <si>
    <t>1939:Apr</t>
  </si>
  <si>
    <t>1939:May</t>
  </si>
  <si>
    <t>1939:Jun</t>
  </si>
  <si>
    <t>1939:Jul</t>
  </si>
  <si>
    <t>1939:Aug</t>
  </si>
  <si>
    <t>1939:Sep</t>
  </si>
  <si>
    <t>1939:Oct</t>
  </si>
  <si>
    <t>1939:Nov</t>
  </si>
  <si>
    <t>1939:Dec</t>
  </si>
  <si>
    <t>1940:Jan</t>
  </si>
  <si>
    <t>1940:Feb</t>
  </si>
  <si>
    <t>1940:Mar</t>
  </si>
  <si>
    <t>1940:Apr</t>
  </si>
  <si>
    <t>1940:May</t>
  </si>
  <si>
    <t>1940:Jun</t>
  </si>
  <si>
    <t>1940:Jul</t>
  </si>
  <si>
    <t>1940:Aug</t>
  </si>
  <si>
    <t>1940:Sep</t>
  </si>
  <si>
    <t>1940:Oct</t>
  </si>
  <si>
    <t>1940:Nov</t>
  </si>
  <si>
    <t>1940:Dec</t>
  </si>
  <si>
    <t>1941:Jan</t>
  </si>
  <si>
    <t>1941:Feb</t>
  </si>
  <si>
    <t>1941:Mar</t>
  </si>
  <si>
    <t>1941:Apr</t>
  </si>
  <si>
    <t>1941:May</t>
  </si>
  <si>
    <t>1941:Jun</t>
  </si>
  <si>
    <t>1941:Jul</t>
  </si>
  <si>
    <t>1941:Aug</t>
  </si>
  <si>
    <t>1941:Sep</t>
  </si>
  <si>
    <t>1941:Oct</t>
  </si>
  <si>
    <t>1941:Nov</t>
  </si>
  <si>
    <t>1941:Dec</t>
  </si>
  <si>
    <t>1942:Jan</t>
  </si>
  <si>
    <t>1942:Feb</t>
  </si>
  <si>
    <t>1942:Mar</t>
  </si>
  <si>
    <t>1942:Apr</t>
  </si>
  <si>
    <t>1942:May</t>
  </si>
  <si>
    <t>1942:Jun</t>
  </si>
  <si>
    <t>1942:Jul</t>
  </si>
  <si>
    <t>1942:Aug</t>
  </si>
  <si>
    <t>1942:Sep</t>
  </si>
  <si>
    <t>1942:Oct</t>
  </si>
  <si>
    <t>1942:Nov</t>
  </si>
  <si>
    <t>1942:Dec</t>
  </si>
  <si>
    <t>1943:Jan</t>
  </si>
  <si>
    <t>1943:Feb</t>
  </si>
  <si>
    <t>1943:Mar</t>
  </si>
  <si>
    <t>1943:Apr</t>
  </si>
  <si>
    <t>1943:May</t>
  </si>
  <si>
    <t>1943:Jun</t>
  </si>
  <si>
    <t>1943:Jul</t>
  </si>
  <si>
    <t>1943:Aug</t>
  </si>
  <si>
    <t>1943:Sep</t>
  </si>
  <si>
    <t>1943:Oct</t>
  </si>
  <si>
    <t>1943:Nov</t>
  </si>
  <si>
    <t>1943:Dec</t>
  </si>
  <si>
    <t>1944:Jan</t>
  </si>
  <si>
    <t>1944:Feb</t>
  </si>
  <si>
    <t>1944:Mar</t>
  </si>
  <si>
    <t>1944:Apr</t>
  </si>
  <si>
    <t>1944:May</t>
  </si>
  <si>
    <t>1944:Jun</t>
  </si>
  <si>
    <t>1944:Jul</t>
  </si>
  <si>
    <t>1944:Aug</t>
  </si>
  <si>
    <t>1944:Sep</t>
  </si>
  <si>
    <t>1944:Oct</t>
  </si>
  <si>
    <t>1944:Nov</t>
  </si>
  <si>
    <t>1944:Dec</t>
  </si>
  <si>
    <t>1945:Jan</t>
  </si>
  <si>
    <t>1945:Feb</t>
  </si>
  <si>
    <t>1945:Mar</t>
  </si>
  <si>
    <t>1945:Apr</t>
  </si>
  <si>
    <t>1945:May</t>
  </si>
  <si>
    <t>1945:Jun</t>
  </si>
  <si>
    <t>1945:Jul</t>
  </si>
  <si>
    <t>1945:Aug</t>
  </si>
  <si>
    <t>1945:Sep</t>
  </si>
  <si>
    <t>1945:Oct</t>
  </si>
  <si>
    <t>1945:Nov</t>
  </si>
  <si>
    <t>1945:Dec</t>
  </si>
  <si>
    <t>1946:Jan</t>
  </si>
  <si>
    <t>1946:Feb</t>
  </si>
  <si>
    <t>1946:Mar</t>
  </si>
  <si>
    <t>1946:Apr</t>
  </si>
  <si>
    <t>1946:May</t>
  </si>
  <si>
    <t>1946:Jun</t>
  </si>
  <si>
    <t>1946:Jul</t>
  </si>
  <si>
    <t>1946:Aug</t>
  </si>
  <si>
    <t>1946:Sep</t>
  </si>
  <si>
    <t>1946:Oct</t>
  </si>
  <si>
    <t>1946:Nov</t>
  </si>
  <si>
    <t>1946:Dec</t>
  </si>
  <si>
    <t>1947:Jan</t>
  </si>
  <si>
    <t>1947:Feb</t>
  </si>
  <si>
    <t>1947:Mar</t>
  </si>
  <si>
    <t>1947:Apr</t>
  </si>
  <si>
    <t>1947:May</t>
  </si>
  <si>
    <t>1947:Jun</t>
  </si>
  <si>
    <t>1947:Jul</t>
  </si>
  <si>
    <t>1947:Aug</t>
  </si>
  <si>
    <t>1947:Sep</t>
  </si>
  <si>
    <t>1947:Oct</t>
  </si>
  <si>
    <t>1947:Nov</t>
  </si>
  <si>
    <t>1947:Dec</t>
  </si>
  <si>
    <t>1948:Jan</t>
  </si>
  <si>
    <t>1948:Feb</t>
  </si>
  <si>
    <t>1948:Mar</t>
  </si>
  <si>
    <t>1948:Apr</t>
  </si>
  <si>
    <t>1948:May</t>
  </si>
  <si>
    <t>1948:Jun</t>
  </si>
  <si>
    <t>1948:Jul</t>
  </si>
  <si>
    <t>1948:Aug</t>
  </si>
  <si>
    <t>1948:Sep</t>
  </si>
  <si>
    <t>1948:Oct</t>
  </si>
  <si>
    <t>1948:Nov</t>
  </si>
  <si>
    <t>1948:Dec</t>
  </si>
  <si>
    <t>1949:Jan</t>
  </si>
  <si>
    <t>1949:Feb</t>
  </si>
  <si>
    <t>1949:Mar</t>
  </si>
  <si>
    <t>1949:Apr</t>
  </si>
  <si>
    <t>1949:May</t>
  </si>
  <si>
    <t>1949:Jun</t>
  </si>
  <si>
    <t>1949:Jul</t>
  </si>
  <si>
    <t>1949:Aug</t>
  </si>
  <si>
    <t>1949:Sep</t>
  </si>
  <si>
    <t>1949:Oct</t>
  </si>
  <si>
    <t>1949:Nov</t>
  </si>
  <si>
    <t>1949:Dec</t>
  </si>
  <si>
    <t>1950:Jan</t>
  </si>
  <si>
    <t>1950:Feb</t>
  </si>
  <si>
    <t>1950:Mar</t>
  </si>
  <si>
    <t>1950:Apr</t>
  </si>
  <si>
    <t>1950:May</t>
  </si>
  <si>
    <t>1950:Jun</t>
  </si>
  <si>
    <t>1950:Jul</t>
  </si>
  <si>
    <t>1950:Aug</t>
  </si>
  <si>
    <t>1950:Sep</t>
  </si>
  <si>
    <t>1950:Oct</t>
  </si>
  <si>
    <t>1950:Nov</t>
  </si>
  <si>
    <t>1950:Dec</t>
  </si>
  <si>
    <t>1951:Jan</t>
  </si>
  <si>
    <t>1951:Feb</t>
  </si>
  <si>
    <t>1951:Mar</t>
  </si>
  <si>
    <t>1951:Apr</t>
  </si>
  <si>
    <t>1951:May</t>
  </si>
  <si>
    <t>1951:Jun</t>
  </si>
  <si>
    <t>1951:Jul</t>
  </si>
  <si>
    <t>1951:Aug</t>
  </si>
  <si>
    <t>1951:Sep</t>
  </si>
  <si>
    <t>1951:Oct</t>
  </si>
  <si>
    <t>1951:Nov</t>
  </si>
  <si>
    <t>1951:Dec</t>
  </si>
  <si>
    <t>1952:Jan</t>
  </si>
  <si>
    <t>1952:Feb</t>
  </si>
  <si>
    <t>1952:Mar</t>
  </si>
  <si>
    <t>1952:Apr</t>
  </si>
  <si>
    <t>1952:May</t>
  </si>
  <si>
    <t>1952:Jun</t>
  </si>
  <si>
    <t>1952:Jul</t>
  </si>
  <si>
    <t>1952:Aug</t>
  </si>
  <si>
    <t>1952:Sep</t>
  </si>
  <si>
    <t>1952:Oct</t>
  </si>
  <si>
    <t>1952:Nov</t>
  </si>
  <si>
    <t>1952:Dec</t>
  </si>
  <si>
    <t>1953:Jan</t>
  </si>
  <si>
    <t>1953:Feb</t>
  </si>
  <si>
    <t>1953:Mar</t>
  </si>
  <si>
    <t>1953:Apr</t>
  </si>
  <si>
    <t>1953:May</t>
  </si>
  <si>
    <t>1953:Jun</t>
  </si>
  <si>
    <t>1953:Jul</t>
  </si>
  <si>
    <t>1953:Aug</t>
  </si>
  <si>
    <t>1953:Sep</t>
  </si>
  <si>
    <t>1953:Oct</t>
  </si>
  <si>
    <t>1953:Nov</t>
  </si>
  <si>
    <t>1953:Dec</t>
  </si>
  <si>
    <t>1954:Jan</t>
  </si>
  <si>
    <t>1954:Feb</t>
  </si>
  <si>
    <t>1954:Mar</t>
  </si>
  <si>
    <t>1954:Apr</t>
  </si>
  <si>
    <t>1954:May</t>
  </si>
  <si>
    <t>1954:Jun</t>
  </si>
  <si>
    <t>1954:Jul</t>
  </si>
  <si>
    <t>1954:Aug</t>
  </si>
  <si>
    <t>1954:Sep</t>
  </si>
  <si>
    <t>1954:Oct</t>
  </si>
  <si>
    <t>1954:Nov</t>
  </si>
  <si>
    <t>1954:Dec</t>
  </si>
  <si>
    <t>1955:Jan</t>
  </si>
  <si>
    <t>1955:Feb</t>
  </si>
  <si>
    <t>1955:Mar</t>
  </si>
  <si>
    <t>1955:Apr</t>
  </si>
  <si>
    <t>1955:May</t>
  </si>
  <si>
    <t>1955:Jun</t>
  </si>
  <si>
    <t>1955:Jul</t>
  </si>
  <si>
    <t>1955:Aug</t>
  </si>
  <si>
    <t>1955:Sep</t>
  </si>
  <si>
    <t>1955:Oct</t>
  </si>
  <si>
    <t>1955:Nov</t>
  </si>
  <si>
    <t>1955:Dec</t>
  </si>
  <si>
    <t>1956:Jan</t>
  </si>
  <si>
    <t>1956:Feb</t>
  </si>
  <si>
    <t>1956:Mar</t>
  </si>
  <si>
    <t>1956:Apr</t>
  </si>
  <si>
    <t>1956:May</t>
  </si>
  <si>
    <t>1956:Jun</t>
  </si>
  <si>
    <t>1956:Jul</t>
  </si>
  <si>
    <t>1956:Aug</t>
  </si>
  <si>
    <t>1956:Sep</t>
  </si>
  <si>
    <t>1956:Oct</t>
  </si>
  <si>
    <t>1956:Nov</t>
  </si>
  <si>
    <t>1956:Dec</t>
  </si>
  <si>
    <t>1957:Jan</t>
  </si>
  <si>
    <t>1957:Feb</t>
  </si>
  <si>
    <t>1957:Mar</t>
  </si>
  <si>
    <t>1957:Apr</t>
  </si>
  <si>
    <t>1957:May</t>
  </si>
  <si>
    <t>1957:Jun</t>
  </si>
  <si>
    <t>1957:Jul</t>
  </si>
  <si>
    <t>1957:Aug</t>
  </si>
  <si>
    <t>1957:Sep</t>
  </si>
  <si>
    <t>1957:Oct</t>
  </si>
  <si>
    <t>1957:Nov</t>
  </si>
  <si>
    <t>1957:Dec</t>
  </si>
  <si>
    <t>1958:Jan</t>
  </si>
  <si>
    <t>1958:Feb</t>
  </si>
  <si>
    <t>1958:Mar</t>
  </si>
  <si>
    <t>1958:Apr</t>
  </si>
  <si>
    <t>1958:May</t>
  </si>
  <si>
    <t>1958:Jun</t>
  </si>
  <si>
    <t>1958:Jul</t>
  </si>
  <si>
    <t>1958:Aug</t>
  </si>
  <si>
    <t>1958:Sep</t>
  </si>
  <si>
    <t>1958:Oct</t>
  </si>
  <si>
    <t>1958:Nov</t>
  </si>
  <si>
    <t>1958:Dec</t>
  </si>
  <si>
    <t>1959:Jan</t>
  </si>
  <si>
    <t>1959:Feb</t>
  </si>
  <si>
    <t>1959:Mar</t>
  </si>
  <si>
    <t>1959:Apr</t>
  </si>
  <si>
    <t>1959:May</t>
  </si>
  <si>
    <t>1959:Jun</t>
  </si>
  <si>
    <t>1959:Jul</t>
  </si>
  <si>
    <t>1959:Aug</t>
  </si>
  <si>
    <t>1959:Sep</t>
  </si>
  <si>
    <t>1959:Oct</t>
  </si>
  <si>
    <t>1959:Nov</t>
  </si>
  <si>
    <t>1959:Dec</t>
  </si>
  <si>
    <t>1960:Jan</t>
  </si>
  <si>
    <t>1960:Feb</t>
  </si>
  <si>
    <t>1960:Mar</t>
  </si>
  <si>
    <t>1960:Apr</t>
  </si>
  <si>
    <t>1960:May</t>
  </si>
  <si>
    <t>1960:Jun</t>
  </si>
  <si>
    <t>1960:Jul</t>
  </si>
  <si>
    <t>1960:Aug</t>
  </si>
  <si>
    <t>1960:Sep</t>
  </si>
  <si>
    <t>1960:Oct</t>
  </si>
  <si>
    <t>1960:Nov</t>
  </si>
  <si>
    <t>1960:Dec</t>
  </si>
  <si>
    <t>1961:Jan</t>
  </si>
  <si>
    <t>1961:Feb</t>
  </si>
  <si>
    <t>1961:Mar</t>
  </si>
  <si>
    <t>1961:Apr</t>
  </si>
  <si>
    <t>1961:May</t>
  </si>
  <si>
    <t>1961:Jun</t>
  </si>
  <si>
    <t>1961:Jul</t>
  </si>
  <si>
    <t>1961:Aug</t>
  </si>
  <si>
    <t>1961:Sep</t>
  </si>
  <si>
    <t>1961:Oct</t>
  </si>
  <si>
    <t>1961:Nov</t>
  </si>
  <si>
    <t>1961:Dec</t>
  </si>
  <si>
    <t>1962:Jan</t>
  </si>
  <si>
    <t>1962:Feb</t>
  </si>
  <si>
    <t>1962:Mar</t>
  </si>
  <si>
    <t>1962:Apr</t>
  </si>
  <si>
    <t>1962:May</t>
  </si>
  <si>
    <t>1962:Jun</t>
  </si>
  <si>
    <t>1962:Jul</t>
  </si>
  <si>
    <t>1962:Aug</t>
  </si>
  <si>
    <t>1962:Sep</t>
  </si>
  <si>
    <t>1962:Oct</t>
  </si>
  <si>
    <t>1962:Nov</t>
  </si>
  <si>
    <t>1962:Dec</t>
  </si>
  <si>
    <t>1963:Jan</t>
  </si>
  <si>
    <t>1963:Feb</t>
  </si>
  <si>
    <t>1963:Mar</t>
  </si>
  <si>
    <t>1963:Apr</t>
  </si>
  <si>
    <t>1963:May</t>
  </si>
  <si>
    <t>1963:Jun</t>
  </si>
  <si>
    <t>1963:Jul</t>
  </si>
  <si>
    <t>1963:Aug</t>
  </si>
  <si>
    <t>1963:Sep</t>
  </si>
  <si>
    <t>1963:Oct</t>
  </si>
  <si>
    <t>1963:Nov</t>
  </si>
  <si>
    <t>1963:Dec</t>
  </si>
  <si>
    <t>1964:Jan</t>
  </si>
  <si>
    <t>1964:Feb</t>
  </si>
  <si>
    <t>1964:Mar</t>
  </si>
  <si>
    <t>1964:Apr</t>
  </si>
  <si>
    <t>1964:May</t>
  </si>
  <si>
    <t>1964:Jun</t>
  </si>
  <si>
    <t>1964:Jul</t>
  </si>
  <si>
    <t>1964:Aug</t>
  </si>
  <si>
    <t>1964:Sep</t>
  </si>
  <si>
    <t>1964:Oct</t>
  </si>
  <si>
    <t>1964:Nov</t>
  </si>
  <si>
    <t>1964:Dec</t>
  </si>
  <si>
    <t>1965:Jan</t>
  </si>
  <si>
    <t>1965:Feb</t>
  </si>
  <si>
    <t>1965:Mar</t>
  </si>
  <si>
    <t>1965:Apr</t>
  </si>
  <si>
    <t>1965:May</t>
  </si>
  <si>
    <t>1965:Jun</t>
  </si>
  <si>
    <t>1965:Jul</t>
  </si>
  <si>
    <t>1965:Aug</t>
  </si>
  <si>
    <t>1965:Sep</t>
  </si>
  <si>
    <t>1965:Oct</t>
  </si>
  <si>
    <t>1965:Nov</t>
  </si>
  <si>
    <t>1965:Dec</t>
  </si>
  <si>
    <t>1966:Jan</t>
  </si>
  <si>
    <t>1966:Feb</t>
  </si>
  <si>
    <t>1966:Mar</t>
  </si>
  <si>
    <t>1966:Apr</t>
  </si>
  <si>
    <t>1966:May</t>
  </si>
  <si>
    <t>1966:Jun</t>
  </si>
  <si>
    <t>1966:Jul</t>
  </si>
  <si>
    <t>1966:Aug</t>
  </si>
  <si>
    <t>1966:Sep</t>
  </si>
  <si>
    <t>1966:Oct</t>
  </si>
  <si>
    <t>1966:Nov</t>
  </si>
  <si>
    <t>1966:Dec</t>
  </si>
  <si>
    <t>1967:Jan</t>
  </si>
  <si>
    <t>1967:Feb</t>
  </si>
  <si>
    <t>1967:Mar</t>
  </si>
  <si>
    <t>1967:Apr</t>
  </si>
  <si>
    <t>1967:May</t>
  </si>
  <si>
    <t>1967:Jun</t>
  </si>
  <si>
    <t>1967:Jul</t>
  </si>
  <si>
    <t>1967:Aug</t>
  </si>
  <si>
    <t>1967:Sep</t>
  </si>
  <si>
    <t>1967:Oct</t>
  </si>
  <si>
    <t>1967:Nov</t>
  </si>
  <si>
    <t>1967:Dec</t>
  </si>
  <si>
    <t>1968:Jan</t>
  </si>
  <si>
    <t>1968:Feb</t>
  </si>
  <si>
    <t>1968:Mar</t>
  </si>
  <si>
    <t>1968:Apr</t>
  </si>
  <si>
    <t>1968:May</t>
  </si>
  <si>
    <t>1968:Jun</t>
  </si>
  <si>
    <t>1968:Jul</t>
  </si>
  <si>
    <t>1968:Aug</t>
  </si>
  <si>
    <t>1968:Sep</t>
  </si>
  <si>
    <t>1968:Oct</t>
  </si>
  <si>
    <t>1968:Nov</t>
  </si>
  <si>
    <t>1968:Dec</t>
  </si>
  <si>
    <t>1969:Jan</t>
  </si>
  <si>
    <t>1969:Feb</t>
  </si>
  <si>
    <t>1969:Mar</t>
  </si>
  <si>
    <t>1969:Apr</t>
  </si>
  <si>
    <t>1969:May</t>
  </si>
  <si>
    <t>1969:Jun</t>
  </si>
  <si>
    <t>1969:Jul</t>
  </si>
  <si>
    <t>1969:Aug</t>
  </si>
  <si>
    <t>1969:Sep</t>
  </si>
  <si>
    <t>1969:Oct</t>
  </si>
  <si>
    <t>1969:Nov</t>
  </si>
  <si>
    <t>1969:Dec</t>
  </si>
  <si>
    <t>1970:Jan</t>
  </si>
  <si>
    <t>1970:Feb</t>
  </si>
  <si>
    <t>1970:Mar</t>
  </si>
  <si>
    <t>1970:Apr</t>
  </si>
  <si>
    <t>1970:May</t>
  </si>
  <si>
    <t>1970:Jun</t>
  </si>
  <si>
    <t>1970:Jul</t>
  </si>
  <si>
    <t>1970:Aug</t>
  </si>
  <si>
    <t>1970:Sep</t>
  </si>
  <si>
    <t>1970:Oct</t>
  </si>
  <si>
    <t>1970:Nov</t>
  </si>
  <si>
    <t>1970:Dec</t>
  </si>
  <si>
    <t>1971:Jan</t>
  </si>
  <si>
    <t>1971:Feb</t>
  </si>
  <si>
    <t>1971:Mar</t>
  </si>
  <si>
    <t>1971:Apr</t>
  </si>
  <si>
    <t>1971:May</t>
  </si>
  <si>
    <t>1971:Jun</t>
  </si>
  <si>
    <t>1971:Jul</t>
  </si>
  <si>
    <t>1971:Aug</t>
  </si>
  <si>
    <t>1971:Sep</t>
  </si>
  <si>
    <t>1971:Oct</t>
  </si>
  <si>
    <t>1971:Nov</t>
  </si>
  <si>
    <t>1971:Dec</t>
  </si>
  <si>
    <t>1972:Jan</t>
  </si>
  <si>
    <t>1972:Feb</t>
  </si>
  <si>
    <t>1972:Mar</t>
  </si>
  <si>
    <t>1972:Apr</t>
  </si>
  <si>
    <t>1972:May</t>
  </si>
  <si>
    <t>1972:Jun</t>
  </si>
  <si>
    <t>1972:Jul</t>
  </si>
  <si>
    <t>1972:Aug</t>
  </si>
  <si>
    <t>1972:Sep</t>
  </si>
  <si>
    <t>1972:Oct</t>
  </si>
  <si>
    <t>1972:Nov</t>
  </si>
  <si>
    <t>1972:Dec</t>
  </si>
  <si>
    <t>1973:Jan</t>
  </si>
  <si>
    <t>1973:Feb</t>
  </si>
  <si>
    <t>1973:Mar</t>
  </si>
  <si>
    <t>1973:Apr</t>
  </si>
  <si>
    <t>1973:May</t>
  </si>
  <si>
    <t>1973:Jun</t>
  </si>
  <si>
    <t>1973:Jul</t>
  </si>
  <si>
    <t>1973:Aug</t>
  </si>
  <si>
    <t>1973:Sep</t>
  </si>
  <si>
    <t>1973:Oct</t>
  </si>
  <si>
    <t>1973:Nov</t>
  </si>
  <si>
    <t>1973:Dec</t>
  </si>
  <si>
    <t>1974:Jan</t>
  </si>
  <si>
    <t>1974:Feb</t>
  </si>
  <si>
    <t>1974:Mar</t>
  </si>
  <si>
    <t>1974:Apr</t>
  </si>
  <si>
    <t>1974:May</t>
  </si>
  <si>
    <t>1974:Jun</t>
  </si>
  <si>
    <t>1974:Jul</t>
  </si>
  <si>
    <t>1974:Aug</t>
  </si>
  <si>
    <t>1974:Sep</t>
  </si>
  <si>
    <t>1974:Oct</t>
  </si>
  <si>
    <t>1974:Nov</t>
  </si>
  <si>
    <t>1974:Dec</t>
  </si>
  <si>
    <t>1975:Jan</t>
  </si>
  <si>
    <t>1975:Feb</t>
  </si>
  <si>
    <t>1975:Mar</t>
  </si>
  <si>
    <t>1975:Apr</t>
  </si>
  <si>
    <t>1975:May</t>
  </si>
  <si>
    <t>1975:Jun</t>
  </si>
  <si>
    <t>1975:Jul</t>
  </si>
  <si>
    <t>1975:Aug</t>
  </si>
  <si>
    <t>1975:Sep</t>
  </si>
  <si>
    <t>1975:Oct</t>
  </si>
  <si>
    <t>1975:Nov</t>
  </si>
  <si>
    <t>1975:Dec</t>
  </si>
  <si>
    <t>1976:Jan</t>
  </si>
  <si>
    <t>1976:Feb</t>
  </si>
  <si>
    <t>1976:Mar</t>
  </si>
  <si>
    <t>1976:Apr</t>
  </si>
  <si>
    <t>1976:May</t>
  </si>
  <si>
    <t>1976:Jun</t>
  </si>
  <si>
    <t>1976:Jul</t>
  </si>
  <si>
    <t>1976:Aug</t>
  </si>
  <si>
    <t>1976:Sep</t>
  </si>
  <si>
    <t>1976:Oct</t>
  </si>
  <si>
    <t>1976:Nov</t>
  </si>
  <si>
    <t>1976:Dec</t>
  </si>
  <si>
    <t>1977:Jan</t>
  </si>
  <si>
    <t>1977:Feb</t>
  </si>
  <si>
    <t>1977:Mar</t>
  </si>
  <si>
    <t>1977:Apr</t>
  </si>
  <si>
    <t>1977:May</t>
  </si>
  <si>
    <t>1977:Jun</t>
  </si>
  <si>
    <t>1977:Jul</t>
  </si>
  <si>
    <t>1977:Aug</t>
  </si>
  <si>
    <t>1977:Sep</t>
  </si>
  <si>
    <t>1977:Oct</t>
  </si>
  <si>
    <t>1977:Nov</t>
  </si>
  <si>
    <t>1977:Dec</t>
  </si>
  <si>
    <t>1978:Jan</t>
  </si>
  <si>
    <t>1978:Feb</t>
  </si>
  <si>
    <t>1978:Mar</t>
  </si>
  <si>
    <t>1978:Apr</t>
  </si>
  <si>
    <t>1978:May</t>
  </si>
  <si>
    <t>1978:Jun</t>
  </si>
  <si>
    <t>1978:Jul</t>
  </si>
  <si>
    <t>1978:Aug</t>
  </si>
  <si>
    <t>1978:Sep</t>
  </si>
  <si>
    <t>1978:Oct</t>
  </si>
  <si>
    <t>1978:Nov</t>
  </si>
  <si>
    <t>1978:Dec</t>
  </si>
  <si>
    <t>1979:Jan</t>
  </si>
  <si>
    <t>1979:Feb</t>
  </si>
  <si>
    <t>1979:Mar</t>
  </si>
  <si>
    <t>1979:Apr</t>
  </si>
  <si>
    <t>1979:May</t>
  </si>
  <si>
    <t>1979:Jun</t>
  </si>
  <si>
    <t>1979:Jul</t>
  </si>
  <si>
    <t>1979:Aug</t>
  </si>
  <si>
    <t>1979:Sep</t>
  </si>
  <si>
    <t>1979:Oct</t>
  </si>
  <si>
    <t>1979:Nov</t>
  </si>
  <si>
    <t>1979:Dec</t>
  </si>
  <si>
    <t>1980:Jan</t>
  </si>
  <si>
    <t>1980:Feb</t>
  </si>
  <si>
    <t>1980:Mar</t>
  </si>
  <si>
    <t>1980:Apr</t>
  </si>
  <si>
    <t>1980:May</t>
  </si>
  <si>
    <t>1980:Jun</t>
  </si>
  <si>
    <t>1980:Jul</t>
  </si>
  <si>
    <t>1980:Aug</t>
  </si>
  <si>
    <t>1980:Sep</t>
  </si>
  <si>
    <t>1980:Oct</t>
  </si>
  <si>
    <t>1980:Nov</t>
  </si>
  <si>
    <t>1980:Dec</t>
  </si>
  <si>
    <t>1981:Jan</t>
  </si>
  <si>
    <t>1981:Feb</t>
  </si>
  <si>
    <t>1981:Mar</t>
  </si>
  <si>
    <t>1981:Apr</t>
  </si>
  <si>
    <t>1981:May</t>
  </si>
  <si>
    <t>1981:Jun</t>
  </si>
  <si>
    <t>1981:Jul</t>
  </si>
  <si>
    <t>1981:Aug</t>
  </si>
  <si>
    <t>1981:Sep</t>
  </si>
  <si>
    <t>1981:Oct</t>
  </si>
  <si>
    <t>1981:Nov</t>
  </si>
  <si>
    <t>1981:Dec</t>
  </si>
  <si>
    <t>1982:Jan</t>
  </si>
  <si>
    <t>1982:Feb</t>
  </si>
  <si>
    <t>1982:Mar</t>
  </si>
  <si>
    <t>1982:Apr</t>
  </si>
  <si>
    <t>1982:May</t>
  </si>
  <si>
    <t>1982:Jun</t>
  </si>
  <si>
    <t>1982:Jul</t>
  </si>
  <si>
    <t>1982:Aug</t>
  </si>
  <si>
    <t>1982:Sep</t>
  </si>
  <si>
    <t>1982:Oct</t>
  </si>
  <si>
    <t>1982:Nov</t>
  </si>
  <si>
    <t>1982:Dec</t>
  </si>
  <si>
    <t>1983:Jan</t>
  </si>
  <si>
    <t>1983:Feb</t>
  </si>
  <si>
    <t>1983:Mar</t>
  </si>
  <si>
    <t>1983:Apr</t>
  </si>
  <si>
    <t>1983:May</t>
  </si>
  <si>
    <t>1983:Jun</t>
  </si>
  <si>
    <t>1983:Jul</t>
  </si>
  <si>
    <t>1983:Aug</t>
  </si>
  <si>
    <t>1983:Sep</t>
  </si>
  <si>
    <t>1983:Oct</t>
  </si>
  <si>
    <t>1983:Nov</t>
  </si>
  <si>
    <t>1983:Dec</t>
  </si>
  <si>
    <t>1984:Jan</t>
  </si>
  <si>
    <t>1984:Feb</t>
  </si>
  <si>
    <t>1984:Mar</t>
  </si>
  <si>
    <t>1984:Apr</t>
  </si>
  <si>
    <t>1984:May</t>
  </si>
  <si>
    <t>1984:Jun</t>
  </si>
  <si>
    <t>1984:Jul</t>
  </si>
  <si>
    <t>1984:Aug</t>
  </si>
  <si>
    <t>1984:Sep</t>
  </si>
  <si>
    <t>1984:Oct</t>
  </si>
  <si>
    <t>1984:Nov</t>
  </si>
  <si>
    <t>1984:Dec</t>
  </si>
  <si>
    <t>1985:Jan</t>
  </si>
  <si>
    <t>1985:Feb</t>
  </si>
  <si>
    <t>1985:Mar</t>
  </si>
  <si>
    <t>1985:Apr</t>
  </si>
  <si>
    <t>1985:May</t>
  </si>
  <si>
    <t>1985:Jun</t>
  </si>
  <si>
    <t>1985:Jul</t>
  </si>
  <si>
    <t>1985:Aug</t>
  </si>
  <si>
    <t>1985:Sep</t>
  </si>
  <si>
    <t>1985:Oct</t>
  </si>
  <si>
    <t>1985:Nov</t>
  </si>
  <si>
    <t>1985:Dec</t>
  </si>
  <si>
    <t>1986:Jan</t>
  </si>
  <si>
    <t>1986:Feb</t>
  </si>
  <si>
    <t>1986:Mar</t>
  </si>
  <si>
    <t>1986:Apr</t>
  </si>
  <si>
    <t>1986:May</t>
  </si>
  <si>
    <t>1986:Jun</t>
  </si>
  <si>
    <t>1986:Jul</t>
  </si>
  <si>
    <t>1986:Aug</t>
  </si>
  <si>
    <t>1986:Sep</t>
  </si>
  <si>
    <t>1986:Oct</t>
  </si>
  <si>
    <t>1986:Nov</t>
  </si>
  <si>
    <t>1986:Dec</t>
  </si>
  <si>
    <t>1987:Jan</t>
  </si>
  <si>
    <t>1987:Feb</t>
  </si>
  <si>
    <t>1987:Mar</t>
  </si>
  <si>
    <t>1987:Apr</t>
  </si>
  <si>
    <t>1987:May</t>
  </si>
  <si>
    <t>1987:Jun</t>
  </si>
  <si>
    <t>1987:Jul</t>
  </si>
  <si>
    <t>1987:Aug</t>
  </si>
  <si>
    <t>1987:Sep</t>
  </si>
  <si>
    <t>1987:Oct</t>
  </si>
  <si>
    <t>1987:Nov</t>
  </si>
  <si>
    <t>1987:Dec</t>
  </si>
  <si>
    <t>1988:Jan</t>
  </si>
  <si>
    <t>1988:Feb</t>
  </si>
  <si>
    <t>1988:Mar</t>
  </si>
  <si>
    <t>1988:Apr</t>
  </si>
  <si>
    <t>1988:May</t>
  </si>
  <si>
    <t>1988:Jun</t>
  </si>
  <si>
    <t>1988:Jul</t>
  </si>
  <si>
    <t>1988:Aug</t>
  </si>
  <si>
    <t>1988:Sep</t>
  </si>
  <si>
    <t>1988:Oct</t>
  </si>
  <si>
    <t>1988:Nov</t>
  </si>
  <si>
    <t>1988:Dec</t>
  </si>
  <si>
    <t>1989:Jan</t>
  </si>
  <si>
    <t>1989:Feb</t>
  </si>
  <si>
    <t>1989:Mar</t>
  </si>
  <si>
    <t>1989:Apr</t>
  </si>
  <si>
    <t>1989:May</t>
  </si>
  <si>
    <t>1989:Jun</t>
  </si>
  <si>
    <t>1989:Jul</t>
  </si>
  <si>
    <t>1989:Aug</t>
  </si>
  <si>
    <t>1989:Sep</t>
  </si>
  <si>
    <t>1989:Oct</t>
  </si>
  <si>
    <t>1989:Nov</t>
  </si>
  <si>
    <t>1989:Dec</t>
  </si>
  <si>
    <t>1990:Jan</t>
  </si>
  <si>
    <t>1990:Feb</t>
  </si>
  <si>
    <t>1990:Mar</t>
  </si>
  <si>
    <t>1990:Apr</t>
  </si>
  <si>
    <t>1990:May</t>
  </si>
  <si>
    <t>1990:Jun</t>
  </si>
  <si>
    <t>1990:Jul</t>
  </si>
  <si>
    <t>1990:Aug</t>
  </si>
  <si>
    <t>1990:Sep</t>
  </si>
  <si>
    <t>1990:Oct</t>
  </si>
  <si>
    <t>1990:Nov</t>
  </si>
  <si>
    <t>1990:Dec</t>
  </si>
  <si>
    <t>1991:Jan</t>
  </si>
  <si>
    <t>1991:Feb</t>
  </si>
  <si>
    <t>1991:Mar</t>
  </si>
  <si>
    <t>1991:Apr</t>
  </si>
  <si>
    <t>1991:May</t>
  </si>
  <si>
    <t>1991:Jun</t>
  </si>
  <si>
    <t>1991:Jul</t>
  </si>
  <si>
    <t>1991:Aug</t>
  </si>
  <si>
    <t>1991:Sep</t>
  </si>
  <si>
    <t>1991:Oct</t>
  </si>
  <si>
    <t>1991:Nov</t>
  </si>
  <si>
    <t>1991:Dec</t>
  </si>
  <si>
    <t>1992:Jan</t>
  </si>
  <si>
    <t>1992:Feb</t>
  </si>
  <si>
    <t>1992:Mar</t>
  </si>
  <si>
    <t>1992:Apr</t>
  </si>
  <si>
    <t>1992:May</t>
  </si>
  <si>
    <t>1992:Jun</t>
  </si>
  <si>
    <t>1992:Jul</t>
  </si>
  <si>
    <t>1992:Aug</t>
  </si>
  <si>
    <t>1992:Sep</t>
  </si>
  <si>
    <t>1992:Oct</t>
  </si>
  <si>
    <t>1992:Nov</t>
  </si>
  <si>
    <t>1992:Dec</t>
  </si>
  <si>
    <t>1993:Jan</t>
  </si>
  <si>
    <t>1993:Feb</t>
  </si>
  <si>
    <t>1993:Mar</t>
  </si>
  <si>
    <t>1993:Apr</t>
  </si>
  <si>
    <t>1993:May</t>
  </si>
  <si>
    <t>1993:Jun</t>
  </si>
  <si>
    <t>1993:Jul</t>
  </si>
  <si>
    <t>1993:Aug</t>
  </si>
  <si>
    <t>1993:Sep</t>
  </si>
  <si>
    <t>1993:Oct</t>
  </si>
  <si>
    <t>1993:Nov</t>
  </si>
  <si>
    <t>1993:Dec</t>
  </si>
  <si>
    <t>1994:Jan</t>
  </si>
  <si>
    <t>1994:Feb</t>
  </si>
  <si>
    <t>1994:Mar</t>
  </si>
  <si>
    <t>1994:Apr</t>
  </si>
  <si>
    <t>1994:May</t>
  </si>
  <si>
    <t>1994:Jun</t>
  </si>
  <si>
    <t>1994:Jul</t>
  </si>
  <si>
    <t>1994:Aug</t>
  </si>
  <si>
    <t>1994:Sep</t>
  </si>
  <si>
    <t>1994:Oct</t>
  </si>
  <si>
    <t>1994:Nov</t>
  </si>
  <si>
    <t>1994:Dec</t>
  </si>
  <si>
    <t>1995:Jan</t>
  </si>
  <si>
    <t>1995:Feb</t>
  </si>
  <si>
    <t>1995:Mar</t>
  </si>
  <si>
    <t>1995:Apr</t>
  </si>
  <si>
    <t>1995:May</t>
  </si>
  <si>
    <t>1995:Jun</t>
  </si>
  <si>
    <t>1995:Jul</t>
  </si>
  <si>
    <t>1995:Aug</t>
  </si>
  <si>
    <t>1995:Sep</t>
  </si>
  <si>
    <t>1995:Oct</t>
  </si>
  <si>
    <t>1995:Nov</t>
  </si>
  <si>
    <t>1995:Dec</t>
  </si>
  <si>
    <t>1996:Jan</t>
  </si>
  <si>
    <t>1996:Feb</t>
  </si>
  <si>
    <t>1996:Mar</t>
  </si>
  <si>
    <t>1996:Apr</t>
  </si>
  <si>
    <t>1996:May</t>
  </si>
  <si>
    <t>1996:Jun</t>
  </si>
  <si>
    <t>1996:Jul</t>
  </si>
  <si>
    <t>1996:Aug</t>
  </si>
  <si>
    <t>1996:Sep</t>
  </si>
  <si>
    <t>1996:Oct</t>
  </si>
  <si>
    <t>1996:Nov</t>
  </si>
  <si>
    <t>1996:Dec</t>
  </si>
  <si>
    <t>1997:Jan</t>
  </si>
  <si>
    <t>1997:Feb</t>
  </si>
  <si>
    <t>1997:Mar</t>
  </si>
  <si>
    <t>1997:Apr</t>
  </si>
  <si>
    <t>1997:May</t>
  </si>
  <si>
    <t>1997:Jun</t>
  </si>
  <si>
    <t>1997:Jul</t>
  </si>
  <si>
    <t>1997:Aug</t>
  </si>
  <si>
    <t>1997:Sep</t>
  </si>
  <si>
    <t>1997:Oct</t>
  </si>
  <si>
    <t>1997:Nov</t>
  </si>
  <si>
    <t>1997:Dec</t>
  </si>
  <si>
    <t>1998:Jan</t>
  </si>
  <si>
    <t>1998:Feb</t>
  </si>
  <si>
    <t>1998:Mar</t>
  </si>
  <si>
    <t>1998:Apr</t>
  </si>
  <si>
    <t>1998:May</t>
  </si>
  <si>
    <t>1998:Jun</t>
  </si>
  <si>
    <t>1998:Jul</t>
  </si>
  <si>
    <t>1998:Aug</t>
  </si>
  <si>
    <t>1998:Sep</t>
  </si>
  <si>
    <t>1998:Oct</t>
  </si>
  <si>
    <t>1998:Nov</t>
  </si>
  <si>
    <t>1998:Dec</t>
  </si>
  <si>
    <t>1999:Jan</t>
  </si>
  <si>
    <t>1999:Feb</t>
  </si>
  <si>
    <t>1999:Mar</t>
  </si>
  <si>
    <t>1999:Apr</t>
  </si>
  <si>
    <t>1999:May</t>
  </si>
  <si>
    <t>1999:Jun</t>
  </si>
  <si>
    <t>1999:Jul</t>
  </si>
  <si>
    <t>1999:Aug</t>
  </si>
  <si>
    <t>1999:Sep</t>
  </si>
  <si>
    <t>1999:Oct</t>
  </si>
  <si>
    <t>1999:Nov</t>
  </si>
  <si>
    <t>1999:Dec</t>
  </si>
  <si>
    <t>2000:Jan</t>
  </si>
  <si>
    <t>2000:Feb</t>
  </si>
  <si>
    <t>2000:Mar</t>
  </si>
  <si>
    <t>2000:Apr</t>
  </si>
  <si>
    <t>2000:May</t>
  </si>
  <si>
    <t>2000:Jun</t>
  </si>
  <si>
    <t>2000:Jul</t>
  </si>
  <si>
    <t>2000:Aug</t>
  </si>
  <si>
    <t>2000:Sep</t>
  </si>
  <si>
    <t>2000:Oct</t>
  </si>
  <si>
    <t>2000:Nov</t>
  </si>
  <si>
    <t>2000:Dec</t>
  </si>
  <si>
    <t>2001:Jan</t>
  </si>
  <si>
    <t>2001:Feb</t>
  </si>
  <si>
    <t>2001:Mar</t>
  </si>
  <si>
    <t>2001:Apr</t>
  </si>
  <si>
    <t>2001:May</t>
  </si>
  <si>
    <t>2001:Jun</t>
  </si>
  <si>
    <t>2001:Jul</t>
  </si>
  <si>
    <t>2001:Aug</t>
  </si>
  <si>
    <t>2001:Sep</t>
  </si>
  <si>
    <t>2001:Oct</t>
  </si>
  <si>
    <t>2001:Nov</t>
  </si>
  <si>
    <t>2001:Dec</t>
  </si>
  <si>
    <t>2002:Jan</t>
  </si>
  <si>
    <t>2002:Feb</t>
  </si>
  <si>
    <t>2002:Mar</t>
  </si>
  <si>
    <t>2002:Apr</t>
  </si>
  <si>
    <t>2002:May</t>
  </si>
  <si>
    <t>2002:Jun</t>
  </si>
  <si>
    <t>2002:Jul</t>
  </si>
  <si>
    <t>2002:Aug</t>
  </si>
  <si>
    <t>2002:Sep</t>
  </si>
  <si>
    <t>2002:Oct</t>
  </si>
  <si>
    <t>2002:Nov</t>
  </si>
  <si>
    <t>2002:Dec</t>
  </si>
  <si>
    <t>2003:Jan</t>
  </si>
  <si>
    <t>2003:Feb</t>
  </si>
  <si>
    <t>2003:Mar</t>
  </si>
  <si>
    <t>2003:Apr</t>
  </si>
  <si>
    <t>2003:May</t>
  </si>
  <si>
    <t>2003:Jun</t>
  </si>
  <si>
    <t>2003:Jul</t>
  </si>
  <si>
    <t>2003:Aug</t>
  </si>
  <si>
    <t>2003:Sep</t>
  </si>
  <si>
    <t>2003:Oct</t>
  </si>
  <si>
    <t>2003:Nov</t>
  </si>
  <si>
    <t>2003:Dec</t>
  </si>
  <si>
    <t>2004:Jan</t>
  </si>
  <si>
    <t>2004:Feb</t>
  </si>
  <si>
    <t>2004:Mar</t>
  </si>
  <si>
    <t>2004:Apr</t>
  </si>
  <si>
    <t>2004:May</t>
  </si>
  <si>
    <t>2004:Jun</t>
  </si>
  <si>
    <t>2004:Jul</t>
  </si>
  <si>
    <t>2004:Aug</t>
  </si>
  <si>
    <t>2004:Sep</t>
  </si>
  <si>
    <t>2004:Oct</t>
  </si>
  <si>
    <t>2004:Nov</t>
  </si>
  <si>
    <t>2004:Dec</t>
  </si>
  <si>
    <t>2005:Jan</t>
  </si>
  <si>
    <t>2005:Feb</t>
  </si>
  <si>
    <t>2005:Mar</t>
  </si>
  <si>
    <t>2005:Apr</t>
  </si>
  <si>
    <t>2005:May</t>
  </si>
  <si>
    <t>2005:Jun</t>
  </si>
  <si>
    <t>2005:Jul</t>
  </si>
  <si>
    <t>2005:Aug</t>
  </si>
  <si>
    <t>2005:Sep</t>
  </si>
  <si>
    <t>2005:Oct</t>
  </si>
  <si>
    <t>2005:Nov</t>
  </si>
  <si>
    <t>2005:Dec</t>
  </si>
  <si>
    <t>2006:Jan</t>
  </si>
  <si>
    <t>2006:Feb</t>
  </si>
  <si>
    <t>2006:Mar</t>
  </si>
  <si>
    <t>2006:Apr</t>
  </si>
  <si>
    <t>2006:May</t>
  </si>
  <si>
    <t>2006:Jun</t>
  </si>
  <si>
    <t>2006:Jul</t>
  </si>
  <si>
    <t>2006:Aug</t>
  </si>
  <si>
    <t>2006:Sep</t>
  </si>
  <si>
    <t>2006:Oct</t>
  </si>
  <si>
    <t>2006:Nov</t>
  </si>
  <si>
    <t>2006:Dec</t>
  </si>
  <si>
    <t>2007:Jan</t>
  </si>
  <si>
    <t>2007:Feb</t>
  </si>
  <si>
    <t>2007:Mar</t>
  </si>
  <si>
    <t>2007:Apr</t>
  </si>
  <si>
    <t>2007:May</t>
  </si>
  <si>
    <t>2007:Jun</t>
  </si>
  <si>
    <t>2007:Jul</t>
  </si>
  <si>
    <t>2007:Aug</t>
  </si>
  <si>
    <t>2007:Sep</t>
  </si>
  <si>
    <t>2007:Oct</t>
  </si>
  <si>
    <t>2007:Nov</t>
  </si>
  <si>
    <t>2007:Dec</t>
  </si>
  <si>
    <t>2008:Jan</t>
  </si>
  <si>
    <t>2008:Feb</t>
  </si>
  <si>
    <t>2008:Mar</t>
  </si>
  <si>
    <t>2008:Apr</t>
  </si>
  <si>
    <t>2008:May</t>
  </si>
  <si>
    <t>2008:Jun</t>
  </si>
  <si>
    <t>2008:Jul</t>
  </si>
  <si>
    <t>2008:Aug</t>
  </si>
  <si>
    <t>2008:Sep</t>
  </si>
  <si>
    <t>2008:Oct</t>
  </si>
  <si>
    <t>2008:Nov</t>
  </si>
  <si>
    <t>2008:Dec</t>
  </si>
  <si>
    <t>2009:Jan</t>
  </si>
  <si>
    <t>2009:Feb</t>
  </si>
  <si>
    <t>2009:Mar</t>
  </si>
  <si>
    <t>2009:Apr</t>
  </si>
  <si>
    <t>2009:May</t>
  </si>
  <si>
    <t>2009:Jun</t>
  </si>
  <si>
    <t>2009:Jul</t>
  </si>
  <si>
    <t>2009:Aug</t>
  </si>
  <si>
    <t>2009:Sep</t>
  </si>
  <si>
    <t>2009:Oct</t>
  </si>
  <si>
    <t>2009:Nov</t>
  </si>
  <si>
    <t>2009:Dec</t>
  </si>
  <si>
    <t>2010:Jan</t>
  </si>
  <si>
    <t>2010:Feb</t>
  </si>
  <si>
    <t>2010:Mar</t>
  </si>
  <si>
    <t>2010:Apr</t>
  </si>
  <si>
    <t>2010:May</t>
  </si>
  <si>
    <t>2010:Jun</t>
  </si>
  <si>
    <t>2010:Jul</t>
  </si>
  <si>
    <t>2010:Aug</t>
  </si>
  <si>
    <t>2010:Sep</t>
  </si>
  <si>
    <t>2010:Oct</t>
  </si>
  <si>
    <t>2010:Nov</t>
  </si>
  <si>
    <t>2010:Dec</t>
  </si>
  <si>
    <t>2011:Jan</t>
  </si>
  <si>
    <t>2011:Feb</t>
  </si>
  <si>
    <t>2011:Mar</t>
  </si>
  <si>
    <t>2011:Apr</t>
  </si>
  <si>
    <t>2011:May</t>
  </si>
  <si>
    <t>2011:Jun</t>
  </si>
  <si>
    <t>2011:Jul</t>
  </si>
  <si>
    <t>2011:Aug</t>
  </si>
  <si>
    <t>2011:Sep</t>
  </si>
  <si>
    <t>2011:Oct</t>
  </si>
  <si>
    <t>2011:Nov</t>
  </si>
  <si>
    <t>2011:Dec</t>
  </si>
  <si>
    <t>2012:Jan</t>
  </si>
  <si>
    <t>2012:Feb</t>
  </si>
  <si>
    <t>2012:Mar</t>
  </si>
  <si>
    <t>2012:Apr</t>
  </si>
  <si>
    <t>2012:May</t>
  </si>
  <si>
    <t>2012:Jun</t>
  </si>
  <si>
    <t>2012:Jul</t>
  </si>
  <si>
    <t>2012:Aug</t>
  </si>
  <si>
    <t>2012:Sep</t>
  </si>
  <si>
    <t>2012:Oct</t>
  </si>
  <si>
    <t>2012:Nov</t>
  </si>
  <si>
    <t>2012:Dec</t>
  </si>
  <si>
    <t>2013:Jan</t>
  </si>
  <si>
    <t>2013:Feb</t>
  </si>
  <si>
    <t>2013:Mar</t>
  </si>
  <si>
    <t>2013:Apr</t>
  </si>
  <si>
    <t>2013:May</t>
  </si>
  <si>
    <t>2013:Jun</t>
  </si>
  <si>
    <t>2013:Jul</t>
  </si>
  <si>
    <t>2013:Aug</t>
  </si>
  <si>
    <t>2013:Sep</t>
  </si>
  <si>
    <t>2013:Oct</t>
  </si>
  <si>
    <t>2013:Nov</t>
  </si>
  <si>
    <t>2013:Dec</t>
  </si>
  <si>
    <t>2014:Jan</t>
  </si>
  <si>
    <t>2014:Feb</t>
  </si>
  <si>
    <t>2014:Mar</t>
  </si>
  <si>
    <t>2014:Apr</t>
  </si>
  <si>
    <t>2014:May</t>
  </si>
  <si>
    <t>2014:Jun</t>
  </si>
  <si>
    <t>2014:Jul</t>
  </si>
  <si>
    <t>2014:Aug</t>
  </si>
  <si>
    <t>2014:Sep</t>
  </si>
  <si>
    <t>2014:Oct</t>
  </si>
  <si>
    <t>2014:Nov</t>
  </si>
  <si>
    <t>2014:Dec</t>
  </si>
  <si>
    <t>2015:Jan</t>
  </si>
  <si>
    <t>2015:Feb</t>
  </si>
  <si>
    <t>2015:Mar</t>
  </si>
  <si>
    <t>2015:Apr</t>
  </si>
  <si>
    <t>2015:May</t>
  </si>
  <si>
    <t>2015:Jun</t>
  </si>
  <si>
    <t>2015:Jul</t>
  </si>
  <si>
    <t>2015:Aug</t>
  </si>
  <si>
    <t>2015:Sep</t>
  </si>
  <si>
    <t>2015:Oct</t>
  </si>
  <si>
    <t>2015:Nov</t>
  </si>
  <si>
    <t>2015:Dec</t>
  </si>
  <si>
    <t>2016:Jan</t>
  </si>
  <si>
    <t>2016:Feb</t>
  </si>
  <si>
    <t>2016:Mar</t>
  </si>
  <si>
    <t>2016:Apr</t>
  </si>
  <si>
    <t>2016:May</t>
  </si>
  <si>
    <t>2016:Jun</t>
  </si>
  <si>
    <t>2016:Jul</t>
  </si>
  <si>
    <t>2016:Aug</t>
  </si>
  <si>
    <t>2016:Sep</t>
  </si>
  <si>
    <t>2016:Oct</t>
  </si>
  <si>
    <t>2016:Nov</t>
  </si>
  <si>
    <t>2016:Dec</t>
  </si>
  <si>
    <t>2017:Jan</t>
  </si>
  <si>
    <t>2017:Feb</t>
  </si>
  <si>
    <t>2017:Mar</t>
  </si>
  <si>
    <t>2017:Apr</t>
  </si>
  <si>
    <t>2017:May</t>
  </si>
  <si>
    <t>2017:Jun</t>
  </si>
  <si>
    <t>2017:Jul</t>
  </si>
  <si>
    <t>2017:Aug</t>
  </si>
  <si>
    <t>2017:Sep</t>
  </si>
  <si>
    <t>2017:Oct</t>
  </si>
  <si>
    <t>2017:Nov</t>
  </si>
  <si>
    <t>2017:Dec</t>
  </si>
  <si>
    <t>2018:Jan</t>
  </si>
  <si>
    <t>2018:Feb</t>
  </si>
  <si>
    <t>2018:Mar</t>
  </si>
  <si>
    <t>2018:Apr</t>
  </si>
  <si>
    <t>2018:May</t>
  </si>
  <si>
    <t>2018:Jun</t>
  </si>
  <si>
    <t>2018:Jul</t>
  </si>
  <si>
    <t>2018:Aug</t>
  </si>
  <si>
    <t>2018:Sep</t>
  </si>
  <si>
    <t>2018:Oct</t>
  </si>
  <si>
    <t>2018:Nov</t>
  </si>
  <si>
    <t>2018:Dec</t>
  </si>
  <si>
    <t>2019:Jan</t>
  </si>
  <si>
    <t>2019:Feb</t>
  </si>
  <si>
    <t>2019:Mar</t>
  </si>
  <si>
    <t>2019:Apr</t>
  </si>
  <si>
    <t>2019:May</t>
  </si>
  <si>
    <t>2019:Jun</t>
  </si>
  <si>
    <t>2019:Jul</t>
  </si>
  <si>
    <t>2019:Aug</t>
  </si>
  <si>
    <t>2019:Sep</t>
  </si>
  <si>
    <t>2019:Oct</t>
  </si>
  <si>
    <t>2019:Nov</t>
  </si>
  <si>
    <t>2019:Dec</t>
  </si>
  <si>
    <t>2020:Jan</t>
  </si>
  <si>
    <t>2020:Feb</t>
  </si>
  <si>
    <t>2020:Mar</t>
  </si>
  <si>
    <t>2020:Apr</t>
  </si>
  <si>
    <t>2020:May</t>
  </si>
  <si>
    <t>2020:Jun</t>
  </si>
  <si>
    <t>2020:Jul</t>
  </si>
  <si>
    <t>2020:Aug</t>
  </si>
  <si>
    <t>2020:Sep</t>
  </si>
  <si>
    <t>2020:Oct</t>
  </si>
  <si>
    <t>2020:Nov</t>
  </si>
  <si>
    <t>2020:Dec</t>
  </si>
  <si>
    <t>2021:Jan</t>
  </si>
  <si>
    <t>2021:Feb</t>
  </si>
  <si>
    <t>2021:Mar</t>
  </si>
  <si>
    <t>2021:Apr</t>
  </si>
  <si>
    <t>2021:May</t>
  </si>
  <si>
    <t>2021:Jun</t>
  </si>
  <si>
    <t>2021:Jul</t>
  </si>
  <si>
    <t>2021:Aug</t>
  </si>
  <si>
    <t>2021:Sep</t>
  </si>
  <si>
    <t>2021:Oct</t>
  </si>
  <si>
    <t>2021:Nov</t>
  </si>
  <si>
    <t>2021:Dec</t>
  </si>
  <si>
    <t>2022:Jan</t>
  </si>
  <si>
    <t>2022:Feb</t>
  </si>
  <si>
    <t>2022:Mar</t>
  </si>
  <si>
    <t>2022:Apr</t>
  </si>
  <si>
    <t>2022:May</t>
  </si>
  <si>
    <t>2022:Jun</t>
  </si>
  <si>
    <t>2022:Jul</t>
  </si>
  <si>
    <t>2022:Aug</t>
  </si>
  <si>
    <t>2022:Sep</t>
  </si>
  <si>
    <t>2022:Oct</t>
  </si>
  <si>
    <t>2022:Nov</t>
  </si>
  <si>
    <t>2022:Dec</t>
  </si>
  <si>
    <t>2023:Jan</t>
  </si>
  <si>
    <t>2023:Feb</t>
  </si>
  <si>
    <t>2023:Mar</t>
  </si>
  <si>
    <t>2023:Apr</t>
  </si>
  <si>
    <t>2023:May</t>
  </si>
  <si>
    <t>2023:Jun</t>
  </si>
  <si>
    <t>2023:Jul</t>
  </si>
  <si>
    <t>2023:Aug</t>
  </si>
  <si>
    <t>2023:Sep</t>
  </si>
  <si>
    <t>2023:Oct</t>
  </si>
  <si>
    <t>2023:Nov</t>
  </si>
  <si>
    <t>2023:Dec</t>
  </si>
  <si>
    <t>2024:Jan</t>
  </si>
  <si>
    <t>2024:Feb</t>
  </si>
  <si>
    <t>2024:Mar</t>
  </si>
  <si>
    <t>2024:Apr</t>
  </si>
  <si>
    <t>2024:May</t>
  </si>
  <si>
    <t>2024:Jun</t>
  </si>
  <si>
    <t>2024:Jul</t>
  </si>
  <si>
    <t>2024:Aug</t>
  </si>
  <si>
    <t>2024:Sep</t>
  </si>
  <si>
    <t>2024:Oct</t>
  </si>
  <si>
    <t>2024:Nov</t>
  </si>
  <si>
    <t>2024:Dec</t>
  </si>
  <si>
    <t>2025:Jan</t>
  </si>
  <si>
    <t>2025:Feb</t>
  </si>
  <si>
    <t>USA</t>
  </si>
  <si>
    <t>GDP</t>
  </si>
  <si>
    <t>Value added at current prices</t>
  </si>
  <si>
    <t>Employment</t>
  </si>
  <si>
    <t>Output per employee</t>
  </si>
  <si>
    <t>Value added shares at current prices</t>
  </si>
  <si>
    <t>Employment share</t>
  </si>
  <si>
    <t>Source:</t>
  </si>
  <si>
    <t>per capita</t>
  </si>
  <si>
    <t>(nominal, millions of USD)</t>
  </si>
  <si>
    <t>https://slideplayer.com/slide/5972340/</t>
  </si>
  <si>
    <t>https://sites.google.com/site/valentinyiakos/home/research/gowth-and-structural-transformation</t>
  </si>
  <si>
    <t>Maddison</t>
  </si>
  <si>
    <t>Agriculture</t>
  </si>
  <si>
    <t>Manufacturing</t>
  </si>
  <si>
    <t>Services</t>
  </si>
  <si>
    <t>manufacturing + services</t>
  </si>
  <si>
    <t>manufacturing over services + manufacturing</t>
  </si>
  <si>
    <t>Herrendorf, Berthold &amp; Rogerson, Richard &amp; Valentinyi, Ákos, 2014. "Growth and Structural Transformation," Handbook of Economic Growth, in: Philippe Aghion &amp; Steven Durlauf (ed.), Handbook of Economic Growth, edition 1, volume 2, chapter 6, pages 855-941, Elsevier.</t>
  </si>
  <si>
    <t>2005 dollars</t>
  </si>
  <si>
    <t>(with forecasts)</t>
  </si>
  <si>
    <t>1990 Int. GK$</t>
  </si>
  <si>
    <t xml:space="preserve"> Current prices, million USD</t>
  </si>
  <si>
    <t>Thousands</t>
  </si>
  <si>
    <t>GDP per capita</t>
  </si>
  <si>
    <t>1870-2008</t>
  </si>
  <si>
    <t>Angus Maddison, Statistics on World Population, GDP and Per Capita GDP, 1-2008 AD</t>
  </si>
  <si>
    <t>University of Groningen, 2010</t>
  </si>
  <si>
    <t>www.ggdc.net</t>
  </si>
  <si>
    <t>1800-2008</t>
  </si>
  <si>
    <t>Louis Johnston and Samuel H. Williamson, "What Was the U.S. GDP Then?" MeasuringWorth, 2011.</t>
  </si>
  <si>
    <t>http://www.measuringworth.org/usgdp/</t>
  </si>
  <si>
    <t>Value Added</t>
  </si>
  <si>
    <t>1800-1900</t>
  </si>
  <si>
    <t>Agriculture, Manufacturing</t>
  </si>
  <si>
    <t>Robert E. Gallman, The United States Commodity Output, 1839-1899</t>
  </si>
  <si>
    <t>In: William N Parker (eds.) Trends in the American Economy in the Nineteenth Century, NBER Studies in Income and Wealth</t>
  </si>
  <si>
    <t>Princeton, Princeton University Press 1960</t>
  </si>
  <si>
    <t>Gallman, Robert E., and Thomas J. Weiss. 1969. The Service Industries in the Nineteenth Century.</t>
  </si>
  <si>
    <t>In: Victor R. Fuchs (Ed.), Production and Productivity in the Service Industries, NBER Studies in Income and Wealth</t>
  </si>
  <si>
    <t>New York: Columbia University Press, 1969</t>
  </si>
  <si>
    <t>1909-1918</t>
  </si>
  <si>
    <t>Wilford Isbell King, Industrial Origin of Total Realized Income</t>
  </si>
  <si>
    <t>In: Willford Isbell King (eds), The National Income and Its Purchasing Power</t>
  </si>
  <si>
    <t>NBER, 1930</t>
  </si>
  <si>
    <t>1919-1928</t>
  </si>
  <si>
    <t>Simon Kuznets, Lillian Epstein, Elizabeth Jenks, Distribution by Industrial Source</t>
  </si>
  <si>
    <t>In: Simon Kuznets, National Income and Its Composition, 1919-1938, Volume I</t>
  </si>
  <si>
    <t>NBER, 1941</t>
  </si>
  <si>
    <t>1929-1946</t>
  </si>
  <si>
    <t>Susan B. Carter, Scott Sigmund Gartner, Michael R. Haines, Alan L. Olmstead, Richard Sutch, and Gavin Wright, (eds), Historical Statistics of the United States, Earliest Times to the Present: Millennial Edition</t>
  </si>
  <si>
    <t>New York: Cambridge University Press, 2006.</t>
  </si>
  <si>
    <t>1947-2008</t>
  </si>
  <si>
    <t>1840-1920</t>
  </si>
  <si>
    <t>1929-2008</t>
  </si>
  <si>
    <t>Persons Engaged in Production</t>
  </si>
  <si>
    <t>Timeline</t>
  </si>
  <si>
    <t>Values</t>
  </si>
  <si>
    <t>Forecast</t>
  </si>
  <si>
    <t>Lower Confidence Bound</t>
  </si>
  <si>
    <t>Upper Confidence Bound</t>
  </si>
  <si>
    <t>Tariff change</t>
  </si>
  <si>
    <t>US C</t>
  </si>
  <si>
    <t>US FI</t>
  </si>
  <si>
    <t>US TR</t>
  </si>
  <si>
    <t>Mexico</t>
  </si>
  <si>
    <t>Canada</t>
  </si>
  <si>
    <t>China</t>
  </si>
  <si>
    <t>US retal</t>
  </si>
  <si>
    <t>Mexico retal</t>
  </si>
  <si>
    <t>Canada retal</t>
  </si>
  <si>
    <t>China retal</t>
  </si>
  <si>
    <t>US TR retal</t>
  </si>
  <si>
    <t>US FI retail</t>
  </si>
  <si>
    <t>zero line</t>
  </si>
  <si>
    <t>For plotting</t>
  </si>
  <si>
    <t>difference between tariff revenue and tariff revenue with retaliation</t>
  </si>
  <si>
    <t>difference between the real factor income with retaliation and the real factor income</t>
  </si>
  <si>
    <t>For the legend only</t>
  </si>
  <si>
    <t>US on EUR</t>
  </si>
  <si>
    <t>US on BRA</t>
  </si>
  <si>
    <t>US on CAN</t>
  </si>
  <si>
    <t>US on CHN</t>
  </si>
  <si>
    <t>US on IND</t>
  </si>
  <si>
    <t>US on JPN</t>
  </si>
  <si>
    <t>US on KOR</t>
  </si>
  <si>
    <t>US on MEX</t>
  </si>
  <si>
    <t>US on ROW</t>
  </si>
  <si>
    <t>EUR on US</t>
  </si>
  <si>
    <t>BRA on US</t>
  </si>
  <si>
    <t>CAN on US</t>
  </si>
  <si>
    <t>CHN on US</t>
  </si>
  <si>
    <t>IND on US</t>
  </si>
  <si>
    <t>JPN on US</t>
  </si>
  <si>
    <t>KOR on US</t>
  </si>
  <si>
    <t>MEX on US</t>
  </si>
  <si>
    <t>ROW on US</t>
  </si>
  <si>
    <t>Mining</t>
  </si>
  <si>
    <t>Food</t>
  </si>
  <si>
    <t>Textiles</t>
  </si>
  <si>
    <t>Wood</t>
  </si>
  <si>
    <t>Paper &amp; printing</t>
  </si>
  <si>
    <t>Refined products</t>
  </si>
  <si>
    <t>Chemicals</t>
  </si>
  <si>
    <t>Non-metallic minerals</t>
  </si>
  <si>
    <t>Metals</t>
  </si>
  <si>
    <t>Machines n.e.c</t>
  </si>
  <si>
    <t>Computers &amp; electronics</t>
  </si>
  <si>
    <t>Transport eq.</t>
  </si>
  <si>
    <t>Furniture &amp; other</t>
  </si>
  <si>
    <t>EUR</t>
  </si>
  <si>
    <t>BRA</t>
  </si>
  <si>
    <t>CAN</t>
  </si>
  <si>
    <t>CHN</t>
  </si>
  <si>
    <t>IND</t>
  </si>
  <si>
    <t>JPN</t>
  </si>
  <si>
    <t>KOR</t>
  </si>
  <si>
    <t>MEX</t>
  </si>
  <si>
    <t>ROW</t>
  </si>
  <si>
    <t>Computers and electronics</t>
  </si>
  <si>
    <t>Transport equipment</t>
  </si>
  <si>
    <t>With No Retaliation</t>
  </si>
  <si>
    <t>With Retaliation</t>
  </si>
  <si>
    <t>State</t>
  </si>
  <si>
    <t>Consumption change (%)</t>
  </si>
  <si>
    <t>'AL'</t>
  </si>
  <si>
    <t>'AK'</t>
  </si>
  <si>
    <t>'AZ'</t>
  </si>
  <si>
    <t>'AR'</t>
  </si>
  <si>
    <t>'CA'</t>
  </si>
  <si>
    <t>'CO'</t>
  </si>
  <si>
    <t>'CT'</t>
  </si>
  <si>
    <t>'DE'</t>
  </si>
  <si>
    <t>'FL'</t>
  </si>
  <si>
    <t>'GA'</t>
  </si>
  <si>
    <t>'HI'</t>
  </si>
  <si>
    <t>'ID'</t>
  </si>
  <si>
    <t>'IL'</t>
  </si>
  <si>
    <t>'IN'</t>
  </si>
  <si>
    <t>'IA'</t>
  </si>
  <si>
    <t>'KS'</t>
  </si>
  <si>
    <t>'KY'</t>
  </si>
  <si>
    <t>'LA'</t>
  </si>
  <si>
    <t>'ME'</t>
  </si>
  <si>
    <t>'MD'</t>
  </si>
  <si>
    <t>'MA'</t>
  </si>
  <si>
    <t>'MI'</t>
  </si>
  <si>
    <t>'MN'</t>
  </si>
  <si>
    <t>'MS'</t>
  </si>
  <si>
    <t>'MO'</t>
  </si>
  <si>
    <t>'MT'</t>
  </si>
  <si>
    <t>'NE'</t>
  </si>
  <si>
    <t>'NV'</t>
  </si>
  <si>
    <t>'NH'</t>
  </si>
  <si>
    <t>'NJ'</t>
  </si>
  <si>
    <t>'NM'</t>
  </si>
  <si>
    <t>'NY'</t>
  </si>
  <si>
    <t>'NC'</t>
  </si>
  <si>
    <t>'ND'</t>
  </si>
  <si>
    <t>'OH'</t>
  </si>
  <si>
    <t>'OK'</t>
  </si>
  <si>
    <t>'OR'</t>
  </si>
  <si>
    <t>'PA'</t>
  </si>
  <si>
    <t>'RI'</t>
  </si>
  <si>
    <t>'SC'</t>
  </si>
  <si>
    <t>'SD'</t>
  </si>
  <si>
    <t>'TN'</t>
  </si>
  <si>
    <t>'TX'</t>
  </si>
  <si>
    <t>'UT'</t>
  </si>
  <si>
    <t>'VT'</t>
  </si>
  <si>
    <t>'VA'</t>
  </si>
  <si>
    <t>'WA'</t>
  </si>
  <si>
    <t>'WV'</t>
  </si>
  <si>
    <t>'WI'</t>
  </si>
  <si>
    <t>'WY'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</si>
</sst>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yyyy"/>
    <numFmt numFmtId="167" formatCode="yyyy&quot;:&quot;mmm"/>
    <numFmt numFmtId="168" formatCode="yyyy\-mm\-dd"/>
    <numFmt numFmtId="169" formatCode="0.0000"/>
    <numFmt numFmtId="170" formatCode="0.000"/>
  </numFmts>
  <fonts count="31">
    <font>
      <sz val="11"/>
      <color theme="1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10"/>
      <name val="Arial"/>
      <family val="2"/>
    </font>
    <font>
      <sz val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0"/>
      <name val="Arial"/>
      <family val="2"/>
    </font>
    <font>
      <sz val="10"/>
      <color indexed="8"/>
      <name val="Sans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i/>
      <sz val="10"/>
      <color rgb="FF0066FF"/>
      <name val="Arial"/>
      <family val="2"/>
    </font>
    <font>
      <sz val="10"/>
      <color rgb="FF0066FF"/>
      <name val="Arial"/>
      <family val="2"/>
    </font>
    <font>
      <b/>
      <i/>
      <sz val="10"/>
      <name val="Arial"/>
      <family val="2"/>
    </font>
    <font>
      <sz val="10"/>
      <color theme="9" tint="-0.249977111117893"/>
      <name val="Sans"/>
    </font>
    <font>
      <sz val="10"/>
      <color theme="8"/>
      <name val="Sans"/>
    </font>
    <font>
      <sz val="10"/>
      <color theme="8"/>
      <name val="Arial"/>
      <family val="2"/>
    </font>
    <font>
      <sz val="9"/>
      <color indexed="81"/>
      <name val="Tahoma"/>
      <family val="2"/>
    </font>
    <font>
      <b/>
      <sz val="11"/>
      <color indexed="8"/>
      <name val="Aptos Narrow"/>
      <family val="2"/>
      <scheme val="minor"/>
    </font>
    <font>
      <sz val="8"/>
      <name val="Arial"/>
      <family val="2"/>
    </font>
    <font>
      <b/>
      <sz val="9"/>
      <color indexed="81"/>
      <name val="Tahoma"/>
      <family val="2"/>
    </font>
    <font>
      <b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</cellStyleXfs>
  <cellXfs count="117">
    <xf numFmtId="0" fontId="0" fillId="0" borderId="0" xfId="0"/>
    <xf numFmtId="0" fontId="1" fillId="0" borderId="0" xfId="1"/>
    <xf numFmtId="43" fontId="1" fillId="0" borderId="0" xfId="1" applyNumberFormat="1"/>
    <xf numFmtId="164" fontId="0" fillId="0" borderId="0" xfId="2" applyNumberFormat="1" applyFont="1"/>
    <xf numFmtId="3" fontId="1" fillId="0" borderId="0" xfId="1" applyNumberFormat="1"/>
    <xf numFmtId="0" fontId="1" fillId="2" borderId="0" xfId="1" applyFill="1"/>
    <xf numFmtId="165" fontId="1" fillId="0" borderId="0" xfId="1" applyNumberFormat="1"/>
    <xf numFmtId="0" fontId="2" fillId="0" borderId="0" xfId="3"/>
    <xf numFmtId="0" fontId="0" fillId="0" borderId="0" xfId="0" quotePrefix="1"/>
    <xf numFmtId="0" fontId="0" fillId="2" borderId="0" xfId="0" applyFill="1"/>
    <xf numFmtId="1" fontId="0" fillId="0" borderId="0" xfId="0" applyNumberFormat="1"/>
    <xf numFmtId="166" fontId="0" fillId="0" borderId="0" xfId="0" applyNumberFormat="1"/>
    <xf numFmtId="0" fontId="1" fillId="0" borderId="0" xfId="1" applyAlignment="1">
      <alignment horizontal="left"/>
    </xf>
    <xf numFmtId="0" fontId="1" fillId="0" borderId="0" xfId="1" quotePrefix="1"/>
    <xf numFmtId="166" fontId="1" fillId="0" borderId="0" xfId="1" applyNumberFormat="1"/>
    <xf numFmtId="0" fontId="7" fillId="0" borderId="0" xfId="1" applyFont="1" applyAlignment="1">
      <alignment horizontal="left" vertical="top" wrapText="1"/>
    </xf>
    <xf numFmtId="0" fontId="9" fillId="0" borderId="0" xfId="3" applyFont="1"/>
    <xf numFmtId="0" fontId="1" fillId="2" borderId="0" xfId="1" applyFill="1" applyAlignment="1">
      <alignment horizontal="right"/>
    </xf>
    <xf numFmtId="0" fontId="2" fillId="2" borderId="0" xfId="3" applyFill="1"/>
    <xf numFmtId="49" fontId="9" fillId="2" borderId="0" xfId="3" applyNumberFormat="1" applyFont="1" applyFill="1" applyAlignment="1">
      <alignment horizontal="right" vertical="top" wrapText="1"/>
    </xf>
    <xf numFmtId="49" fontId="9" fillId="2" borderId="0" xfId="3" applyNumberFormat="1" applyFont="1" applyFill="1" applyAlignment="1">
      <alignment horizontal="right"/>
    </xf>
    <xf numFmtId="0" fontId="4" fillId="0" borderId="0" xfId="0" applyFont="1"/>
    <xf numFmtId="1" fontId="1" fillId="0" borderId="0" xfId="1" applyNumberFormat="1"/>
    <xf numFmtId="0" fontId="11" fillId="0" borderId="0" xfId="0" applyFont="1"/>
    <xf numFmtId="0" fontId="12" fillId="0" borderId="0" xfId="0" applyFont="1"/>
    <xf numFmtId="165" fontId="0" fillId="0" borderId="0" xfId="0" applyNumberFormat="1"/>
    <xf numFmtId="167" fontId="0" fillId="0" borderId="0" xfId="0" applyNumberFormat="1"/>
    <xf numFmtId="0" fontId="5" fillId="0" borderId="2" xfId="0" applyFont="1" applyBorder="1" applyAlignment="1">
      <alignment horizontal="center" vertical="top"/>
    </xf>
    <xf numFmtId="168" fontId="0" fillId="0" borderId="0" xfId="0" applyNumberFormat="1"/>
    <xf numFmtId="169" fontId="0" fillId="0" borderId="0" xfId="0" applyNumberFormat="1"/>
    <xf numFmtId="168" fontId="11" fillId="0" borderId="0" xfId="0" applyNumberFormat="1" applyFont="1"/>
    <xf numFmtId="0" fontId="5" fillId="2" borderId="2" xfId="0" applyFont="1" applyFill="1" applyBorder="1" applyAlignment="1">
      <alignment horizontal="center" vertical="top"/>
    </xf>
    <xf numFmtId="169" fontId="0" fillId="2" borderId="0" xfId="0" applyNumberFormat="1" applyFill="1"/>
    <xf numFmtId="169" fontId="11" fillId="2" borderId="0" xfId="0" applyNumberFormat="1" applyFont="1" applyFill="1"/>
    <xf numFmtId="0" fontId="5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165" fontId="5" fillId="0" borderId="0" xfId="0" applyNumberFormat="1" applyFont="1"/>
    <xf numFmtId="0" fontId="2" fillId="0" borderId="0" xfId="3" applyAlignment="1">
      <alignment horizontal="center" vertical="center"/>
    </xf>
    <xf numFmtId="0" fontId="2" fillId="0" borderId="0" xfId="3" applyAlignment="1">
      <alignment horizontal="center"/>
    </xf>
    <xf numFmtId="0" fontId="13" fillId="0" borderId="0" xfId="3" applyFont="1" applyAlignment="1">
      <alignment horizontal="center"/>
    </xf>
    <xf numFmtId="1" fontId="2" fillId="0" borderId="0" xfId="3" applyNumberFormat="1"/>
    <xf numFmtId="0" fontId="14" fillId="0" borderId="0" xfId="3" applyFont="1"/>
    <xf numFmtId="1" fontId="14" fillId="0" borderId="0" xfId="3" applyNumberFormat="1" applyFont="1"/>
    <xf numFmtId="170" fontId="14" fillId="0" borderId="0" xfId="3" applyNumberFormat="1" applyFont="1"/>
    <xf numFmtId="170" fontId="2" fillId="0" borderId="0" xfId="3" applyNumberFormat="1"/>
    <xf numFmtId="0" fontId="13" fillId="0" borderId="0" xfId="3" applyFont="1"/>
    <xf numFmtId="0" fontId="16" fillId="0" borderId="0" xfId="3" applyFont="1"/>
    <xf numFmtId="0" fontId="17" fillId="0" borderId="0" xfId="3" applyFont="1"/>
    <xf numFmtId="1" fontId="18" fillId="0" borderId="0" xfId="3" applyNumberFormat="1" applyFont="1"/>
    <xf numFmtId="1" fontId="13" fillId="0" borderId="0" xfId="3" applyNumberFormat="1" applyFont="1" applyAlignment="1">
      <alignment horizontal="center"/>
    </xf>
    <xf numFmtId="1" fontId="2" fillId="0" borderId="0" xfId="3" applyNumberFormat="1" applyAlignment="1">
      <alignment horizontal="center"/>
    </xf>
    <xf numFmtId="1" fontId="15" fillId="0" borderId="0" xfId="3" applyNumberFormat="1" applyFont="1"/>
    <xf numFmtId="0" fontId="2" fillId="0" borderId="0" xfId="3" applyAlignment="1">
      <alignment horizontal="left" vertical="top"/>
    </xf>
    <xf numFmtId="2" fontId="19" fillId="0" borderId="0" xfId="3" applyNumberFormat="1" applyFont="1"/>
    <xf numFmtId="2" fontId="18" fillId="0" borderId="0" xfId="3" applyNumberFormat="1" applyFont="1"/>
    <xf numFmtId="2" fontId="0" fillId="0" borderId="0" xfId="0" applyNumberFormat="1"/>
    <xf numFmtId="2" fontId="20" fillId="0" borderId="0" xfId="3" applyNumberFormat="1" applyFont="1"/>
    <xf numFmtId="0" fontId="21" fillId="0" borderId="0" xfId="3" applyFont="1"/>
    <xf numFmtId="2" fontId="22" fillId="0" borderId="0" xfId="3" applyNumberFormat="1" applyFont="1"/>
    <xf numFmtId="1" fontId="21" fillId="0" borderId="0" xfId="3" applyNumberFormat="1" applyFont="1"/>
    <xf numFmtId="1" fontId="23" fillId="0" borderId="0" xfId="3" applyNumberFormat="1" applyFont="1"/>
    <xf numFmtId="1" fontId="24" fillId="0" borderId="0" xfId="3" applyNumberFormat="1" applyFont="1"/>
    <xf numFmtId="1" fontId="25" fillId="0" borderId="0" xfId="3" applyNumberFormat="1" applyFont="1"/>
    <xf numFmtId="2" fontId="2" fillId="0" borderId="0" xfId="3" applyNumberFormat="1"/>
    <xf numFmtId="0" fontId="5" fillId="2" borderId="0" xfId="0" applyFont="1" applyFill="1"/>
    <xf numFmtId="165" fontId="0" fillId="2" borderId="0" xfId="0" applyNumberFormat="1" applyFill="1"/>
    <xf numFmtId="165" fontId="5" fillId="2" borderId="0" xfId="0" applyNumberFormat="1" applyFont="1" applyFill="1"/>
    <xf numFmtId="0" fontId="1" fillId="7" borderId="0" xfId="1" applyFill="1"/>
    <xf numFmtId="3" fontId="7" fillId="7" borderId="0" xfId="1" applyNumberFormat="1" applyFont="1" applyFill="1" applyAlignment="1">
      <alignment horizontal="right" vertical="top" wrapText="1"/>
    </xf>
    <xf numFmtId="165" fontId="1" fillId="7" borderId="0" xfId="1" applyNumberFormat="1" applyFill="1"/>
    <xf numFmtId="1" fontId="1" fillId="7" borderId="0" xfId="1" applyNumberFormat="1" applyFill="1"/>
    <xf numFmtId="1" fontId="1" fillId="2" borderId="0" xfId="1" applyNumberFormat="1" applyFill="1"/>
    <xf numFmtId="0" fontId="1" fillId="7" borderId="0" xfId="1" quotePrefix="1" applyFill="1"/>
    <xf numFmtId="166" fontId="1" fillId="7" borderId="0" xfId="1" applyNumberFormat="1" applyFill="1"/>
    <xf numFmtId="0" fontId="27" fillId="0" borderId="0" xfId="1" applyFont="1"/>
    <xf numFmtId="0" fontId="10" fillId="0" borderId="0" xfId="4" applyAlignment="1">
      <alignment vertical="top"/>
    </xf>
    <xf numFmtId="0" fontId="10" fillId="0" borderId="0" xfId="4" applyFill="1" applyAlignment="1">
      <alignment horizontal="left" vertical="top"/>
    </xf>
    <xf numFmtId="0" fontId="10" fillId="0" borderId="0" xfId="4" applyFill="1" applyAlignment="1">
      <alignment vertical="top"/>
    </xf>
    <xf numFmtId="165" fontId="7" fillId="7" borderId="0" xfId="1" applyNumberFormat="1" applyFont="1" applyFill="1" applyAlignment="1">
      <alignment horizontal="right" vertical="top" wrapText="1"/>
    </xf>
    <xf numFmtId="0" fontId="1" fillId="0" borderId="0" xfId="1" applyAlignment="1">
      <alignment wrapText="1"/>
    </xf>
    <xf numFmtId="0" fontId="10" fillId="0" borderId="0" xfId="4"/>
    <xf numFmtId="0" fontId="10" fillId="0" borderId="0" xfId="4" applyFill="1"/>
    <xf numFmtId="165" fontId="7" fillId="0" borderId="0" xfId="1" applyNumberFormat="1" applyFont="1" applyAlignment="1">
      <alignment horizontal="right" vertical="top" wrapText="1"/>
    </xf>
    <xf numFmtId="0" fontId="9" fillId="0" borderId="0" xfId="4" applyFont="1" applyFill="1" applyAlignment="1">
      <alignment vertical="top"/>
    </xf>
    <xf numFmtId="0" fontId="10" fillId="7" borderId="0" xfId="4" applyFill="1"/>
    <xf numFmtId="0" fontId="10" fillId="7" borderId="0" xfId="4" applyFill="1" applyAlignment="1">
      <alignment vertical="top"/>
    </xf>
    <xf numFmtId="0" fontId="1" fillId="7" borderId="0" xfId="1" applyFill="1" applyAlignment="1">
      <alignment horizontal="center" wrapText="1"/>
    </xf>
    <xf numFmtId="164" fontId="0" fillId="7" borderId="0" xfId="2" applyNumberFormat="1" applyFont="1" applyFill="1" applyBorder="1"/>
    <xf numFmtId="164" fontId="0" fillId="7" borderId="0" xfId="2" applyNumberFormat="1" applyFont="1" applyFill="1"/>
    <xf numFmtId="165" fontId="1" fillId="7" borderId="0" xfId="1" applyNumberFormat="1" applyFill="1" applyAlignment="1">
      <alignment horizontal="center" vertical="center" wrapText="1"/>
    </xf>
    <xf numFmtId="165" fontId="1" fillId="7" borderId="0" xfId="1" applyNumberFormat="1" applyFill="1" applyAlignment="1">
      <alignment horizontal="center" vertical="center"/>
    </xf>
    <xf numFmtId="165" fontId="0" fillId="7" borderId="0" xfId="2" applyNumberFormat="1" applyFont="1" applyFill="1" applyBorder="1" applyAlignment="1">
      <alignment horizontal="center" vertical="center"/>
    </xf>
    <xf numFmtId="165" fontId="0" fillId="7" borderId="0" xfId="2" applyNumberFormat="1" applyFont="1" applyFill="1" applyAlignment="1">
      <alignment horizontal="center" vertical="center"/>
    </xf>
    <xf numFmtId="43" fontId="11" fillId="0" borderId="0" xfId="1" applyNumberFormat="1" applyFont="1"/>
    <xf numFmtId="3" fontId="1" fillId="7" borderId="0" xfId="1" applyNumberFormat="1" applyFill="1"/>
    <xf numFmtId="164" fontId="4" fillId="7" borderId="0" xfId="2" applyNumberFormat="1" applyFont="1" applyFill="1"/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0" fontId="28" fillId="0" borderId="0" xfId="3" applyFont="1" applyAlignment="1">
      <alignment horizontal="right"/>
    </xf>
    <xf numFmtId="165" fontId="9" fillId="0" borderId="0" xfId="3" applyNumberFormat="1" applyFont="1"/>
    <xf numFmtId="165" fontId="9" fillId="2" borderId="0" xfId="3" applyNumberFormat="1" applyFont="1" applyFill="1"/>
    <xf numFmtId="165" fontId="9" fillId="2" borderId="1" xfId="3" applyNumberFormat="1" applyFont="1" applyFill="1" applyBorder="1" applyAlignment="1">
      <alignment horizontal="left" vertical="top"/>
    </xf>
    <xf numFmtId="165" fontId="2" fillId="2" borderId="0" xfId="3" applyNumberFormat="1" applyFill="1"/>
    <xf numFmtId="165" fontId="2" fillId="0" borderId="0" xfId="3" applyNumberFormat="1"/>
    <xf numFmtId="165" fontId="9" fillId="2" borderId="0" xfId="3" applyNumberFormat="1" applyFont="1" applyFill="1" applyAlignment="1">
      <alignment horizontal="left" vertical="top"/>
    </xf>
    <xf numFmtId="165" fontId="8" fillId="2" borderId="0" xfId="3" applyNumberFormat="1" applyFont="1" applyFill="1" applyAlignment="1">
      <alignment horizontal="left" vertical="top" wrapText="1"/>
    </xf>
    <xf numFmtId="165" fontId="9" fillId="0" borderId="0" xfId="3" applyNumberFormat="1" applyFont="1" applyAlignment="1">
      <alignment horizontal="right"/>
    </xf>
    <xf numFmtId="165" fontId="11" fillId="0" borderId="0" xfId="3" applyNumberFormat="1" applyFont="1" applyAlignment="1">
      <alignment horizontal="right"/>
    </xf>
    <xf numFmtId="49" fontId="30" fillId="0" borderId="3" xfId="3" applyNumberFormat="1" applyFont="1" applyBorder="1" applyAlignment="1">
      <alignment horizontal="center" vertical="top" wrapText="1"/>
    </xf>
    <xf numFmtId="49" fontId="28" fillId="0" borderId="3" xfId="3" applyNumberFormat="1" applyFont="1" applyBorder="1" applyAlignment="1">
      <alignment horizontal="right"/>
    </xf>
    <xf numFmtId="0" fontId="28" fillId="0" borderId="3" xfId="3" applyFont="1" applyBorder="1" applyAlignment="1">
      <alignment horizontal="right"/>
    </xf>
    <xf numFmtId="0" fontId="0" fillId="7" borderId="0" xfId="0" applyFill="1"/>
    <xf numFmtId="165" fontId="1" fillId="0" borderId="0" xfId="1" applyNumberFormat="1" applyAlignment="1">
      <alignment horizontal="right" vertical="center"/>
    </xf>
    <xf numFmtId="49" fontId="9" fillId="2" borderId="0" xfId="3" applyNumberFormat="1" applyFont="1" applyFill="1" applyAlignment="1">
      <alignment horizontal="left" vertical="top"/>
    </xf>
  </cellXfs>
  <cellStyles count="5">
    <cellStyle name="Comma 2" xfId="2" xr:uid="{C0D8BAB6-5FA4-4BD2-B697-2E66EC672587}"/>
    <cellStyle name="Hyperlink" xfId="4" builtinId="8"/>
    <cellStyle name="Normal" xfId="0" builtinId="0"/>
    <cellStyle name="Normal 2" xfId="1" xr:uid="{18B257D4-278E-4621-A210-A1283A98BAD3}"/>
    <cellStyle name="Normal 2 2" xfId="3" xr:uid="{CA41269D-D61D-4C95-9604-0DE314634EDE}"/>
  </cellStyles>
  <dxfs count="4"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colors>
    <mruColors>
      <color rgb="FFFFA7A7"/>
      <color rgb="FFFFFF99"/>
      <color rgb="FF1605BB"/>
      <color rgb="FF0066FF"/>
      <color rgb="FF6DBDE1"/>
      <color rgb="FF83CBEB"/>
      <color rgb="FF0000FF"/>
      <color rgb="FFC00000"/>
      <color rgb="FF019BAB"/>
      <color rgb="FFF477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3.xml"/><Relationship Id="rId18" Type="http://schemas.openxmlformats.org/officeDocument/2006/relationships/worksheet" Target="worksheets/sheet14.xml"/><Relationship Id="rId26" Type="http://schemas.openxmlformats.org/officeDocument/2006/relationships/chartsheet" Target="chartsheets/sheet9.xml"/><Relationship Id="rId39" Type="http://schemas.openxmlformats.org/officeDocument/2006/relationships/calcChain" Target="calcChain.xml"/><Relationship Id="rId21" Type="http://schemas.openxmlformats.org/officeDocument/2006/relationships/chartsheet" Target="chartsheets/sheet7.xml"/><Relationship Id="rId34" Type="http://schemas.openxmlformats.org/officeDocument/2006/relationships/externalLink" Target="externalLinks/externalLink1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6.xml"/><Relationship Id="rId2" Type="http://schemas.openxmlformats.org/officeDocument/2006/relationships/worksheet" Target="worksheets/sheet1.xml"/><Relationship Id="rId16" Type="http://schemas.openxmlformats.org/officeDocument/2006/relationships/worksheet" Target="worksheets/sheet12.xml"/><Relationship Id="rId20" Type="http://schemas.openxmlformats.org/officeDocument/2006/relationships/chartsheet" Target="chartsheets/sheet6.xml"/><Relationship Id="rId29" Type="http://schemas.openxmlformats.org/officeDocument/2006/relationships/worksheet" Target="worksheets/sheet20.xml"/><Relationship Id="rId41" Type="http://schemas.openxmlformats.org/officeDocument/2006/relationships/customXml" Target="../customXml/item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9.xml"/><Relationship Id="rId24" Type="http://schemas.openxmlformats.org/officeDocument/2006/relationships/worksheet" Target="worksheets/sheet16.xml"/><Relationship Id="rId32" Type="http://schemas.openxmlformats.org/officeDocument/2006/relationships/worksheet" Target="worksheets/sheet2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4.xml"/><Relationship Id="rId15" Type="http://schemas.openxmlformats.org/officeDocument/2006/relationships/chartsheet" Target="chartsheets/sheet4.xml"/><Relationship Id="rId23" Type="http://schemas.openxmlformats.org/officeDocument/2006/relationships/chartsheet" Target="chartsheets/sheet8.xml"/><Relationship Id="rId28" Type="http://schemas.openxmlformats.org/officeDocument/2006/relationships/worksheet" Target="worksheets/sheet19.xml"/><Relationship Id="rId36" Type="http://schemas.openxmlformats.org/officeDocument/2006/relationships/styles" Target="styles.xml"/><Relationship Id="rId10" Type="http://schemas.openxmlformats.org/officeDocument/2006/relationships/worksheet" Target="worksheets/sheet8.xml"/><Relationship Id="rId19" Type="http://schemas.openxmlformats.org/officeDocument/2006/relationships/chartsheet" Target="chartsheets/sheet5.xml"/><Relationship Id="rId31" Type="http://schemas.openxmlformats.org/officeDocument/2006/relationships/worksheet" Target="worksheets/sheet21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1.xml"/><Relationship Id="rId22" Type="http://schemas.openxmlformats.org/officeDocument/2006/relationships/worksheet" Target="worksheets/sheet15.xml"/><Relationship Id="rId27" Type="http://schemas.openxmlformats.org/officeDocument/2006/relationships/worksheet" Target="worksheets/sheet18.xml"/><Relationship Id="rId30" Type="http://schemas.openxmlformats.org/officeDocument/2006/relationships/chartsheet" Target="chartsheets/sheet10.xml"/><Relationship Id="rId35" Type="http://schemas.openxmlformats.org/officeDocument/2006/relationships/theme" Target="theme/theme1.xml"/><Relationship Id="rId8" Type="http://schemas.openxmlformats.org/officeDocument/2006/relationships/chartsheet" Target="chartsheets/sheet2.xml"/><Relationship Id="rId3" Type="http://schemas.openxmlformats.org/officeDocument/2006/relationships/worksheet" Target="worksheets/sheet2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3.xml"/><Relationship Id="rId25" Type="http://schemas.openxmlformats.org/officeDocument/2006/relationships/worksheet" Target="worksheets/sheet17.xml"/><Relationship Id="rId33" Type="http://schemas.openxmlformats.org/officeDocument/2006/relationships/worksheet" Target="worksheets/sheet23.xml"/><Relationship Id="rId38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92825721258263E-2"/>
          <c:y val="0.15088695329013074"/>
          <c:w val="0.93819395621166768"/>
          <c:h val="0.63898833963458623"/>
        </c:manualLayout>
      </c:layout>
      <c:areaChart>
        <c:grouping val="stacked"/>
        <c:varyColors val="0"/>
        <c:ser>
          <c:idx val="0"/>
          <c:order val="0"/>
          <c:tx>
            <c:strRef>
              <c:f>Customs!$F$1</c:f>
              <c:strCache>
                <c:ptCount val="1"/>
                <c:pt idx="0">
                  <c:v>Customs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'Social Insurance'!$T$2:$T$236</c:f>
              <c:strCache>
                <c:ptCount val="235"/>
                <c:pt idx="0">
                  <c:v>1790</c:v>
                </c:pt>
                <c:pt idx="1">
                  <c:v>1791</c:v>
                </c:pt>
                <c:pt idx="2">
                  <c:v>1792</c:v>
                </c:pt>
                <c:pt idx="3">
                  <c:v>1793</c:v>
                </c:pt>
                <c:pt idx="4">
                  <c:v>1794</c:v>
                </c:pt>
                <c:pt idx="5">
                  <c:v>1795</c:v>
                </c:pt>
                <c:pt idx="6">
                  <c:v>1796</c:v>
                </c:pt>
                <c:pt idx="7">
                  <c:v>1797</c:v>
                </c:pt>
                <c:pt idx="8">
                  <c:v>1798</c:v>
                </c:pt>
                <c:pt idx="9">
                  <c:v>1799</c:v>
                </c:pt>
                <c:pt idx="10">
                  <c:v>1800</c:v>
                </c:pt>
                <c:pt idx="11">
                  <c:v>1801</c:v>
                </c:pt>
                <c:pt idx="12">
                  <c:v>1802</c:v>
                </c:pt>
                <c:pt idx="13">
                  <c:v>1803</c:v>
                </c:pt>
                <c:pt idx="14">
                  <c:v>1804</c:v>
                </c:pt>
                <c:pt idx="15">
                  <c:v>1805</c:v>
                </c:pt>
                <c:pt idx="16">
                  <c:v>1806</c:v>
                </c:pt>
                <c:pt idx="17">
                  <c:v>1807</c:v>
                </c:pt>
                <c:pt idx="18">
                  <c:v>1808</c:v>
                </c:pt>
                <c:pt idx="19">
                  <c:v>1809</c:v>
                </c:pt>
                <c:pt idx="20">
                  <c:v>1810</c:v>
                </c:pt>
                <c:pt idx="21">
                  <c:v>1811</c:v>
                </c:pt>
                <c:pt idx="22">
                  <c:v>1812</c:v>
                </c:pt>
                <c:pt idx="23">
                  <c:v>1813</c:v>
                </c:pt>
                <c:pt idx="24">
                  <c:v>1814</c:v>
                </c:pt>
                <c:pt idx="25">
                  <c:v>1815</c:v>
                </c:pt>
                <c:pt idx="26">
                  <c:v>1816</c:v>
                </c:pt>
                <c:pt idx="27">
                  <c:v>1817</c:v>
                </c:pt>
                <c:pt idx="28">
                  <c:v>1818</c:v>
                </c:pt>
                <c:pt idx="29">
                  <c:v>1819</c:v>
                </c:pt>
                <c:pt idx="30">
                  <c:v>1820</c:v>
                </c:pt>
                <c:pt idx="31">
                  <c:v>1821</c:v>
                </c:pt>
                <c:pt idx="32">
                  <c:v>1822</c:v>
                </c:pt>
                <c:pt idx="33">
                  <c:v>1823</c:v>
                </c:pt>
                <c:pt idx="34">
                  <c:v>1824</c:v>
                </c:pt>
                <c:pt idx="35">
                  <c:v>1825</c:v>
                </c:pt>
                <c:pt idx="36">
                  <c:v>1826</c:v>
                </c:pt>
                <c:pt idx="37">
                  <c:v>1827</c:v>
                </c:pt>
                <c:pt idx="38">
                  <c:v>1828</c:v>
                </c:pt>
                <c:pt idx="39">
                  <c:v>1829</c:v>
                </c:pt>
                <c:pt idx="40">
                  <c:v>1830</c:v>
                </c:pt>
                <c:pt idx="41">
                  <c:v>1831</c:v>
                </c:pt>
                <c:pt idx="42">
                  <c:v>1832</c:v>
                </c:pt>
                <c:pt idx="43">
                  <c:v>1833</c:v>
                </c:pt>
                <c:pt idx="44">
                  <c:v>1834</c:v>
                </c:pt>
                <c:pt idx="45">
                  <c:v>1835</c:v>
                </c:pt>
                <c:pt idx="46">
                  <c:v>1836</c:v>
                </c:pt>
                <c:pt idx="47">
                  <c:v>1837</c:v>
                </c:pt>
                <c:pt idx="48">
                  <c:v>1838</c:v>
                </c:pt>
                <c:pt idx="49">
                  <c:v>1839</c:v>
                </c:pt>
                <c:pt idx="50">
                  <c:v>1840</c:v>
                </c:pt>
                <c:pt idx="51">
                  <c:v>1841</c:v>
                </c:pt>
                <c:pt idx="52">
                  <c:v>1842</c:v>
                </c:pt>
                <c:pt idx="53">
                  <c:v>1843</c:v>
                </c:pt>
                <c:pt idx="54">
                  <c:v>1844</c:v>
                </c:pt>
                <c:pt idx="55">
                  <c:v>1845</c:v>
                </c:pt>
                <c:pt idx="56">
                  <c:v>1846</c:v>
                </c:pt>
                <c:pt idx="57">
                  <c:v>1847</c:v>
                </c:pt>
                <c:pt idx="58">
                  <c:v>1848</c:v>
                </c:pt>
                <c:pt idx="59">
                  <c:v>1849</c:v>
                </c:pt>
                <c:pt idx="60">
                  <c:v>1850</c:v>
                </c:pt>
                <c:pt idx="61">
                  <c:v>1851</c:v>
                </c:pt>
                <c:pt idx="62">
                  <c:v>1852</c:v>
                </c:pt>
                <c:pt idx="63">
                  <c:v>1853</c:v>
                </c:pt>
                <c:pt idx="64">
                  <c:v>1854</c:v>
                </c:pt>
                <c:pt idx="65">
                  <c:v>1855</c:v>
                </c:pt>
                <c:pt idx="66">
                  <c:v>1856</c:v>
                </c:pt>
                <c:pt idx="67">
                  <c:v>1857</c:v>
                </c:pt>
                <c:pt idx="68">
                  <c:v>1858</c:v>
                </c:pt>
                <c:pt idx="69">
                  <c:v>1859</c:v>
                </c:pt>
                <c:pt idx="70">
                  <c:v>1860</c:v>
                </c:pt>
                <c:pt idx="71">
                  <c:v>1861</c:v>
                </c:pt>
                <c:pt idx="72">
                  <c:v>1862</c:v>
                </c:pt>
                <c:pt idx="73">
                  <c:v>1863</c:v>
                </c:pt>
                <c:pt idx="74">
                  <c:v>1864</c:v>
                </c:pt>
                <c:pt idx="75">
                  <c:v>1865</c:v>
                </c:pt>
                <c:pt idx="76">
                  <c:v>1866</c:v>
                </c:pt>
                <c:pt idx="77">
                  <c:v>1867</c:v>
                </c:pt>
                <c:pt idx="78">
                  <c:v>1868</c:v>
                </c:pt>
                <c:pt idx="79">
                  <c:v>1869</c:v>
                </c:pt>
                <c:pt idx="80">
                  <c:v>1870</c:v>
                </c:pt>
                <c:pt idx="81">
                  <c:v>1871</c:v>
                </c:pt>
                <c:pt idx="82">
                  <c:v>1872</c:v>
                </c:pt>
                <c:pt idx="83">
                  <c:v>1873</c:v>
                </c:pt>
                <c:pt idx="84">
                  <c:v>1874</c:v>
                </c:pt>
                <c:pt idx="85">
                  <c:v>1875</c:v>
                </c:pt>
                <c:pt idx="86">
                  <c:v>1876</c:v>
                </c:pt>
                <c:pt idx="87">
                  <c:v>1877</c:v>
                </c:pt>
                <c:pt idx="88">
                  <c:v>1878</c:v>
                </c:pt>
                <c:pt idx="89">
                  <c:v>1879</c:v>
                </c:pt>
                <c:pt idx="90">
                  <c:v>1880</c:v>
                </c:pt>
                <c:pt idx="91">
                  <c:v>1881</c:v>
                </c:pt>
                <c:pt idx="92">
                  <c:v>1882</c:v>
                </c:pt>
                <c:pt idx="93">
                  <c:v>1883</c:v>
                </c:pt>
                <c:pt idx="94">
                  <c:v>1884</c:v>
                </c:pt>
                <c:pt idx="95">
                  <c:v>1885</c:v>
                </c:pt>
                <c:pt idx="96">
                  <c:v>1886</c:v>
                </c:pt>
                <c:pt idx="97">
                  <c:v>1887</c:v>
                </c:pt>
                <c:pt idx="98">
                  <c:v>1888</c:v>
                </c:pt>
                <c:pt idx="99">
                  <c:v>1889</c:v>
                </c:pt>
                <c:pt idx="100">
                  <c:v>1890</c:v>
                </c:pt>
                <c:pt idx="101">
                  <c:v>1891</c:v>
                </c:pt>
                <c:pt idx="102">
                  <c:v>1892</c:v>
                </c:pt>
                <c:pt idx="103">
                  <c:v>1893</c:v>
                </c:pt>
                <c:pt idx="104">
                  <c:v>1894</c:v>
                </c:pt>
                <c:pt idx="105">
                  <c:v>1895</c:v>
                </c:pt>
                <c:pt idx="106">
                  <c:v>1896</c:v>
                </c:pt>
                <c:pt idx="107">
                  <c:v>1897</c:v>
                </c:pt>
                <c:pt idx="108">
                  <c:v>1898</c:v>
                </c:pt>
                <c:pt idx="109">
                  <c:v>1899</c:v>
                </c:pt>
                <c:pt idx="110">
                  <c:v>1900</c:v>
                </c:pt>
                <c:pt idx="111">
                  <c:v>1901</c:v>
                </c:pt>
                <c:pt idx="112">
                  <c:v>1902</c:v>
                </c:pt>
                <c:pt idx="113">
                  <c:v>1903</c:v>
                </c:pt>
                <c:pt idx="114">
                  <c:v>1904</c:v>
                </c:pt>
                <c:pt idx="115">
                  <c:v>1905</c:v>
                </c:pt>
                <c:pt idx="116">
                  <c:v>1906</c:v>
                </c:pt>
                <c:pt idx="117">
                  <c:v>1907</c:v>
                </c:pt>
                <c:pt idx="118">
                  <c:v>1908</c:v>
                </c:pt>
                <c:pt idx="119">
                  <c:v>1909</c:v>
                </c:pt>
                <c:pt idx="120">
                  <c:v>1910</c:v>
                </c:pt>
                <c:pt idx="121">
                  <c:v>1911</c:v>
                </c:pt>
                <c:pt idx="122">
                  <c:v>1912</c:v>
                </c:pt>
                <c:pt idx="123">
                  <c:v>1913</c:v>
                </c:pt>
                <c:pt idx="124">
                  <c:v>1914</c:v>
                </c:pt>
                <c:pt idx="125">
                  <c:v>1915</c:v>
                </c:pt>
                <c:pt idx="126">
                  <c:v>1916</c:v>
                </c:pt>
                <c:pt idx="127">
                  <c:v>1917</c:v>
                </c:pt>
                <c:pt idx="128">
                  <c:v>1918</c:v>
                </c:pt>
                <c:pt idx="129">
                  <c:v>1919</c:v>
                </c:pt>
                <c:pt idx="130">
                  <c:v>1920</c:v>
                </c:pt>
                <c:pt idx="131">
                  <c:v>1921</c:v>
                </c:pt>
                <c:pt idx="132">
                  <c:v>1922</c:v>
                </c:pt>
                <c:pt idx="133">
                  <c:v>1923</c:v>
                </c:pt>
                <c:pt idx="134">
                  <c:v>1924</c:v>
                </c:pt>
                <c:pt idx="135">
                  <c:v>1925</c:v>
                </c:pt>
                <c:pt idx="136">
                  <c:v>1926</c:v>
                </c:pt>
                <c:pt idx="137">
                  <c:v>1927</c:v>
                </c:pt>
                <c:pt idx="138">
                  <c:v>1928</c:v>
                </c:pt>
                <c:pt idx="139">
                  <c:v>1929</c:v>
                </c:pt>
                <c:pt idx="140">
                  <c:v>1930</c:v>
                </c:pt>
                <c:pt idx="141">
                  <c:v>1931</c:v>
                </c:pt>
                <c:pt idx="142">
                  <c:v>1932</c:v>
                </c:pt>
                <c:pt idx="143">
                  <c:v>1933</c:v>
                </c:pt>
                <c:pt idx="144">
                  <c:v>1934</c:v>
                </c:pt>
                <c:pt idx="145">
                  <c:v>1935</c:v>
                </c:pt>
                <c:pt idx="146">
                  <c:v>1936</c:v>
                </c:pt>
                <c:pt idx="147">
                  <c:v>1937</c:v>
                </c:pt>
                <c:pt idx="148">
                  <c:v>1938</c:v>
                </c:pt>
                <c:pt idx="149">
                  <c:v>1939</c:v>
                </c:pt>
                <c:pt idx="150">
                  <c:v>1940</c:v>
                </c:pt>
                <c:pt idx="151">
                  <c:v>1941</c:v>
                </c:pt>
                <c:pt idx="152">
                  <c:v>1942</c:v>
                </c:pt>
                <c:pt idx="153">
                  <c:v>1943</c:v>
                </c:pt>
                <c:pt idx="154">
                  <c:v>1944</c:v>
                </c:pt>
                <c:pt idx="155">
                  <c:v>1945</c:v>
                </c:pt>
                <c:pt idx="156">
                  <c:v>1946</c:v>
                </c:pt>
                <c:pt idx="157">
                  <c:v>1947</c:v>
                </c:pt>
                <c:pt idx="158">
                  <c:v>1948</c:v>
                </c:pt>
                <c:pt idx="159">
                  <c:v>1949</c:v>
                </c:pt>
                <c:pt idx="160">
                  <c:v>1950</c:v>
                </c:pt>
                <c:pt idx="161">
                  <c:v>1951</c:v>
                </c:pt>
                <c:pt idx="162">
                  <c:v>1952</c:v>
                </c:pt>
                <c:pt idx="163">
                  <c:v>1953</c:v>
                </c:pt>
                <c:pt idx="164">
                  <c:v>1954</c:v>
                </c:pt>
                <c:pt idx="165">
                  <c:v>1955</c:v>
                </c:pt>
                <c:pt idx="166">
                  <c:v>1956</c:v>
                </c:pt>
                <c:pt idx="167">
                  <c:v>1957</c:v>
                </c:pt>
                <c:pt idx="168">
                  <c:v>1958</c:v>
                </c:pt>
                <c:pt idx="169">
                  <c:v>1959</c:v>
                </c:pt>
                <c:pt idx="170">
                  <c:v>1960</c:v>
                </c:pt>
                <c:pt idx="171">
                  <c:v>1961</c:v>
                </c:pt>
                <c:pt idx="172">
                  <c:v>1962</c:v>
                </c:pt>
                <c:pt idx="173">
                  <c:v>1963</c:v>
                </c:pt>
                <c:pt idx="174">
                  <c:v>1964</c:v>
                </c:pt>
                <c:pt idx="175">
                  <c:v>1965</c:v>
                </c:pt>
                <c:pt idx="176">
                  <c:v>1966</c:v>
                </c:pt>
                <c:pt idx="177">
                  <c:v>1967</c:v>
                </c:pt>
                <c:pt idx="178">
                  <c:v>1968</c:v>
                </c:pt>
                <c:pt idx="179">
                  <c:v>1969</c:v>
                </c:pt>
                <c:pt idx="180">
                  <c:v>1970</c:v>
                </c:pt>
                <c:pt idx="181">
                  <c:v>1971</c:v>
                </c:pt>
                <c:pt idx="182">
                  <c:v>1972</c:v>
                </c:pt>
                <c:pt idx="183">
                  <c:v>1973</c:v>
                </c:pt>
                <c:pt idx="184">
                  <c:v>1974</c:v>
                </c:pt>
                <c:pt idx="185">
                  <c:v>1975</c:v>
                </c:pt>
                <c:pt idx="186">
                  <c:v>1976</c:v>
                </c:pt>
                <c:pt idx="187">
                  <c:v>1977</c:v>
                </c:pt>
                <c:pt idx="188">
                  <c:v>1978</c:v>
                </c:pt>
                <c:pt idx="189">
                  <c:v>1979</c:v>
                </c:pt>
                <c:pt idx="190">
                  <c:v>1980</c:v>
                </c:pt>
                <c:pt idx="191">
                  <c:v>1981</c:v>
                </c:pt>
                <c:pt idx="192">
                  <c:v>1982</c:v>
                </c:pt>
                <c:pt idx="193">
                  <c:v>1983</c:v>
                </c:pt>
                <c:pt idx="194">
                  <c:v>1984</c:v>
                </c:pt>
                <c:pt idx="195">
                  <c:v>1985</c:v>
                </c:pt>
                <c:pt idx="196">
                  <c:v>1986</c:v>
                </c:pt>
                <c:pt idx="197">
                  <c:v>1987</c:v>
                </c:pt>
                <c:pt idx="198">
                  <c:v>1988</c:v>
                </c:pt>
                <c:pt idx="199">
                  <c:v>1989</c:v>
                </c:pt>
                <c:pt idx="200">
                  <c:v>1990</c:v>
                </c:pt>
                <c:pt idx="201">
                  <c:v>1991</c:v>
                </c:pt>
                <c:pt idx="202">
                  <c:v>1992</c:v>
                </c:pt>
                <c:pt idx="203">
                  <c:v>1993</c:v>
                </c:pt>
                <c:pt idx="204">
                  <c:v>1994</c:v>
                </c:pt>
                <c:pt idx="205">
                  <c:v>1995</c:v>
                </c:pt>
                <c:pt idx="206">
                  <c:v>1996</c:v>
                </c:pt>
                <c:pt idx="207">
                  <c:v>1997</c:v>
                </c:pt>
                <c:pt idx="208">
                  <c:v>1998</c:v>
                </c:pt>
                <c:pt idx="209">
                  <c:v>1999</c:v>
                </c:pt>
                <c:pt idx="210">
                  <c:v>2000</c:v>
                </c:pt>
                <c:pt idx="211">
                  <c:v>2001</c:v>
                </c:pt>
                <c:pt idx="212">
                  <c:v>2002</c:v>
                </c:pt>
                <c:pt idx="213">
                  <c:v>2003</c:v>
                </c:pt>
                <c:pt idx="214">
                  <c:v>2004</c:v>
                </c:pt>
                <c:pt idx="215">
                  <c:v>2005</c:v>
                </c:pt>
                <c:pt idx="216">
                  <c:v>2006</c:v>
                </c:pt>
                <c:pt idx="217">
                  <c:v>2007</c:v>
                </c:pt>
                <c:pt idx="218">
                  <c:v>2008</c:v>
                </c:pt>
                <c:pt idx="219">
                  <c:v>2009</c:v>
                </c:pt>
                <c:pt idx="220">
                  <c:v>2010</c:v>
                </c:pt>
                <c:pt idx="221">
                  <c:v>2011</c:v>
                </c:pt>
                <c:pt idx="222">
                  <c:v>2012</c:v>
                </c:pt>
                <c:pt idx="223">
                  <c:v>2013</c:v>
                </c:pt>
                <c:pt idx="224">
                  <c:v>2014</c:v>
                </c:pt>
                <c:pt idx="225">
                  <c:v>2015</c:v>
                </c:pt>
                <c:pt idx="226">
                  <c:v>2016</c:v>
                </c:pt>
                <c:pt idx="227">
                  <c:v>2017</c:v>
                </c:pt>
                <c:pt idx="228">
                  <c:v>2018</c:v>
                </c:pt>
                <c:pt idx="229">
                  <c:v>2019</c:v>
                </c:pt>
                <c:pt idx="230">
                  <c:v>2020</c:v>
                </c:pt>
                <c:pt idx="231">
                  <c:v>2021</c:v>
                </c:pt>
                <c:pt idx="232">
                  <c:v>2022</c:v>
                </c:pt>
                <c:pt idx="233">
                  <c:v>2023</c:v>
                </c:pt>
                <c:pt idx="234">
                  <c:v>2024</c:v>
                </c:pt>
              </c:strCache>
            </c:strRef>
          </c:cat>
          <c:val>
            <c:numRef>
              <c:f>Customs!$W$2:$W$236</c:f>
              <c:numCache>
                <c:formatCode>General</c:formatCode>
                <c:ptCount val="235"/>
                <c:pt idx="0">
                  <c:v>2.2791924342472258</c:v>
                </c:pt>
                <c:pt idx="1">
                  <c:v>2.0946863800462601</c:v>
                </c:pt>
                <c:pt idx="2">
                  <c:v>1.4969025503472599</c:v>
                </c:pt>
                <c:pt idx="3">
                  <c:v>1.6620494491737605</c:v>
                </c:pt>
                <c:pt idx="4">
                  <c:v>1.4955847054070202</c:v>
                </c:pt>
                <c:pt idx="5">
                  <c:v>1.4327688537935108</c:v>
                </c:pt>
                <c:pt idx="6">
                  <c:v>1.5526626942778237</c:v>
                </c:pt>
                <c:pt idx="7">
                  <c:v>1.819211516069285</c:v>
                </c:pt>
                <c:pt idx="8">
                  <c:v>1.6999387080620936</c:v>
                </c:pt>
                <c:pt idx="9">
                  <c:v>1.4786938887077823</c:v>
                </c:pt>
                <c:pt idx="10">
                  <c:v>1.8684511508002748</c:v>
                </c:pt>
                <c:pt idx="11">
                  <c:v>2.0674254581872815</c:v>
                </c:pt>
                <c:pt idx="12">
                  <c:v>2.7275332366971514</c:v>
                </c:pt>
                <c:pt idx="13">
                  <c:v>2.1254811742969424</c:v>
                </c:pt>
                <c:pt idx="14">
                  <c:v>2.062936772444913</c:v>
                </c:pt>
                <c:pt idx="15">
                  <c:v>2.2813992247630708</c:v>
                </c:pt>
                <c:pt idx="16">
                  <c:v>2.3505562754387999</c:v>
                </c:pt>
                <c:pt idx="17">
                  <c:v>2.6630972583244619</c:v>
                </c:pt>
                <c:pt idx="18">
                  <c:v>2.5058820843823169</c:v>
                </c:pt>
                <c:pt idx="19">
                  <c:v>1.051258926429991</c:v>
                </c:pt>
                <c:pt idx="20">
                  <c:v>1.2020574996949207</c:v>
                </c:pt>
                <c:pt idx="21">
                  <c:v>1.7155309293837666</c:v>
                </c:pt>
                <c:pt idx="22">
                  <c:v>1.1268776089921047</c:v>
                </c:pt>
                <c:pt idx="23">
                  <c:v>1.3495431784411314</c:v>
                </c:pt>
                <c:pt idx="24">
                  <c:v>0.55034712950159193</c:v>
                </c:pt>
                <c:pt idx="25">
                  <c:v>0.77890239766066227</c:v>
                </c:pt>
                <c:pt idx="26">
                  <c:v>4.3847452879802802</c:v>
                </c:pt>
                <c:pt idx="27">
                  <c:v>3.382503525171928</c:v>
                </c:pt>
                <c:pt idx="28">
                  <c:v>2.3054202328996851</c:v>
                </c:pt>
                <c:pt idx="29">
                  <c:v>2.7596283917032016</c:v>
                </c:pt>
                <c:pt idx="30">
                  <c:v>2.0890611683542026</c:v>
                </c:pt>
                <c:pt idx="31">
                  <c:v>1.7519583958147467</c:v>
                </c:pt>
                <c:pt idx="32">
                  <c:v>2.1567849813936593</c:v>
                </c:pt>
                <c:pt idx="33">
                  <c:v>2.4901318601108966</c:v>
                </c:pt>
                <c:pt idx="34">
                  <c:v>2.3489966708593069</c:v>
                </c:pt>
                <c:pt idx="35">
                  <c:v>2.4157782828088288</c:v>
                </c:pt>
                <c:pt idx="36">
                  <c:v>2.65972145432761</c:v>
                </c:pt>
                <c:pt idx="37">
                  <c:v>2.1296529442812866</c:v>
                </c:pt>
                <c:pt idx="38">
                  <c:v>2.5577909090758513</c:v>
                </c:pt>
                <c:pt idx="39">
                  <c:v>2.414806550250908</c:v>
                </c:pt>
                <c:pt idx="40">
                  <c:v>2.1220165131418054</c:v>
                </c:pt>
                <c:pt idx="41">
                  <c:v>2.2722185437781079</c:v>
                </c:pt>
                <c:pt idx="42">
                  <c:v>2.4955317389394072</c:v>
                </c:pt>
                <c:pt idx="43">
                  <c:v>2.4743135180586582</c:v>
                </c:pt>
                <c:pt idx="44">
                  <c:v>1.3138212428131246</c:v>
                </c:pt>
                <c:pt idx="45">
                  <c:v>1.4285199227412546</c:v>
                </c:pt>
                <c:pt idx="46">
                  <c:v>1.5630698954242981</c:v>
                </c:pt>
                <c:pt idx="47">
                  <c:v>0.71153724233109483</c:v>
                </c:pt>
                <c:pt idx="48">
                  <c:v>1.0011999952957864</c:v>
                </c:pt>
                <c:pt idx="49">
                  <c:v>1.370870454049026</c:v>
                </c:pt>
                <c:pt idx="50">
                  <c:v>0.84902599181791538</c:v>
                </c:pt>
                <c:pt idx="51">
                  <c:v>0.8640928018965276</c:v>
                </c:pt>
                <c:pt idx="52">
                  <c:v>1.1056709487073866</c:v>
                </c:pt>
                <c:pt idx="53">
                  <c:v>0.87771130049305923</c:v>
                </c:pt>
                <c:pt idx="54">
                  <c:v>1.5048279944327747</c:v>
                </c:pt>
                <c:pt idx="55">
                  <c:v>1.4480783840320774</c:v>
                </c:pt>
                <c:pt idx="56">
                  <c:v>1.2635606888799831</c:v>
                </c:pt>
                <c:pt idx="57">
                  <c:v>0.95715450396920054</c:v>
                </c:pt>
                <c:pt idx="58">
                  <c:v>1.2739925272524166</c:v>
                </c:pt>
                <c:pt idx="59">
                  <c:v>1.1374187970057976</c:v>
                </c:pt>
                <c:pt idx="60">
                  <c:v>1.4946750245850697</c:v>
                </c:pt>
                <c:pt idx="61">
                  <c:v>1.7505621061102186</c:v>
                </c:pt>
                <c:pt idx="62">
                  <c:v>1.5048773350926794</c:v>
                </c:pt>
                <c:pt idx="63">
                  <c:v>1.7409954600834139</c:v>
                </c:pt>
                <c:pt idx="64">
                  <c:v>1.6943173747160714</c:v>
                </c:pt>
                <c:pt idx="65">
                  <c:v>1.3092413323542618</c:v>
                </c:pt>
                <c:pt idx="66">
                  <c:v>1.5597780292178449</c:v>
                </c:pt>
                <c:pt idx="67">
                  <c:v>1.5066657897716644</c:v>
                </c:pt>
                <c:pt idx="68">
                  <c:v>1.0069499624044587</c:v>
                </c:pt>
                <c:pt idx="69">
                  <c:v>1.1083399266497505</c:v>
                </c:pt>
                <c:pt idx="70">
                  <c:v>1.2063057125370589</c:v>
                </c:pt>
                <c:pt idx="71">
                  <c:v>0.84739080373181164</c:v>
                </c:pt>
                <c:pt idx="72">
                  <c:v>0.83486192390098446</c:v>
                </c:pt>
                <c:pt idx="73">
                  <c:v>0.89204116528523669</c:v>
                </c:pt>
                <c:pt idx="74">
                  <c:v>1.0655865798698041</c:v>
                </c:pt>
                <c:pt idx="75">
                  <c:v>0.84795184786768607</c:v>
                </c:pt>
                <c:pt idx="76">
                  <c:v>1.9673944418496274</c:v>
                </c:pt>
                <c:pt idx="77">
                  <c:v>2.0837996463093922</c:v>
                </c:pt>
                <c:pt idx="78">
                  <c:v>1.9912125542144461</c:v>
                </c:pt>
                <c:pt idx="79">
                  <c:v>2.2473905639330503</c:v>
                </c:pt>
                <c:pt idx="80">
                  <c:v>2.46224822738602</c:v>
                </c:pt>
                <c:pt idx="81">
                  <c:v>2.6614960913825891</c:v>
                </c:pt>
                <c:pt idx="82">
                  <c:v>2.5754843834425749</c:v>
                </c:pt>
                <c:pt idx="83">
                  <c:v>2.1048927733587837</c:v>
                </c:pt>
                <c:pt idx="84">
                  <c:v>1.8835214179393573</c:v>
                </c:pt>
                <c:pt idx="85">
                  <c:v>1.8868603084677416</c:v>
                </c:pt>
                <c:pt idx="86">
                  <c:v>1.7459875075522966</c:v>
                </c:pt>
                <c:pt idx="87">
                  <c:v>1.5056928381077357</c:v>
                </c:pt>
                <c:pt idx="88">
                  <c:v>1.5218621362786426</c:v>
                </c:pt>
                <c:pt idx="89">
                  <c:v>1.4358456659347989</c:v>
                </c:pt>
                <c:pt idx="90">
                  <c:v>1.7606993571928884</c:v>
                </c:pt>
                <c:pt idx="91">
                  <c:v>1.6652063021435188</c:v>
                </c:pt>
                <c:pt idx="92">
                  <c:v>1.7604605294394178</c:v>
                </c:pt>
                <c:pt idx="93">
                  <c:v>1.698514708772018</c:v>
                </c:pt>
                <c:pt idx="94">
                  <c:v>1.611406342188594</c:v>
                </c:pt>
                <c:pt idx="95">
                  <c:v>1.5219577038513739</c:v>
                </c:pt>
                <c:pt idx="96">
                  <c:v>1.5371188554287316</c:v>
                </c:pt>
                <c:pt idx="97">
                  <c:v>1.6018589417484124</c:v>
                </c:pt>
                <c:pt idx="98">
                  <c:v>1.5286917426097273</c:v>
                </c:pt>
                <c:pt idx="99">
                  <c:v>1.5608308766679093</c:v>
                </c:pt>
                <c:pt idx="100">
                  <c:v>1.4717224218463907</c:v>
                </c:pt>
                <c:pt idx="101">
                  <c:v>1.3766437915779832</c:v>
                </c:pt>
                <c:pt idx="102">
                  <c:v>1.0484255555910693</c:v>
                </c:pt>
                <c:pt idx="103">
                  <c:v>1.276469603363247</c:v>
                </c:pt>
                <c:pt idx="104">
                  <c:v>0.90233635541632284</c:v>
                </c:pt>
                <c:pt idx="105">
                  <c:v>0.94448623910173257</c:v>
                </c:pt>
                <c:pt idx="106">
                  <c:v>1.000589314240278</c:v>
                </c:pt>
                <c:pt idx="107">
                  <c:v>1.0596041812628934</c:v>
                </c:pt>
                <c:pt idx="108">
                  <c:v>0.80155712537889989</c:v>
                </c:pt>
                <c:pt idx="109">
                  <c:v>1.0243678575171764</c:v>
                </c:pt>
                <c:pt idx="110">
                  <c:v>1.1001160173056672</c:v>
                </c:pt>
                <c:pt idx="111">
                  <c:v>1.0404753281420096</c:v>
                </c:pt>
                <c:pt idx="112">
                  <c:v>1.0276756396613174</c:v>
                </c:pt>
                <c:pt idx="113">
                  <c:v>1.0676239074339351</c:v>
                </c:pt>
                <c:pt idx="114">
                  <c:v>0.99123891907664174</c:v>
                </c:pt>
                <c:pt idx="115">
                  <c:v>0.88673427850002451</c:v>
                </c:pt>
                <c:pt idx="116">
                  <c:v>0.94416926641771126</c:v>
                </c:pt>
                <c:pt idx="117">
                  <c:v>0.95900003705144854</c:v>
                </c:pt>
                <c:pt idx="118">
                  <c:v>0.9289530958450205</c:v>
                </c:pt>
                <c:pt idx="119">
                  <c:v>0.9240601061395407</c:v>
                </c:pt>
                <c:pt idx="120">
                  <c:v>0.98882228635432201</c:v>
                </c:pt>
                <c:pt idx="121">
                  <c:v>0.90696081035756915</c:v>
                </c:pt>
                <c:pt idx="122">
                  <c:v>0.82471526391454941</c:v>
                </c:pt>
                <c:pt idx="123">
                  <c:v>0.80696536263767515</c:v>
                </c:pt>
                <c:pt idx="124">
                  <c:v>0.79359632209847142</c:v>
                </c:pt>
                <c:pt idx="125">
                  <c:v>0.53726806969314833</c:v>
                </c:pt>
                <c:pt idx="126">
                  <c:v>0.42538921577489619</c:v>
                </c:pt>
                <c:pt idx="127">
                  <c:v>0.37491597560912165</c:v>
                </c:pt>
                <c:pt idx="128">
                  <c:v>0.23507974749617716</c:v>
                </c:pt>
                <c:pt idx="129">
                  <c:v>0.23327013278800474</c:v>
                </c:pt>
                <c:pt idx="130">
                  <c:v>0.36179588792461914</c:v>
                </c:pt>
                <c:pt idx="131">
                  <c:v>0.41524998480846909</c:v>
                </c:pt>
                <c:pt idx="132">
                  <c:v>0.48069483453667117</c:v>
                </c:pt>
                <c:pt idx="133">
                  <c:v>0.65154542221737211</c:v>
                </c:pt>
                <c:pt idx="134">
                  <c:v>0.62148899470683228</c:v>
                </c:pt>
                <c:pt idx="135">
                  <c:v>0.59878211547986038</c:v>
                </c:pt>
                <c:pt idx="136">
                  <c:v>0.59189774762772418</c:v>
                </c:pt>
                <c:pt idx="137">
                  <c:v>0.62765966169829834</c:v>
                </c:pt>
                <c:pt idx="138">
                  <c:v>0.57878997530933474</c:v>
                </c:pt>
                <c:pt idx="139">
                  <c:v>0.57603416793578555</c:v>
                </c:pt>
                <c:pt idx="140">
                  <c:v>0.63691279975518789</c:v>
                </c:pt>
                <c:pt idx="141">
                  <c:v>0.48892811455557278</c:v>
                </c:pt>
                <c:pt idx="142">
                  <c:v>0.55070088618024959</c:v>
                </c:pt>
                <c:pt idx="143">
                  <c:v>0.43879861013481919</c:v>
                </c:pt>
                <c:pt idx="144">
                  <c:v>0.46914476145355732</c:v>
                </c:pt>
                <c:pt idx="145">
                  <c:v>0.46253097214280875</c:v>
                </c:pt>
                <c:pt idx="146">
                  <c:v>0.45595432545257819</c:v>
                </c:pt>
                <c:pt idx="147">
                  <c:v>0.52297502585394273</c:v>
                </c:pt>
                <c:pt idx="148">
                  <c:v>0.41119499195675091</c:v>
                </c:pt>
                <c:pt idx="149">
                  <c:v>0.34118015984988648</c:v>
                </c:pt>
                <c:pt idx="150">
                  <c:v>0.32166305415907709</c:v>
                </c:pt>
                <c:pt idx="151">
                  <c:v>0.28225942529939185</c:v>
                </c:pt>
                <c:pt idx="152">
                  <c:v>0.2223454348510811</c:v>
                </c:pt>
                <c:pt idx="153">
                  <c:v>0.1516559134855599</c:v>
                </c:pt>
                <c:pt idx="154">
                  <c:v>0.18578326529121453</c:v>
                </c:pt>
                <c:pt idx="155">
                  <c:v>0.14955141971884087</c:v>
                </c:pt>
                <c:pt idx="156">
                  <c:v>0.18633823942233257</c:v>
                </c:pt>
                <c:pt idx="157">
                  <c:v>0.19108662994491737</c:v>
                </c:pt>
                <c:pt idx="158">
                  <c:v>0.14682575826578012</c:v>
                </c:pt>
                <c:pt idx="159">
                  <c:v>0.13469125607853932</c:v>
                </c:pt>
                <c:pt idx="160">
                  <c:v>0.1357458517468523</c:v>
                </c:pt>
                <c:pt idx="161">
                  <c:v>0.17554226417813648</c:v>
                </c:pt>
                <c:pt idx="162">
                  <c:v>0.1451031103246444</c:v>
                </c:pt>
                <c:pt idx="163">
                  <c:v>0.15312479928062175</c:v>
                </c:pt>
                <c:pt idx="164">
                  <c:v>0.13878752960757951</c:v>
                </c:pt>
                <c:pt idx="165">
                  <c:v>0.13749338974087785</c:v>
                </c:pt>
                <c:pt idx="166">
                  <c:v>0.15177478580171358</c:v>
                </c:pt>
                <c:pt idx="167">
                  <c:v>0.15504693597721761</c:v>
                </c:pt>
                <c:pt idx="168">
                  <c:v>0.1625019481531508</c:v>
                </c:pt>
                <c:pt idx="169">
                  <c:v>0.17732195916802454</c:v>
                </c:pt>
                <c:pt idx="170">
                  <c:v>0.20373357916570639</c:v>
                </c:pt>
                <c:pt idx="171">
                  <c:v>0.17467093561010316</c:v>
                </c:pt>
                <c:pt idx="172">
                  <c:v>0.189096328186447</c:v>
                </c:pt>
                <c:pt idx="173">
                  <c:v>0.18903443407326065</c:v>
                </c:pt>
                <c:pt idx="174">
                  <c:v>0.18292059317700343</c:v>
                </c:pt>
                <c:pt idx="175">
                  <c:v>0.19426108042570386</c:v>
                </c:pt>
                <c:pt idx="176">
                  <c:v>0.2172362921072043</c:v>
                </c:pt>
                <c:pt idx="177">
                  <c:v>0.2210593639165068</c:v>
                </c:pt>
                <c:pt idx="178">
                  <c:v>0.2166644518272425</c:v>
                </c:pt>
                <c:pt idx="179">
                  <c:v>0.22788915094339623</c:v>
                </c:pt>
                <c:pt idx="180">
                  <c:v>0.22639927328628329</c:v>
                </c:pt>
                <c:pt idx="181">
                  <c:v>0.22242729906642345</c:v>
                </c:pt>
                <c:pt idx="182">
                  <c:v>0.25697253982214402</c:v>
                </c:pt>
                <c:pt idx="183">
                  <c:v>0.22366044023502588</c:v>
                </c:pt>
                <c:pt idx="184">
                  <c:v>0.2157579679663485</c:v>
                </c:pt>
                <c:pt idx="185">
                  <c:v>0.21817318535224642</c:v>
                </c:pt>
                <c:pt idx="186">
                  <c:v>0.217462668641659</c:v>
                </c:pt>
                <c:pt idx="187">
                  <c:v>0.24737910247018846</c:v>
                </c:pt>
                <c:pt idx="188">
                  <c:v>0.27951182173839084</c:v>
                </c:pt>
                <c:pt idx="189">
                  <c:v>0.28313969531748073</c:v>
                </c:pt>
                <c:pt idx="190">
                  <c:v>0.25107399403288039</c:v>
                </c:pt>
                <c:pt idx="191">
                  <c:v>0.25204044246614854</c:v>
                </c:pt>
                <c:pt idx="192">
                  <c:v>0.2647885639093247</c:v>
                </c:pt>
                <c:pt idx="193">
                  <c:v>0.23816567029670954</c:v>
                </c:pt>
                <c:pt idx="194">
                  <c:v>0.28159944522184938</c:v>
                </c:pt>
                <c:pt idx="195">
                  <c:v>0.2783821156948606</c:v>
                </c:pt>
                <c:pt idx="196">
                  <c:v>0.29100635969102273</c:v>
                </c:pt>
                <c:pt idx="197">
                  <c:v>0.3106946089284795</c:v>
                </c:pt>
                <c:pt idx="198">
                  <c:v>0.30933318055734588</c:v>
                </c:pt>
                <c:pt idx="199">
                  <c:v>0.28952779353374936</c:v>
                </c:pt>
                <c:pt idx="200">
                  <c:v>0.28017188973902102</c:v>
                </c:pt>
                <c:pt idx="201">
                  <c:v>0.25899117020196899</c:v>
                </c:pt>
                <c:pt idx="202">
                  <c:v>0.26622906066798818</c:v>
                </c:pt>
                <c:pt idx="203">
                  <c:v>0.27413957760751179</c:v>
                </c:pt>
                <c:pt idx="204">
                  <c:v>0.27581049092593229</c:v>
                </c:pt>
                <c:pt idx="205">
                  <c:v>0.25263915704047907</c:v>
                </c:pt>
                <c:pt idx="206">
                  <c:v>0.23126112874506466</c:v>
                </c:pt>
                <c:pt idx="207">
                  <c:v>0.20901073150258526</c:v>
                </c:pt>
                <c:pt idx="208">
                  <c:v>0.20189069081660518</c:v>
                </c:pt>
                <c:pt idx="209">
                  <c:v>0.19038175508180466</c:v>
                </c:pt>
                <c:pt idx="210">
                  <c:v>0.19426492178773674</c:v>
                </c:pt>
                <c:pt idx="211">
                  <c:v>0.18303853032411399</c:v>
                </c:pt>
                <c:pt idx="212">
                  <c:v>0.17020614689224181</c:v>
                </c:pt>
                <c:pt idx="213">
                  <c:v>0.17336958656477355</c:v>
                </c:pt>
                <c:pt idx="214">
                  <c:v>0.17256853568848771</c:v>
                </c:pt>
                <c:pt idx="215">
                  <c:v>0.17929780968157555</c:v>
                </c:pt>
                <c:pt idx="216">
                  <c:v>0.17957960566316336</c:v>
                </c:pt>
                <c:pt idx="217">
                  <c:v>0.17969842997046481</c:v>
                </c:pt>
                <c:pt idx="218">
                  <c:v>0.18665050762194607</c:v>
                </c:pt>
                <c:pt idx="219">
                  <c:v>0.1550830394977224</c:v>
                </c:pt>
                <c:pt idx="220">
                  <c:v>0.16810447223149749</c:v>
                </c:pt>
                <c:pt idx="221">
                  <c:v>0.18922769471897738</c:v>
                </c:pt>
                <c:pt idx="222">
                  <c:v>0.18645929143377457</c:v>
                </c:pt>
                <c:pt idx="223">
                  <c:v>0.18846995158665161</c:v>
                </c:pt>
                <c:pt idx="224">
                  <c:v>0.19267241685301531</c:v>
                </c:pt>
                <c:pt idx="225">
                  <c:v>0.19153320579393276</c:v>
                </c:pt>
                <c:pt idx="226">
                  <c:v>0.18526022472866113</c:v>
                </c:pt>
                <c:pt idx="227">
                  <c:v>0.17628912763039142</c:v>
                </c:pt>
                <c:pt idx="228">
                  <c:v>0.19993198275121299</c:v>
                </c:pt>
                <c:pt idx="229">
                  <c:v>0.32861690879399813</c:v>
                </c:pt>
                <c:pt idx="230">
                  <c:v>0.32101994345354823</c:v>
                </c:pt>
                <c:pt idx="231">
                  <c:v>0.33775773372731716</c:v>
                </c:pt>
                <c:pt idx="232">
                  <c:v>0.38415958841692011</c:v>
                </c:pt>
                <c:pt idx="233">
                  <c:v>0.28981204495914159</c:v>
                </c:pt>
                <c:pt idx="234">
                  <c:v>0.26401453781519801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3-4165-BD05-FA3D003A5ED5}"/>
            </c:ext>
          </c:extLst>
        </c:ser>
        <c:ser>
          <c:idx val="3"/>
          <c:order val="1"/>
          <c:tx>
            <c:v>Excise tax</c:v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'Social Insurance'!$T$2:$T$236</c:f>
              <c:strCache>
                <c:ptCount val="235"/>
                <c:pt idx="0">
                  <c:v>1790</c:v>
                </c:pt>
                <c:pt idx="1">
                  <c:v>1791</c:v>
                </c:pt>
                <c:pt idx="2">
                  <c:v>1792</c:v>
                </c:pt>
                <c:pt idx="3">
                  <c:v>1793</c:v>
                </c:pt>
                <c:pt idx="4">
                  <c:v>1794</c:v>
                </c:pt>
                <c:pt idx="5">
                  <c:v>1795</c:v>
                </c:pt>
                <c:pt idx="6">
                  <c:v>1796</c:v>
                </c:pt>
                <c:pt idx="7">
                  <c:v>1797</c:v>
                </c:pt>
                <c:pt idx="8">
                  <c:v>1798</c:v>
                </c:pt>
                <c:pt idx="9">
                  <c:v>1799</c:v>
                </c:pt>
                <c:pt idx="10">
                  <c:v>1800</c:v>
                </c:pt>
                <c:pt idx="11">
                  <c:v>1801</c:v>
                </c:pt>
                <c:pt idx="12">
                  <c:v>1802</c:v>
                </c:pt>
                <c:pt idx="13">
                  <c:v>1803</c:v>
                </c:pt>
                <c:pt idx="14">
                  <c:v>1804</c:v>
                </c:pt>
                <c:pt idx="15">
                  <c:v>1805</c:v>
                </c:pt>
                <c:pt idx="16">
                  <c:v>1806</c:v>
                </c:pt>
                <c:pt idx="17">
                  <c:v>1807</c:v>
                </c:pt>
                <c:pt idx="18">
                  <c:v>1808</c:v>
                </c:pt>
                <c:pt idx="19">
                  <c:v>1809</c:v>
                </c:pt>
                <c:pt idx="20">
                  <c:v>1810</c:v>
                </c:pt>
                <c:pt idx="21">
                  <c:v>1811</c:v>
                </c:pt>
                <c:pt idx="22">
                  <c:v>1812</c:v>
                </c:pt>
                <c:pt idx="23">
                  <c:v>1813</c:v>
                </c:pt>
                <c:pt idx="24">
                  <c:v>1814</c:v>
                </c:pt>
                <c:pt idx="25">
                  <c:v>1815</c:v>
                </c:pt>
                <c:pt idx="26">
                  <c:v>1816</c:v>
                </c:pt>
                <c:pt idx="27">
                  <c:v>1817</c:v>
                </c:pt>
                <c:pt idx="28">
                  <c:v>1818</c:v>
                </c:pt>
                <c:pt idx="29">
                  <c:v>1819</c:v>
                </c:pt>
                <c:pt idx="30">
                  <c:v>1820</c:v>
                </c:pt>
                <c:pt idx="31">
                  <c:v>1821</c:v>
                </c:pt>
                <c:pt idx="32">
                  <c:v>1822</c:v>
                </c:pt>
                <c:pt idx="33">
                  <c:v>1823</c:v>
                </c:pt>
                <c:pt idx="34">
                  <c:v>1824</c:v>
                </c:pt>
                <c:pt idx="35">
                  <c:v>1825</c:v>
                </c:pt>
                <c:pt idx="36">
                  <c:v>1826</c:v>
                </c:pt>
                <c:pt idx="37">
                  <c:v>1827</c:v>
                </c:pt>
                <c:pt idx="38">
                  <c:v>1828</c:v>
                </c:pt>
                <c:pt idx="39">
                  <c:v>1829</c:v>
                </c:pt>
                <c:pt idx="40">
                  <c:v>1830</c:v>
                </c:pt>
                <c:pt idx="41">
                  <c:v>1831</c:v>
                </c:pt>
                <c:pt idx="42">
                  <c:v>1832</c:v>
                </c:pt>
                <c:pt idx="43">
                  <c:v>1833</c:v>
                </c:pt>
                <c:pt idx="44">
                  <c:v>1834</c:v>
                </c:pt>
                <c:pt idx="45">
                  <c:v>1835</c:v>
                </c:pt>
                <c:pt idx="46">
                  <c:v>1836</c:v>
                </c:pt>
                <c:pt idx="47">
                  <c:v>1837</c:v>
                </c:pt>
                <c:pt idx="48">
                  <c:v>1838</c:v>
                </c:pt>
                <c:pt idx="49">
                  <c:v>1839</c:v>
                </c:pt>
                <c:pt idx="50">
                  <c:v>1840</c:v>
                </c:pt>
                <c:pt idx="51">
                  <c:v>1841</c:v>
                </c:pt>
                <c:pt idx="52">
                  <c:v>1842</c:v>
                </c:pt>
                <c:pt idx="53">
                  <c:v>1843</c:v>
                </c:pt>
                <c:pt idx="54">
                  <c:v>1844</c:v>
                </c:pt>
                <c:pt idx="55">
                  <c:v>1845</c:v>
                </c:pt>
                <c:pt idx="56">
                  <c:v>1846</c:v>
                </c:pt>
                <c:pt idx="57">
                  <c:v>1847</c:v>
                </c:pt>
                <c:pt idx="58">
                  <c:v>1848</c:v>
                </c:pt>
                <c:pt idx="59">
                  <c:v>1849</c:v>
                </c:pt>
                <c:pt idx="60">
                  <c:v>1850</c:v>
                </c:pt>
                <c:pt idx="61">
                  <c:v>1851</c:v>
                </c:pt>
                <c:pt idx="62">
                  <c:v>1852</c:v>
                </c:pt>
                <c:pt idx="63">
                  <c:v>1853</c:v>
                </c:pt>
                <c:pt idx="64">
                  <c:v>1854</c:v>
                </c:pt>
                <c:pt idx="65">
                  <c:v>1855</c:v>
                </c:pt>
                <c:pt idx="66">
                  <c:v>1856</c:v>
                </c:pt>
                <c:pt idx="67">
                  <c:v>1857</c:v>
                </c:pt>
                <c:pt idx="68">
                  <c:v>1858</c:v>
                </c:pt>
                <c:pt idx="69">
                  <c:v>1859</c:v>
                </c:pt>
                <c:pt idx="70">
                  <c:v>1860</c:v>
                </c:pt>
                <c:pt idx="71">
                  <c:v>1861</c:v>
                </c:pt>
                <c:pt idx="72">
                  <c:v>1862</c:v>
                </c:pt>
                <c:pt idx="73">
                  <c:v>1863</c:v>
                </c:pt>
                <c:pt idx="74">
                  <c:v>1864</c:v>
                </c:pt>
                <c:pt idx="75">
                  <c:v>1865</c:v>
                </c:pt>
                <c:pt idx="76">
                  <c:v>1866</c:v>
                </c:pt>
                <c:pt idx="77">
                  <c:v>1867</c:v>
                </c:pt>
                <c:pt idx="78">
                  <c:v>1868</c:v>
                </c:pt>
                <c:pt idx="79">
                  <c:v>1869</c:v>
                </c:pt>
                <c:pt idx="80">
                  <c:v>1870</c:v>
                </c:pt>
                <c:pt idx="81">
                  <c:v>1871</c:v>
                </c:pt>
                <c:pt idx="82">
                  <c:v>1872</c:v>
                </c:pt>
                <c:pt idx="83">
                  <c:v>1873</c:v>
                </c:pt>
                <c:pt idx="84">
                  <c:v>1874</c:v>
                </c:pt>
                <c:pt idx="85">
                  <c:v>1875</c:v>
                </c:pt>
                <c:pt idx="86">
                  <c:v>1876</c:v>
                </c:pt>
                <c:pt idx="87">
                  <c:v>1877</c:v>
                </c:pt>
                <c:pt idx="88">
                  <c:v>1878</c:v>
                </c:pt>
                <c:pt idx="89">
                  <c:v>1879</c:v>
                </c:pt>
                <c:pt idx="90">
                  <c:v>1880</c:v>
                </c:pt>
                <c:pt idx="91">
                  <c:v>1881</c:v>
                </c:pt>
                <c:pt idx="92">
                  <c:v>1882</c:v>
                </c:pt>
                <c:pt idx="93">
                  <c:v>1883</c:v>
                </c:pt>
                <c:pt idx="94">
                  <c:v>1884</c:v>
                </c:pt>
                <c:pt idx="95">
                  <c:v>1885</c:v>
                </c:pt>
                <c:pt idx="96">
                  <c:v>1886</c:v>
                </c:pt>
                <c:pt idx="97">
                  <c:v>1887</c:v>
                </c:pt>
                <c:pt idx="98">
                  <c:v>1888</c:v>
                </c:pt>
                <c:pt idx="99">
                  <c:v>1889</c:v>
                </c:pt>
                <c:pt idx="100">
                  <c:v>1890</c:v>
                </c:pt>
                <c:pt idx="101">
                  <c:v>1891</c:v>
                </c:pt>
                <c:pt idx="102">
                  <c:v>1892</c:v>
                </c:pt>
                <c:pt idx="103">
                  <c:v>1893</c:v>
                </c:pt>
                <c:pt idx="104">
                  <c:v>1894</c:v>
                </c:pt>
                <c:pt idx="105">
                  <c:v>1895</c:v>
                </c:pt>
                <c:pt idx="106">
                  <c:v>1896</c:v>
                </c:pt>
                <c:pt idx="107">
                  <c:v>1897</c:v>
                </c:pt>
                <c:pt idx="108">
                  <c:v>1898</c:v>
                </c:pt>
                <c:pt idx="109">
                  <c:v>1899</c:v>
                </c:pt>
                <c:pt idx="110">
                  <c:v>1900</c:v>
                </c:pt>
                <c:pt idx="111">
                  <c:v>1901</c:v>
                </c:pt>
                <c:pt idx="112">
                  <c:v>1902</c:v>
                </c:pt>
                <c:pt idx="113">
                  <c:v>1903</c:v>
                </c:pt>
                <c:pt idx="114">
                  <c:v>1904</c:v>
                </c:pt>
                <c:pt idx="115">
                  <c:v>1905</c:v>
                </c:pt>
                <c:pt idx="116">
                  <c:v>1906</c:v>
                </c:pt>
                <c:pt idx="117">
                  <c:v>1907</c:v>
                </c:pt>
                <c:pt idx="118">
                  <c:v>1908</c:v>
                </c:pt>
                <c:pt idx="119">
                  <c:v>1909</c:v>
                </c:pt>
                <c:pt idx="120">
                  <c:v>1910</c:v>
                </c:pt>
                <c:pt idx="121">
                  <c:v>1911</c:v>
                </c:pt>
                <c:pt idx="122">
                  <c:v>1912</c:v>
                </c:pt>
                <c:pt idx="123">
                  <c:v>1913</c:v>
                </c:pt>
                <c:pt idx="124">
                  <c:v>1914</c:v>
                </c:pt>
                <c:pt idx="125">
                  <c:v>1915</c:v>
                </c:pt>
                <c:pt idx="126">
                  <c:v>1916</c:v>
                </c:pt>
                <c:pt idx="127">
                  <c:v>1917</c:v>
                </c:pt>
                <c:pt idx="128">
                  <c:v>1918</c:v>
                </c:pt>
                <c:pt idx="129">
                  <c:v>1919</c:v>
                </c:pt>
                <c:pt idx="130">
                  <c:v>1920</c:v>
                </c:pt>
                <c:pt idx="131">
                  <c:v>1921</c:v>
                </c:pt>
                <c:pt idx="132">
                  <c:v>1922</c:v>
                </c:pt>
                <c:pt idx="133">
                  <c:v>1923</c:v>
                </c:pt>
                <c:pt idx="134">
                  <c:v>1924</c:v>
                </c:pt>
                <c:pt idx="135">
                  <c:v>1925</c:v>
                </c:pt>
                <c:pt idx="136">
                  <c:v>1926</c:v>
                </c:pt>
                <c:pt idx="137">
                  <c:v>1927</c:v>
                </c:pt>
                <c:pt idx="138">
                  <c:v>1928</c:v>
                </c:pt>
                <c:pt idx="139">
                  <c:v>1929</c:v>
                </c:pt>
                <c:pt idx="140">
                  <c:v>1930</c:v>
                </c:pt>
                <c:pt idx="141">
                  <c:v>1931</c:v>
                </c:pt>
                <c:pt idx="142">
                  <c:v>1932</c:v>
                </c:pt>
                <c:pt idx="143">
                  <c:v>1933</c:v>
                </c:pt>
                <c:pt idx="144">
                  <c:v>1934</c:v>
                </c:pt>
                <c:pt idx="145">
                  <c:v>1935</c:v>
                </c:pt>
                <c:pt idx="146">
                  <c:v>1936</c:v>
                </c:pt>
                <c:pt idx="147">
                  <c:v>1937</c:v>
                </c:pt>
                <c:pt idx="148">
                  <c:v>1938</c:v>
                </c:pt>
                <c:pt idx="149">
                  <c:v>1939</c:v>
                </c:pt>
                <c:pt idx="150">
                  <c:v>1940</c:v>
                </c:pt>
                <c:pt idx="151">
                  <c:v>1941</c:v>
                </c:pt>
                <c:pt idx="152">
                  <c:v>1942</c:v>
                </c:pt>
                <c:pt idx="153">
                  <c:v>1943</c:v>
                </c:pt>
                <c:pt idx="154">
                  <c:v>1944</c:v>
                </c:pt>
                <c:pt idx="155">
                  <c:v>1945</c:v>
                </c:pt>
                <c:pt idx="156">
                  <c:v>1946</c:v>
                </c:pt>
                <c:pt idx="157">
                  <c:v>1947</c:v>
                </c:pt>
                <c:pt idx="158">
                  <c:v>1948</c:v>
                </c:pt>
                <c:pt idx="159">
                  <c:v>1949</c:v>
                </c:pt>
                <c:pt idx="160">
                  <c:v>1950</c:v>
                </c:pt>
                <c:pt idx="161">
                  <c:v>1951</c:v>
                </c:pt>
                <c:pt idx="162">
                  <c:v>1952</c:v>
                </c:pt>
                <c:pt idx="163">
                  <c:v>1953</c:v>
                </c:pt>
                <c:pt idx="164">
                  <c:v>1954</c:v>
                </c:pt>
                <c:pt idx="165">
                  <c:v>1955</c:v>
                </c:pt>
                <c:pt idx="166">
                  <c:v>1956</c:v>
                </c:pt>
                <c:pt idx="167">
                  <c:v>1957</c:v>
                </c:pt>
                <c:pt idx="168">
                  <c:v>1958</c:v>
                </c:pt>
                <c:pt idx="169">
                  <c:v>1959</c:v>
                </c:pt>
                <c:pt idx="170">
                  <c:v>1960</c:v>
                </c:pt>
                <c:pt idx="171">
                  <c:v>1961</c:v>
                </c:pt>
                <c:pt idx="172">
                  <c:v>1962</c:v>
                </c:pt>
                <c:pt idx="173">
                  <c:v>1963</c:v>
                </c:pt>
                <c:pt idx="174">
                  <c:v>1964</c:v>
                </c:pt>
                <c:pt idx="175">
                  <c:v>1965</c:v>
                </c:pt>
                <c:pt idx="176">
                  <c:v>1966</c:v>
                </c:pt>
                <c:pt idx="177">
                  <c:v>1967</c:v>
                </c:pt>
                <c:pt idx="178">
                  <c:v>1968</c:v>
                </c:pt>
                <c:pt idx="179">
                  <c:v>1969</c:v>
                </c:pt>
                <c:pt idx="180">
                  <c:v>1970</c:v>
                </c:pt>
                <c:pt idx="181">
                  <c:v>1971</c:v>
                </c:pt>
                <c:pt idx="182">
                  <c:v>1972</c:v>
                </c:pt>
                <c:pt idx="183">
                  <c:v>1973</c:v>
                </c:pt>
                <c:pt idx="184">
                  <c:v>1974</c:v>
                </c:pt>
                <c:pt idx="185">
                  <c:v>1975</c:v>
                </c:pt>
                <c:pt idx="186">
                  <c:v>1976</c:v>
                </c:pt>
                <c:pt idx="187">
                  <c:v>1977</c:v>
                </c:pt>
                <c:pt idx="188">
                  <c:v>1978</c:v>
                </c:pt>
                <c:pt idx="189">
                  <c:v>1979</c:v>
                </c:pt>
                <c:pt idx="190">
                  <c:v>1980</c:v>
                </c:pt>
                <c:pt idx="191">
                  <c:v>1981</c:v>
                </c:pt>
                <c:pt idx="192">
                  <c:v>1982</c:v>
                </c:pt>
                <c:pt idx="193">
                  <c:v>1983</c:v>
                </c:pt>
                <c:pt idx="194">
                  <c:v>1984</c:v>
                </c:pt>
                <c:pt idx="195">
                  <c:v>1985</c:v>
                </c:pt>
                <c:pt idx="196">
                  <c:v>1986</c:v>
                </c:pt>
                <c:pt idx="197">
                  <c:v>1987</c:v>
                </c:pt>
                <c:pt idx="198">
                  <c:v>1988</c:v>
                </c:pt>
                <c:pt idx="199">
                  <c:v>1989</c:v>
                </c:pt>
                <c:pt idx="200">
                  <c:v>1990</c:v>
                </c:pt>
                <c:pt idx="201">
                  <c:v>1991</c:v>
                </c:pt>
                <c:pt idx="202">
                  <c:v>1992</c:v>
                </c:pt>
                <c:pt idx="203">
                  <c:v>1993</c:v>
                </c:pt>
                <c:pt idx="204">
                  <c:v>1994</c:v>
                </c:pt>
                <c:pt idx="205">
                  <c:v>1995</c:v>
                </c:pt>
                <c:pt idx="206">
                  <c:v>1996</c:v>
                </c:pt>
                <c:pt idx="207">
                  <c:v>1997</c:v>
                </c:pt>
                <c:pt idx="208">
                  <c:v>1998</c:v>
                </c:pt>
                <c:pt idx="209">
                  <c:v>1999</c:v>
                </c:pt>
                <c:pt idx="210">
                  <c:v>2000</c:v>
                </c:pt>
                <c:pt idx="211">
                  <c:v>2001</c:v>
                </c:pt>
                <c:pt idx="212">
                  <c:v>2002</c:v>
                </c:pt>
                <c:pt idx="213">
                  <c:v>2003</c:v>
                </c:pt>
                <c:pt idx="214">
                  <c:v>2004</c:v>
                </c:pt>
                <c:pt idx="215">
                  <c:v>2005</c:v>
                </c:pt>
                <c:pt idx="216">
                  <c:v>2006</c:v>
                </c:pt>
                <c:pt idx="217">
                  <c:v>2007</c:v>
                </c:pt>
                <c:pt idx="218">
                  <c:v>2008</c:v>
                </c:pt>
                <c:pt idx="219">
                  <c:v>2009</c:v>
                </c:pt>
                <c:pt idx="220">
                  <c:v>2010</c:v>
                </c:pt>
                <c:pt idx="221">
                  <c:v>2011</c:v>
                </c:pt>
                <c:pt idx="222">
                  <c:v>2012</c:v>
                </c:pt>
                <c:pt idx="223">
                  <c:v>2013</c:v>
                </c:pt>
                <c:pt idx="224">
                  <c:v>2014</c:v>
                </c:pt>
                <c:pt idx="225">
                  <c:v>2015</c:v>
                </c:pt>
                <c:pt idx="226">
                  <c:v>2016</c:v>
                </c:pt>
                <c:pt idx="227">
                  <c:v>2017</c:v>
                </c:pt>
                <c:pt idx="228">
                  <c:v>2018</c:v>
                </c:pt>
                <c:pt idx="229">
                  <c:v>2019</c:v>
                </c:pt>
                <c:pt idx="230">
                  <c:v>2020</c:v>
                </c:pt>
                <c:pt idx="231">
                  <c:v>2021</c:v>
                </c:pt>
                <c:pt idx="232">
                  <c:v>2022</c:v>
                </c:pt>
                <c:pt idx="233">
                  <c:v>2023</c:v>
                </c:pt>
                <c:pt idx="234">
                  <c:v>2024</c:v>
                </c:pt>
              </c:strCache>
            </c:strRef>
          </c:cat>
          <c:val>
            <c:numRef>
              <c:f>'Excise Tax'!$T$2:$T$236</c:f>
              <c:numCache>
                <c:formatCode>General</c:formatCode>
                <c:ptCount val="2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0.49313997849343055</c:v>
                </c:pt>
                <c:pt idx="74">
                  <c:v>1.0051720914705387</c:v>
                </c:pt>
                <c:pt idx="75">
                  <c:v>1.7837950533470988</c:v>
                </c:pt>
                <c:pt idx="76">
                  <c:v>2.6048742051305123</c:v>
                </c:pt>
                <c:pt idx="77">
                  <c:v>2.3472278328893208</c:v>
                </c:pt>
                <c:pt idx="78">
                  <c:v>1.7939069941311909</c:v>
                </c:pt>
                <c:pt idx="79">
                  <c:v>1.5482023884872123</c:v>
                </c:pt>
                <c:pt idx="80">
                  <c:v>1.8457367174955359</c:v>
                </c:pt>
                <c:pt idx="81">
                  <c:v>1.5919952383742682</c:v>
                </c:pt>
                <c:pt idx="82">
                  <c:v>1.3960458326146674</c:v>
                </c:pt>
                <c:pt idx="83">
                  <c:v>1.2768116185020586</c:v>
                </c:pt>
                <c:pt idx="84">
                  <c:v>1.1836967831930356</c:v>
                </c:pt>
                <c:pt idx="85">
                  <c:v>1.3263235628860397</c:v>
                </c:pt>
                <c:pt idx="86">
                  <c:v>1.3816997696497582</c:v>
                </c:pt>
                <c:pt idx="87">
                  <c:v>1.3677667766016834</c:v>
                </c:pt>
                <c:pt idx="88">
                  <c:v>1.2986089350273213</c:v>
                </c:pt>
                <c:pt idx="89">
                  <c:v>1.1920030710639475</c:v>
                </c:pt>
                <c:pt idx="90">
                  <c:v>1.175373029332518</c:v>
                </c:pt>
                <c:pt idx="91">
                  <c:v>1.1409435712971234</c:v>
                </c:pt>
                <c:pt idx="92">
                  <c:v>1.1749716147029869</c:v>
                </c:pt>
                <c:pt idx="93">
                  <c:v>1.1486927606599768</c:v>
                </c:pt>
                <c:pt idx="94">
                  <c:v>1.003515482193307</c:v>
                </c:pt>
                <c:pt idx="95">
                  <c:v>0.94252366894156703</c:v>
                </c:pt>
                <c:pt idx="96">
                  <c:v>0.93151474442518778</c:v>
                </c:pt>
                <c:pt idx="97">
                  <c:v>0.87575169019655486</c:v>
                </c:pt>
                <c:pt idx="98">
                  <c:v>0.86725871111998676</c:v>
                </c:pt>
                <c:pt idx="99">
                  <c:v>0.91292565574543938</c:v>
                </c:pt>
                <c:pt idx="100">
                  <c:v>0.91365963149889118</c:v>
                </c:pt>
                <c:pt idx="101">
                  <c:v>0.91567195248467237</c:v>
                </c:pt>
                <c:pt idx="102">
                  <c:v>0.90954167421344745</c:v>
                </c:pt>
                <c:pt idx="103">
                  <c:v>1.0103815444517341</c:v>
                </c:pt>
                <c:pt idx="104">
                  <c:v>1.0077686761554074</c:v>
                </c:pt>
                <c:pt idx="105">
                  <c:v>0.88863619868178778</c:v>
                </c:pt>
                <c:pt idx="106">
                  <c:v>0.91804069581545511</c:v>
                </c:pt>
                <c:pt idx="107">
                  <c:v>0.87960347096908365</c:v>
                </c:pt>
                <c:pt idx="108">
                  <c:v>0.91568257170624345</c:v>
                </c:pt>
                <c:pt idx="109">
                  <c:v>1.3593624892331282</c:v>
                </c:pt>
                <c:pt idx="110">
                  <c:v>1.3930714404389517</c:v>
                </c:pt>
                <c:pt idx="111">
                  <c:v>1.3383146613863484</c:v>
                </c:pt>
                <c:pt idx="112">
                  <c:v>1.098368735943051</c:v>
                </c:pt>
                <c:pt idx="113">
                  <c:v>0.86573228627419629</c:v>
                </c:pt>
                <c:pt idx="114">
                  <c:v>0.88350380502468373</c:v>
                </c:pt>
                <c:pt idx="115">
                  <c:v>0.79325121476205396</c:v>
                </c:pt>
                <c:pt idx="116">
                  <c:v>0.78345291227399028</c:v>
                </c:pt>
                <c:pt idx="117">
                  <c:v>0.77857408185663957</c:v>
                </c:pt>
                <c:pt idx="118">
                  <c:v>0.81725793157704174</c:v>
                </c:pt>
                <c:pt idx="119">
                  <c:v>0.75657997383290621</c:v>
                </c:pt>
                <c:pt idx="120">
                  <c:v>0.7971027720386954</c:v>
                </c:pt>
                <c:pt idx="121">
                  <c:v>0.83342344735560392</c:v>
                </c:pt>
                <c:pt idx="122">
                  <c:v>0.7762337691197011</c:v>
                </c:pt>
                <c:pt idx="123">
                  <c:v>0.78292594292912099</c:v>
                </c:pt>
                <c:pt idx="124">
                  <c:v>0.83730792246037822</c:v>
                </c:pt>
                <c:pt idx="125">
                  <c:v>0.85865578535802012</c:v>
                </c:pt>
                <c:pt idx="126">
                  <c:v>0.77036949442161085</c:v>
                </c:pt>
                <c:pt idx="127">
                  <c:v>0.68994493033554727</c:v>
                </c:pt>
                <c:pt idx="128">
                  <c:v>1.0380076850553424</c:v>
                </c:pt>
                <c:pt idx="129">
                  <c:v>1.4758603035416689</c:v>
                </c:pt>
                <c:pt idx="130">
                  <c:v>1.5092569248512295</c:v>
                </c:pt>
                <c:pt idx="131">
                  <c:v>1.6324733686637547</c:v>
                </c:pt>
                <c:pt idx="132">
                  <c:v>1.3097720365279502</c:v>
                </c:pt>
                <c:pt idx="133">
                  <c:v>0.93227001150163225</c:v>
                </c:pt>
                <c:pt idx="134">
                  <c:v>0.96982355222396799</c:v>
                </c:pt>
                <c:pt idx="135">
                  <c:v>0.78018816543988379</c:v>
                </c:pt>
                <c:pt idx="136">
                  <c:v>0.75872015388869651</c:v>
                </c:pt>
                <c:pt idx="137">
                  <c:v>0.56536016431090319</c:v>
                </c:pt>
                <c:pt idx="138">
                  <c:v>0.56546458220467333</c:v>
                </c:pt>
                <c:pt idx="139">
                  <c:v>0.52630184727720875</c:v>
                </c:pt>
                <c:pt idx="140">
                  <c:v>0.60837650225337969</c:v>
                </c:pt>
                <c:pt idx="141">
                  <c:v>0.67201773884871407</c:v>
                </c:pt>
                <c:pt idx="142">
                  <c:v>0.76204369118780113</c:v>
                </c:pt>
                <c:pt idx="143">
                  <c:v>1.4673859422650433</c:v>
                </c:pt>
                <c:pt idx="144">
                  <c:v>2.0268730281050304</c:v>
                </c:pt>
                <c:pt idx="145">
                  <c:v>1.9382121983503258</c:v>
                </c:pt>
                <c:pt idx="146">
                  <c:v>1.9225995470867501</c:v>
                </c:pt>
                <c:pt idx="147">
                  <c:v>2.0170665059662758</c:v>
                </c:pt>
                <c:pt idx="148">
                  <c:v>2.1326733575039727</c:v>
                </c:pt>
                <c:pt idx="149">
                  <c:v>2.0023465466723258</c:v>
                </c:pt>
                <c:pt idx="150">
                  <c:v>1.9212321996147894</c:v>
                </c:pt>
                <c:pt idx="151">
                  <c:v>1.9734960366138299</c:v>
                </c:pt>
                <c:pt idx="152">
                  <c:v>2.0481087616770313</c:v>
                </c:pt>
                <c:pt idx="153">
                  <c:v>2.0168266936261476</c:v>
                </c:pt>
                <c:pt idx="154">
                  <c:v>2.1202459460932612</c:v>
                </c:pt>
                <c:pt idx="155">
                  <c:v>2.7476235910221058</c:v>
                </c:pt>
                <c:pt idx="156">
                  <c:v>3.0754599044280266</c:v>
                </c:pt>
                <c:pt idx="157">
                  <c:v>2.8887330996494742</c:v>
                </c:pt>
                <c:pt idx="158">
                  <c:v>2.6800255032334457</c:v>
                </c:pt>
                <c:pt idx="159">
                  <c:v>2.7532801174419674</c:v>
                </c:pt>
                <c:pt idx="160">
                  <c:v>2.5181355790878008</c:v>
                </c:pt>
                <c:pt idx="161">
                  <c:v>2.4927578006773801</c:v>
                </c:pt>
                <c:pt idx="162">
                  <c:v>2.4098550330089159</c:v>
                </c:pt>
                <c:pt idx="163">
                  <c:v>2.5376067827092301</c:v>
                </c:pt>
                <c:pt idx="164">
                  <c:v>2.546571922412137</c:v>
                </c:pt>
                <c:pt idx="165">
                  <c:v>2.1460720371349669</c:v>
                </c:pt>
                <c:pt idx="166">
                  <c:v>2.2096361410926897</c:v>
                </c:pt>
                <c:pt idx="167">
                  <c:v>2.2221284674612383</c:v>
                </c:pt>
                <c:pt idx="168">
                  <c:v>2.2106083432905606</c:v>
                </c:pt>
                <c:pt idx="169">
                  <c:v>2.0277964152209336</c:v>
                </c:pt>
                <c:pt idx="170">
                  <c:v>2.1527540908043328</c:v>
                </c:pt>
                <c:pt idx="171">
                  <c:v>2.1095695482034866</c:v>
                </c:pt>
                <c:pt idx="172">
                  <c:v>2.0754232727573787</c:v>
                </c:pt>
                <c:pt idx="173">
                  <c:v>2.0698093968154367</c:v>
                </c:pt>
                <c:pt idx="174">
                  <c:v>2.0061363138286215</c:v>
                </c:pt>
                <c:pt idx="175">
                  <c:v>1.9628182675468138</c:v>
                </c:pt>
                <c:pt idx="176">
                  <c:v>1.6058519793459551</c:v>
                </c:pt>
                <c:pt idx="177">
                  <c:v>1.5953253096110238</c:v>
                </c:pt>
                <c:pt idx="178">
                  <c:v>1.4967707641196013</c:v>
                </c:pt>
                <c:pt idx="179">
                  <c:v>1.4958726415094339</c:v>
                </c:pt>
                <c:pt idx="180">
                  <c:v>1.4632101180909791</c:v>
                </c:pt>
                <c:pt idx="181">
                  <c:v>1.4262474514432879</c:v>
                </c:pt>
                <c:pt idx="182">
                  <c:v>1.2099677513925535</c:v>
                </c:pt>
                <c:pt idx="183">
                  <c:v>1.1407524335701131</c:v>
                </c:pt>
                <c:pt idx="184">
                  <c:v>1.0900501536968128</c:v>
                </c:pt>
                <c:pt idx="185">
                  <c:v>0.98231349041486138</c:v>
                </c:pt>
                <c:pt idx="186">
                  <c:v>0.9054539146216154</c:v>
                </c:pt>
                <c:pt idx="187">
                  <c:v>0.84291426993143048</c:v>
                </c:pt>
                <c:pt idx="188">
                  <c:v>0.78142541248511654</c:v>
                </c:pt>
                <c:pt idx="189">
                  <c:v>0.71346331344618574</c:v>
                </c:pt>
                <c:pt idx="190">
                  <c:v>0.85146071937913947</c:v>
                </c:pt>
                <c:pt idx="191">
                  <c:v>1.2734231881572486</c:v>
                </c:pt>
                <c:pt idx="192">
                  <c:v>1.0859202105389079</c:v>
                </c:pt>
                <c:pt idx="193">
                  <c:v>0.97137471536381825</c:v>
                </c:pt>
                <c:pt idx="194">
                  <c:v>0.92531546815598187</c:v>
                </c:pt>
                <c:pt idx="195">
                  <c:v>0.82949988476607517</c:v>
                </c:pt>
                <c:pt idx="196">
                  <c:v>0.71881431339902291</c:v>
                </c:pt>
                <c:pt idx="197">
                  <c:v>0.66849286854435919</c:v>
                </c:pt>
                <c:pt idx="198">
                  <c:v>0.67272996366796045</c:v>
                </c:pt>
                <c:pt idx="199">
                  <c:v>0.60950794100964278</c:v>
                </c:pt>
                <c:pt idx="200">
                  <c:v>0.59272612933654745</c:v>
                </c:pt>
                <c:pt idx="201">
                  <c:v>0.68855373997767177</c:v>
                </c:pt>
                <c:pt idx="202">
                  <c:v>0.69887620632407133</c:v>
                </c:pt>
                <c:pt idx="203">
                  <c:v>0.70068746309351104</c:v>
                </c:pt>
                <c:pt idx="204">
                  <c:v>0.75783045730556808</c:v>
                </c:pt>
                <c:pt idx="205">
                  <c:v>0.75243299846199152</c:v>
                </c:pt>
                <c:pt idx="206">
                  <c:v>0.66905937911279723</c:v>
                </c:pt>
                <c:pt idx="207">
                  <c:v>0.66363938420644586</c:v>
                </c:pt>
                <c:pt idx="208">
                  <c:v>0.63636890263245727</c:v>
                </c:pt>
                <c:pt idx="209">
                  <c:v>0.73110497940282471</c:v>
                </c:pt>
                <c:pt idx="210">
                  <c:v>0.67179139494388318</c:v>
                </c:pt>
                <c:pt idx="211">
                  <c:v>0.62589746194572349</c:v>
                </c:pt>
                <c:pt idx="212">
                  <c:v>0.61294159628880696</c:v>
                </c:pt>
                <c:pt idx="213">
                  <c:v>0.58939723910984643</c:v>
                </c:pt>
                <c:pt idx="214">
                  <c:v>0.57177702701320066</c:v>
                </c:pt>
                <c:pt idx="215">
                  <c:v>0.56057120068715871</c:v>
                </c:pt>
                <c:pt idx="216">
                  <c:v>0.53534410376675634</c:v>
                </c:pt>
                <c:pt idx="217">
                  <c:v>0.44955006304299011</c:v>
                </c:pt>
                <c:pt idx="218">
                  <c:v>0.45588817760505362</c:v>
                </c:pt>
                <c:pt idx="219">
                  <c:v>0.43157054990140248</c:v>
                </c:pt>
                <c:pt idx="220">
                  <c:v>0.44460835372508756</c:v>
                </c:pt>
                <c:pt idx="221">
                  <c:v>0.46398894852313094</c:v>
                </c:pt>
                <c:pt idx="222">
                  <c:v>0.48641099548109845</c:v>
                </c:pt>
                <c:pt idx="223">
                  <c:v>0.49765190076818611</c:v>
                </c:pt>
                <c:pt idx="224">
                  <c:v>0.53025520888794231</c:v>
                </c:pt>
                <c:pt idx="225">
                  <c:v>0.53719048920470081</c:v>
                </c:pt>
                <c:pt idx="226">
                  <c:v>0.50532573956787863</c:v>
                </c:pt>
                <c:pt idx="227">
                  <c:v>0.42740451048077466</c:v>
                </c:pt>
                <c:pt idx="228">
                  <c:v>0.45983533048274094</c:v>
                </c:pt>
                <c:pt idx="229">
                  <c:v>0.45921130363428925</c:v>
                </c:pt>
                <c:pt idx="230">
                  <c:v>0.4063851831906013</c:v>
                </c:pt>
                <c:pt idx="231">
                  <c:v>0.31786429516271891</c:v>
                </c:pt>
                <c:pt idx="232">
                  <c:v>0.33732586352083488</c:v>
                </c:pt>
                <c:pt idx="233">
                  <c:v>0.27344883656542174</c:v>
                </c:pt>
                <c:pt idx="234">
                  <c:v>0.34762925144131535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D3-4165-BD05-FA3D003A5ED5}"/>
            </c:ext>
          </c:extLst>
        </c:ser>
        <c:ser>
          <c:idx val="1"/>
          <c:order val="2"/>
          <c:tx>
            <c:v>Individual income tax</c:v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'Social Insurance'!$T$2:$T$236</c:f>
              <c:strCache>
                <c:ptCount val="235"/>
                <c:pt idx="0">
                  <c:v>1790</c:v>
                </c:pt>
                <c:pt idx="1">
                  <c:v>1791</c:v>
                </c:pt>
                <c:pt idx="2">
                  <c:v>1792</c:v>
                </c:pt>
                <c:pt idx="3">
                  <c:v>1793</c:v>
                </c:pt>
                <c:pt idx="4">
                  <c:v>1794</c:v>
                </c:pt>
                <c:pt idx="5">
                  <c:v>1795</c:v>
                </c:pt>
                <c:pt idx="6">
                  <c:v>1796</c:v>
                </c:pt>
                <c:pt idx="7">
                  <c:v>1797</c:v>
                </c:pt>
                <c:pt idx="8">
                  <c:v>1798</c:v>
                </c:pt>
                <c:pt idx="9">
                  <c:v>1799</c:v>
                </c:pt>
                <c:pt idx="10">
                  <c:v>1800</c:v>
                </c:pt>
                <c:pt idx="11">
                  <c:v>1801</c:v>
                </c:pt>
                <c:pt idx="12">
                  <c:v>1802</c:v>
                </c:pt>
                <c:pt idx="13">
                  <c:v>1803</c:v>
                </c:pt>
                <c:pt idx="14">
                  <c:v>1804</c:v>
                </c:pt>
                <c:pt idx="15">
                  <c:v>1805</c:v>
                </c:pt>
                <c:pt idx="16">
                  <c:v>1806</c:v>
                </c:pt>
                <c:pt idx="17">
                  <c:v>1807</c:v>
                </c:pt>
                <c:pt idx="18">
                  <c:v>1808</c:v>
                </c:pt>
                <c:pt idx="19">
                  <c:v>1809</c:v>
                </c:pt>
                <c:pt idx="20">
                  <c:v>1810</c:v>
                </c:pt>
                <c:pt idx="21">
                  <c:v>1811</c:v>
                </c:pt>
                <c:pt idx="22">
                  <c:v>1812</c:v>
                </c:pt>
                <c:pt idx="23">
                  <c:v>1813</c:v>
                </c:pt>
                <c:pt idx="24">
                  <c:v>1814</c:v>
                </c:pt>
                <c:pt idx="25">
                  <c:v>1815</c:v>
                </c:pt>
                <c:pt idx="26">
                  <c:v>1816</c:v>
                </c:pt>
                <c:pt idx="27">
                  <c:v>1817</c:v>
                </c:pt>
                <c:pt idx="28">
                  <c:v>1818</c:v>
                </c:pt>
                <c:pt idx="29">
                  <c:v>1819</c:v>
                </c:pt>
                <c:pt idx="30">
                  <c:v>1820</c:v>
                </c:pt>
                <c:pt idx="31">
                  <c:v>1821</c:v>
                </c:pt>
                <c:pt idx="32">
                  <c:v>1822</c:v>
                </c:pt>
                <c:pt idx="33">
                  <c:v>1823</c:v>
                </c:pt>
                <c:pt idx="34">
                  <c:v>1824</c:v>
                </c:pt>
                <c:pt idx="35">
                  <c:v>1825</c:v>
                </c:pt>
                <c:pt idx="36">
                  <c:v>1826</c:v>
                </c:pt>
                <c:pt idx="37">
                  <c:v>1827</c:v>
                </c:pt>
                <c:pt idx="38">
                  <c:v>1828</c:v>
                </c:pt>
                <c:pt idx="39">
                  <c:v>1829</c:v>
                </c:pt>
                <c:pt idx="40">
                  <c:v>1830</c:v>
                </c:pt>
                <c:pt idx="41">
                  <c:v>1831</c:v>
                </c:pt>
                <c:pt idx="42">
                  <c:v>1832</c:v>
                </c:pt>
                <c:pt idx="43">
                  <c:v>1833</c:v>
                </c:pt>
                <c:pt idx="44">
                  <c:v>1834</c:v>
                </c:pt>
                <c:pt idx="45">
                  <c:v>1835</c:v>
                </c:pt>
                <c:pt idx="46">
                  <c:v>1836</c:v>
                </c:pt>
                <c:pt idx="47">
                  <c:v>1837</c:v>
                </c:pt>
                <c:pt idx="48">
                  <c:v>1838</c:v>
                </c:pt>
                <c:pt idx="49">
                  <c:v>1839</c:v>
                </c:pt>
                <c:pt idx="50">
                  <c:v>1840</c:v>
                </c:pt>
                <c:pt idx="51">
                  <c:v>1841</c:v>
                </c:pt>
                <c:pt idx="52">
                  <c:v>1842</c:v>
                </c:pt>
                <c:pt idx="53">
                  <c:v>1843</c:v>
                </c:pt>
                <c:pt idx="54">
                  <c:v>1844</c:v>
                </c:pt>
                <c:pt idx="55">
                  <c:v>1845</c:v>
                </c:pt>
                <c:pt idx="56">
                  <c:v>1846</c:v>
                </c:pt>
                <c:pt idx="57">
                  <c:v>1847</c:v>
                </c:pt>
                <c:pt idx="58">
                  <c:v>1848</c:v>
                </c:pt>
                <c:pt idx="59">
                  <c:v>1849</c:v>
                </c:pt>
                <c:pt idx="60">
                  <c:v>1850</c:v>
                </c:pt>
                <c:pt idx="61">
                  <c:v>1851</c:v>
                </c:pt>
                <c:pt idx="62">
                  <c:v>1852</c:v>
                </c:pt>
                <c:pt idx="63">
                  <c:v>1853</c:v>
                </c:pt>
                <c:pt idx="64">
                  <c:v>1854</c:v>
                </c:pt>
                <c:pt idx="65">
                  <c:v>1855</c:v>
                </c:pt>
                <c:pt idx="66">
                  <c:v>1856</c:v>
                </c:pt>
                <c:pt idx="67">
                  <c:v>1857</c:v>
                </c:pt>
                <c:pt idx="68">
                  <c:v>1858</c:v>
                </c:pt>
                <c:pt idx="69">
                  <c:v>1859</c:v>
                </c:pt>
                <c:pt idx="70">
                  <c:v>1860</c:v>
                </c:pt>
                <c:pt idx="71">
                  <c:v>1861</c:v>
                </c:pt>
                <c:pt idx="72">
                  <c:v>1862</c:v>
                </c:pt>
                <c:pt idx="73">
                  <c:v>1863</c:v>
                </c:pt>
                <c:pt idx="74">
                  <c:v>1864</c:v>
                </c:pt>
                <c:pt idx="75">
                  <c:v>1865</c:v>
                </c:pt>
                <c:pt idx="76">
                  <c:v>1866</c:v>
                </c:pt>
                <c:pt idx="77">
                  <c:v>1867</c:v>
                </c:pt>
                <c:pt idx="78">
                  <c:v>1868</c:v>
                </c:pt>
                <c:pt idx="79">
                  <c:v>1869</c:v>
                </c:pt>
                <c:pt idx="80">
                  <c:v>1870</c:v>
                </c:pt>
                <c:pt idx="81">
                  <c:v>1871</c:v>
                </c:pt>
                <c:pt idx="82">
                  <c:v>1872</c:v>
                </c:pt>
                <c:pt idx="83">
                  <c:v>1873</c:v>
                </c:pt>
                <c:pt idx="84">
                  <c:v>1874</c:v>
                </c:pt>
                <c:pt idx="85">
                  <c:v>1875</c:v>
                </c:pt>
                <c:pt idx="86">
                  <c:v>1876</c:v>
                </c:pt>
                <c:pt idx="87">
                  <c:v>1877</c:v>
                </c:pt>
                <c:pt idx="88">
                  <c:v>1878</c:v>
                </c:pt>
                <c:pt idx="89">
                  <c:v>1879</c:v>
                </c:pt>
                <c:pt idx="90">
                  <c:v>1880</c:v>
                </c:pt>
                <c:pt idx="91">
                  <c:v>1881</c:v>
                </c:pt>
                <c:pt idx="92">
                  <c:v>1882</c:v>
                </c:pt>
                <c:pt idx="93">
                  <c:v>1883</c:v>
                </c:pt>
                <c:pt idx="94">
                  <c:v>1884</c:v>
                </c:pt>
                <c:pt idx="95">
                  <c:v>1885</c:v>
                </c:pt>
                <c:pt idx="96">
                  <c:v>1886</c:v>
                </c:pt>
                <c:pt idx="97">
                  <c:v>1887</c:v>
                </c:pt>
                <c:pt idx="98">
                  <c:v>1888</c:v>
                </c:pt>
                <c:pt idx="99">
                  <c:v>1889</c:v>
                </c:pt>
                <c:pt idx="100">
                  <c:v>1890</c:v>
                </c:pt>
                <c:pt idx="101">
                  <c:v>1891</c:v>
                </c:pt>
                <c:pt idx="102">
                  <c:v>1892</c:v>
                </c:pt>
                <c:pt idx="103">
                  <c:v>1893</c:v>
                </c:pt>
                <c:pt idx="104">
                  <c:v>1894</c:v>
                </c:pt>
                <c:pt idx="105">
                  <c:v>1895</c:v>
                </c:pt>
                <c:pt idx="106">
                  <c:v>1896</c:v>
                </c:pt>
                <c:pt idx="107">
                  <c:v>1897</c:v>
                </c:pt>
                <c:pt idx="108">
                  <c:v>1898</c:v>
                </c:pt>
                <c:pt idx="109">
                  <c:v>1899</c:v>
                </c:pt>
                <c:pt idx="110">
                  <c:v>1900</c:v>
                </c:pt>
                <c:pt idx="111">
                  <c:v>1901</c:v>
                </c:pt>
                <c:pt idx="112">
                  <c:v>1902</c:v>
                </c:pt>
                <c:pt idx="113">
                  <c:v>1903</c:v>
                </c:pt>
                <c:pt idx="114">
                  <c:v>1904</c:v>
                </c:pt>
                <c:pt idx="115">
                  <c:v>1905</c:v>
                </c:pt>
                <c:pt idx="116">
                  <c:v>1906</c:v>
                </c:pt>
                <c:pt idx="117">
                  <c:v>1907</c:v>
                </c:pt>
                <c:pt idx="118">
                  <c:v>1908</c:v>
                </c:pt>
                <c:pt idx="119">
                  <c:v>1909</c:v>
                </c:pt>
                <c:pt idx="120">
                  <c:v>1910</c:v>
                </c:pt>
                <c:pt idx="121">
                  <c:v>1911</c:v>
                </c:pt>
                <c:pt idx="122">
                  <c:v>1912</c:v>
                </c:pt>
                <c:pt idx="123">
                  <c:v>1913</c:v>
                </c:pt>
                <c:pt idx="124">
                  <c:v>1914</c:v>
                </c:pt>
                <c:pt idx="125">
                  <c:v>1915</c:v>
                </c:pt>
                <c:pt idx="126">
                  <c:v>1916</c:v>
                </c:pt>
                <c:pt idx="127">
                  <c:v>1917</c:v>
                </c:pt>
                <c:pt idx="128">
                  <c:v>1918</c:v>
                </c:pt>
                <c:pt idx="129">
                  <c:v>1919</c:v>
                </c:pt>
                <c:pt idx="130">
                  <c:v>1920</c:v>
                </c:pt>
                <c:pt idx="131">
                  <c:v>1921</c:v>
                </c:pt>
                <c:pt idx="132">
                  <c:v>1922</c:v>
                </c:pt>
                <c:pt idx="133">
                  <c:v>1923</c:v>
                </c:pt>
                <c:pt idx="134">
                  <c:v>1924</c:v>
                </c:pt>
                <c:pt idx="135">
                  <c:v>1925</c:v>
                </c:pt>
                <c:pt idx="136">
                  <c:v>1926</c:v>
                </c:pt>
                <c:pt idx="137">
                  <c:v>1927</c:v>
                </c:pt>
                <c:pt idx="138">
                  <c:v>1928</c:v>
                </c:pt>
                <c:pt idx="139">
                  <c:v>1929</c:v>
                </c:pt>
                <c:pt idx="140">
                  <c:v>1930</c:v>
                </c:pt>
                <c:pt idx="141">
                  <c:v>1931</c:v>
                </c:pt>
                <c:pt idx="142">
                  <c:v>1932</c:v>
                </c:pt>
                <c:pt idx="143">
                  <c:v>1933</c:v>
                </c:pt>
                <c:pt idx="144">
                  <c:v>1934</c:v>
                </c:pt>
                <c:pt idx="145">
                  <c:v>1935</c:v>
                </c:pt>
                <c:pt idx="146">
                  <c:v>1936</c:v>
                </c:pt>
                <c:pt idx="147">
                  <c:v>1937</c:v>
                </c:pt>
                <c:pt idx="148">
                  <c:v>1938</c:v>
                </c:pt>
                <c:pt idx="149">
                  <c:v>1939</c:v>
                </c:pt>
                <c:pt idx="150">
                  <c:v>1940</c:v>
                </c:pt>
                <c:pt idx="151">
                  <c:v>1941</c:v>
                </c:pt>
                <c:pt idx="152">
                  <c:v>1942</c:v>
                </c:pt>
                <c:pt idx="153">
                  <c:v>1943</c:v>
                </c:pt>
                <c:pt idx="154">
                  <c:v>1944</c:v>
                </c:pt>
                <c:pt idx="155">
                  <c:v>1945</c:v>
                </c:pt>
                <c:pt idx="156">
                  <c:v>1946</c:v>
                </c:pt>
                <c:pt idx="157">
                  <c:v>1947</c:v>
                </c:pt>
                <c:pt idx="158">
                  <c:v>1948</c:v>
                </c:pt>
                <c:pt idx="159">
                  <c:v>1949</c:v>
                </c:pt>
                <c:pt idx="160">
                  <c:v>1950</c:v>
                </c:pt>
                <c:pt idx="161">
                  <c:v>1951</c:v>
                </c:pt>
                <c:pt idx="162">
                  <c:v>1952</c:v>
                </c:pt>
                <c:pt idx="163">
                  <c:v>1953</c:v>
                </c:pt>
                <c:pt idx="164">
                  <c:v>1954</c:v>
                </c:pt>
                <c:pt idx="165">
                  <c:v>1955</c:v>
                </c:pt>
                <c:pt idx="166">
                  <c:v>1956</c:v>
                </c:pt>
                <c:pt idx="167">
                  <c:v>1957</c:v>
                </c:pt>
                <c:pt idx="168">
                  <c:v>1958</c:v>
                </c:pt>
                <c:pt idx="169">
                  <c:v>1959</c:v>
                </c:pt>
                <c:pt idx="170">
                  <c:v>1960</c:v>
                </c:pt>
                <c:pt idx="171">
                  <c:v>1961</c:v>
                </c:pt>
                <c:pt idx="172">
                  <c:v>1962</c:v>
                </c:pt>
                <c:pt idx="173">
                  <c:v>1963</c:v>
                </c:pt>
                <c:pt idx="174">
                  <c:v>1964</c:v>
                </c:pt>
                <c:pt idx="175">
                  <c:v>1965</c:v>
                </c:pt>
                <c:pt idx="176">
                  <c:v>1966</c:v>
                </c:pt>
                <c:pt idx="177">
                  <c:v>1967</c:v>
                </c:pt>
                <c:pt idx="178">
                  <c:v>1968</c:v>
                </c:pt>
                <c:pt idx="179">
                  <c:v>1969</c:v>
                </c:pt>
                <c:pt idx="180">
                  <c:v>1970</c:v>
                </c:pt>
                <c:pt idx="181">
                  <c:v>1971</c:v>
                </c:pt>
                <c:pt idx="182">
                  <c:v>1972</c:v>
                </c:pt>
                <c:pt idx="183">
                  <c:v>1973</c:v>
                </c:pt>
                <c:pt idx="184">
                  <c:v>1974</c:v>
                </c:pt>
                <c:pt idx="185">
                  <c:v>1975</c:v>
                </c:pt>
                <c:pt idx="186">
                  <c:v>1976</c:v>
                </c:pt>
                <c:pt idx="187">
                  <c:v>1977</c:v>
                </c:pt>
                <c:pt idx="188">
                  <c:v>1978</c:v>
                </c:pt>
                <c:pt idx="189">
                  <c:v>1979</c:v>
                </c:pt>
                <c:pt idx="190">
                  <c:v>1980</c:v>
                </c:pt>
                <c:pt idx="191">
                  <c:v>1981</c:v>
                </c:pt>
                <c:pt idx="192">
                  <c:v>1982</c:v>
                </c:pt>
                <c:pt idx="193">
                  <c:v>1983</c:v>
                </c:pt>
                <c:pt idx="194">
                  <c:v>1984</c:v>
                </c:pt>
                <c:pt idx="195">
                  <c:v>1985</c:v>
                </c:pt>
                <c:pt idx="196">
                  <c:v>1986</c:v>
                </c:pt>
                <c:pt idx="197">
                  <c:v>1987</c:v>
                </c:pt>
                <c:pt idx="198">
                  <c:v>1988</c:v>
                </c:pt>
                <c:pt idx="199">
                  <c:v>1989</c:v>
                </c:pt>
                <c:pt idx="200">
                  <c:v>1990</c:v>
                </c:pt>
                <c:pt idx="201">
                  <c:v>1991</c:v>
                </c:pt>
                <c:pt idx="202">
                  <c:v>1992</c:v>
                </c:pt>
                <c:pt idx="203">
                  <c:v>1993</c:v>
                </c:pt>
                <c:pt idx="204">
                  <c:v>1994</c:v>
                </c:pt>
                <c:pt idx="205">
                  <c:v>1995</c:v>
                </c:pt>
                <c:pt idx="206">
                  <c:v>1996</c:v>
                </c:pt>
                <c:pt idx="207">
                  <c:v>1997</c:v>
                </c:pt>
                <c:pt idx="208">
                  <c:v>1998</c:v>
                </c:pt>
                <c:pt idx="209">
                  <c:v>1999</c:v>
                </c:pt>
                <c:pt idx="210">
                  <c:v>2000</c:v>
                </c:pt>
                <c:pt idx="211">
                  <c:v>2001</c:v>
                </c:pt>
                <c:pt idx="212">
                  <c:v>2002</c:v>
                </c:pt>
                <c:pt idx="213">
                  <c:v>2003</c:v>
                </c:pt>
                <c:pt idx="214">
                  <c:v>2004</c:v>
                </c:pt>
                <c:pt idx="215">
                  <c:v>2005</c:v>
                </c:pt>
                <c:pt idx="216">
                  <c:v>2006</c:v>
                </c:pt>
                <c:pt idx="217">
                  <c:v>2007</c:v>
                </c:pt>
                <c:pt idx="218">
                  <c:v>2008</c:v>
                </c:pt>
                <c:pt idx="219">
                  <c:v>2009</c:v>
                </c:pt>
                <c:pt idx="220">
                  <c:v>2010</c:v>
                </c:pt>
                <c:pt idx="221">
                  <c:v>2011</c:v>
                </c:pt>
                <c:pt idx="222">
                  <c:v>2012</c:v>
                </c:pt>
                <c:pt idx="223">
                  <c:v>2013</c:v>
                </c:pt>
                <c:pt idx="224">
                  <c:v>2014</c:v>
                </c:pt>
                <c:pt idx="225">
                  <c:v>2015</c:v>
                </c:pt>
                <c:pt idx="226">
                  <c:v>2016</c:v>
                </c:pt>
                <c:pt idx="227">
                  <c:v>2017</c:v>
                </c:pt>
                <c:pt idx="228">
                  <c:v>2018</c:v>
                </c:pt>
                <c:pt idx="229">
                  <c:v>2019</c:v>
                </c:pt>
                <c:pt idx="230">
                  <c:v>2020</c:v>
                </c:pt>
                <c:pt idx="231">
                  <c:v>2021</c:v>
                </c:pt>
                <c:pt idx="232">
                  <c:v>2022</c:v>
                </c:pt>
                <c:pt idx="233">
                  <c:v>2023</c:v>
                </c:pt>
                <c:pt idx="234">
                  <c:v>2024</c:v>
                </c:pt>
              </c:strCache>
            </c:strRef>
          </c:cat>
          <c:val>
            <c:numRef>
              <c:f>'Individual Income Tax'!$Z$2:$Z$236</c:f>
              <c:numCache>
                <c:formatCode>General</c:formatCode>
                <c:ptCount val="2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3.4855443506080164E-2</c:v>
                </c:pt>
                <c:pt idx="74">
                  <c:v>0.21145070939742935</c:v>
                </c:pt>
                <c:pt idx="75">
                  <c:v>0.31960493676991697</c:v>
                </c:pt>
                <c:pt idx="76">
                  <c:v>0.80234521930180347</c:v>
                </c:pt>
                <c:pt idx="77">
                  <c:v>0.77965292889126914</c:v>
                </c:pt>
                <c:pt idx="78">
                  <c:v>0.50113191334029217</c:v>
                </c:pt>
                <c:pt idx="79">
                  <c:v>0.4344955090270563</c:v>
                </c:pt>
                <c:pt idx="80">
                  <c:v>0.47852433416550921</c:v>
                </c:pt>
                <c:pt idx="81">
                  <c:v>0.24770104195126372</c:v>
                </c:pt>
                <c:pt idx="82">
                  <c:v>0.1713815855895244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3.772040211277685E-2</c:v>
                </c:pt>
                <c:pt idx="121">
                  <c:v>5.7559651309049123E-2</c:v>
                </c:pt>
                <c:pt idx="122">
                  <c:v>4.4358360725979429E-2</c:v>
                </c:pt>
                <c:pt idx="123">
                  <c:v>5.0932607083959358E-2</c:v>
                </c:pt>
                <c:pt idx="124">
                  <c:v>0.10977746846092439</c:v>
                </c:pt>
                <c:pt idx="125">
                  <c:v>0.11385309536240192</c:v>
                </c:pt>
                <c:pt idx="126">
                  <c:v>0.13556587653193974</c:v>
                </c:pt>
                <c:pt idx="127">
                  <c:v>0.29878480767702514</c:v>
                </c:pt>
                <c:pt idx="128">
                  <c:v>1.7388985106496613</c:v>
                </c:pt>
                <c:pt idx="129">
                  <c:v>1.5411390919676273</c:v>
                </c:pt>
                <c:pt idx="130">
                  <c:v>2.0861793941448799</c:v>
                </c:pt>
                <c:pt idx="131">
                  <c:v>2.0520299933565487</c:v>
                </c:pt>
                <c:pt idx="132">
                  <c:v>1.3349704259250059</c:v>
                </c:pt>
                <c:pt idx="133">
                  <c:v>0.9336877870572623</c:v>
                </c:pt>
                <c:pt idx="134">
                  <c:v>1.0028825044641569</c:v>
                </c:pt>
                <c:pt idx="135">
                  <c:v>0.92444479320978168</c:v>
                </c:pt>
                <c:pt idx="136">
                  <c:v>0.89808684067220457</c:v>
                </c:pt>
                <c:pt idx="137">
                  <c:v>0.94531453656341236</c:v>
                </c:pt>
                <c:pt idx="138">
                  <c:v>0.89791483046552378</c:v>
                </c:pt>
                <c:pt idx="139">
                  <c:v>1.0477653135888072</c:v>
                </c:pt>
                <c:pt idx="140">
                  <c:v>1.2443616010821781</c:v>
                </c:pt>
                <c:pt idx="141">
                  <c:v>1.0771510170270193</c:v>
                </c:pt>
                <c:pt idx="142">
                  <c:v>0.71767682205072292</c:v>
                </c:pt>
                <c:pt idx="143">
                  <c:v>0.6168619663862589</c:v>
                </c:pt>
                <c:pt idx="144">
                  <c:v>0.62871984623642019</c:v>
                </c:pt>
                <c:pt idx="145">
                  <c:v>0.70982475922906296</c:v>
                </c:pt>
                <c:pt idx="146">
                  <c:v>0.79450159088686045</c:v>
                </c:pt>
                <c:pt idx="147">
                  <c:v>1.1741133392938023</c:v>
                </c:pt>
                <c:pt idx="148">
                  <c:v>1.4721513353462741</c:v>
                </c:pt>
                <c:pt idx="149">
                  <c:v>1.1012370906070676</c:v>
                </c:pt>
                <c:pt idx="150">
                  <c:v>0.86683820033201431</c:v>
                </c:pt>
                <c:pt idx="151">
                  <c:v>1.0161339310778106</c:v>
                </c:pt>
                <c:pt idx="152">
                  <c:v>1.9661603087237876</c:v>
                </c:pt>
                <c:pt idx="153">
                  <c:v>3.2029925883882053</c:v>
                </c:pt>
                <c:pt idx="154">
                  <c:v>8.7790389509913247</c:v>
                </c:pt>
                <c:pt idx="155">
                  <c:v>8.0573568418608339</c:v>
                </c:pt>
                <c:pt idx="156">
                  <c:v>7.0747004203318626</c:v>
                </c:pt>
                <c:pt idx="157">
                  <c:v>7.1847771657486224</c:v>
                </c:pt>
                <c:pt idx="158">
                  <c:v>7.0370707714728118</c:v>
                </c:pt>
                <c:pt idx="159">
                  <c:v>5.7076796036333608</c:v>
                </c:pt>
                <c:pt idx="160">
                  <c:v>5.2547319269573904</c:v>
                </c:pt>
                <c:pt idx="161">
                  <c:v>6.2307415147366143</c:v>
                </c:pt>
                <c:pt idx="162">
                  <c:v>7.6047097257197303</c:v>
                </c:pt>
                <c:pt idx="163">
                  <c:v>7.660350696897682</c:v>
                </c:pt>
                <c:pt idx="164">
                  <c:v>7.5646885602714278</c:v>
                </c:pt>
                <c:pt idx="165">
                  <c:v>6.7564486750102821</c:v>
                </c:pt>
                <c:pt idx="166">
                  <c:v>7.1632357850228106</c:v>
                </c:pt>
                <c:pt idx="167">
                  <c:v>7.5139753190591714</c:v>
                </c:pt>
                <c:pt idx="168">
                  <c:v>7.2157514676087064</c:v>
                </c:pt>
                <c:pt idx="169">
                  <c:v>7.0390108310169657</c:v>
                </c:pt>
                <c:pt idx="170">
                  <c:v>7.5067988015671814</c:v>
                </c:pt>
                <c:pt idx="171">
                  <c:v>7.352899324083956</c:v>
                </c:pt>
                <c:pt idx="172">
                  <c:v>7.5458045287080351</c:v>
                </c:pt>
                <c:pt idx="173">
                  <c:v>7.4653698329280731</c:v>
                </c:pt>
                <c:pt idx="174">
                  <c:v>7.1147636788662432</c:v>
                </c:pt>
                <c:pt idx="175">
                  <c:v>6.5730836588980184</c:v>
                </c:pt>
                <c:pt idx="176">
                  <c:v>6.8165724120973685</c:v>
                </c:pt>
                <c:pt idx="177">
                  <c:v>7.1546020117448688</c:v>
                </c:pt>
                <c:pt idx="178">
                  <c:v>7.3064186046511628</c:v>
                </c:pt>
                <c:pt idx="179">
                  <c:v>8.5739976415094343</c:v>
                </c:pt>
                <c:pt idx="180">
                  <c:v>8.4235436610532695</c:v>
                </c:pt>
                <c:pt idx="181">
                  <c:v>7.4025109990342317</c:v>
                </c:pt>
                <c:pt idx="182">
                  <c:v>7.4063910876575783</c:v>
                </c:pt>
                <c:pt idx="183">
                  <c:v>7.2434271682890463</c:v>
                </c:pt>
                <c:pt idx="184">
                  <c:v>7.6979129590681126</c:v>
                </c:pt>
                <c:pt idx="185">
                  <c:v>7.2636951747878209</c:v>
                </c:pt>
                <c:pt idx="186">
                  <c:v>7.0247274377143469</c:v>
                </c:pt>
                <c:pt idx="187">
                  <c:v>7.5715297875661989</c:v>
                </c:pt>
                <c:pt idx="188">
                  <c:v>7.6963769348528661</c:v>
                </c:pt>
                <c:pt idx="189">
                  <c:v>8.2913609850323056</c:v>
                </c:pt>
                <c:pt idx="190">
                  <c:v>8.5418704557584437</c:v>
                </c:pt>
                <c:pt idx="191">
                  <c:v>8.9153343051582077</c:v>
                </c:pt>
                <c:pt idx="192">
                  <c:v>8.9043603086308991</c:v>
                </c:pt>
                <c:pt idx="193">
                  <c:v>7.9509084279827462</c:v>
                </c:pt>
                <c:pt idx="194">
                  <c:v>7.390809010191572</c:v>
                </c:pt>
                <c:pt idx="195">
                  <c:v>7.709864023968656</c:v>
                </c:pt>
                <c:pt idx="196">
                  <c:v>7.6198160329721318</c:v>
                </c:pt>
                <c:pt idx="197">
                  <c:v>8.0852067349776018</c:v>
                </c:pt>
                <c:pt idx="198">
                  <c:v>7.6613529268537217</c:v>
                </c:pt>
                <c:pt idx="199">
                  <c:v>7.9000638116846291</c:v>
                </c:pt>
                <c:pt idx="200">
                  <c:v>7.8295189183523721</c:v>
                </c:pt>
                <c:pt idx="201">
                  <c:v>7.5969065259311881</c:v>
                </c:pt>
                <c:pt idx="202">
                  <c:v>7.2996974844045353</c:v>
                </c:pt>
                <c:pt idx="203">
                  <c:v>7.43130836692887</c:v>
                </c:pt>
                <c:pt idx="204">
                  <c:v>7.4521252873168891</c:v>
                </c:pt>
                <c:pt idx="205">
                  <c:v>7.7259596190974831</c:v>
                </c:pt>
                <c:pt idx="206">
                  <c:v>8.1308910737787432</c:v>
                </c:pt>
                <c:pt idx="207">
                  <c:v>8.5976298593421188</c:v>
                </c:pt>
                <c:pt idx="208">
                  <c:v>9.1426900552531922</c:v>
                </c:pt>
                <c:pt idx="209">
                  <c:v>9.1315960928962472</c:v>
                </c:pt>
                <c:pt idx="210">
                  <c:v>9.7987210941424951</c:v>
                </c:pt>
                <c:pt idx="211">
                  <c:v>9.3965795448370688</c:v>
                </c:pt>
                <c:pt idx="212">
                  <c:v>7.8537573999688899</c:v>
                </c:pt>
                <c:pt idx="213">
                  <c:v>6.927966342104229</c:v>
                </c:pt>
                <c:pt idx="214">
                  <c:v>6.6214898288679676</c:v>
                </c:pt>
                <c:pt idx="215">
                  <c:v>7.1110344192895276</c:v>
                </c:pt>
                <c:pt idx="216">
                  <c:v>7.5560091490778536</c:v>
                </c:pt>
                <c:pt idx="217">
                  <c:v>8.0382195968703041</c:v>
                </c:pt>
                <c:pt idx="218">
                  <c:v>7.7573367366628645</c:v>
                </c:pt>
                <c:pt idx="219">
                  <c:v>6.3220392248956179</c:v>
                </c:pt>
                <c:pt idx="220">
                  <c:v>5.9708319005114969</c:v>
                </c:pt>
                <c:pt idx="221">
                  <c:v>6.9967451349302632</c:v>
                </c:pt>
                <c:pt idx="222">
                  <c:v>6.9657283306519338</c:v>
                </c:pt>
                <c:pt idx="223">
                  <c:v>7.798295980462866</c:v>
                </c:pt>
                <c:pt idx="224">
                  <c:v>7.9200255563837727</c:v>
                </c:pt>
                <c:pt idx="225">
                  <c:v>8.4219841486745004</c:v>
                </c:pt>
                <c:pt idx="226">
                  <c:v>8.2216603119399725</c:v>
                </c:pt>
                <c:pt idx="227">
                  <c:v>8.0925551062864258</c:v>
                </c:pt>
                <c:pt idx="228">
                  <c:v>8.1501511023756414</c:v>
                </c:pt>
                <c:pt idx="229">
                  <c:v>7.9752042423447564</c:v>
                </c:pt>
                <c:pt idx="230">
                  <c:v>7.5332658210064798</c:v>
                </c:pt>
                <c:pt idx="231">
                  <c:v>8.6329204526380128</c:v>
                </c:pt>
                <c:pt idx="232">
                  <c:v>10.120952516447558</c:v>
                </c:pt>
                <c:pt idx="233">
                  <c:v>7.8514577089884918</c:v>
                </c:pt>
                <c:pt idx="234">
                  <c:v>8.3144068137869347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3-4165-BD05-FA3D003A5ED5}"/>
            </c:ext>
          </c:extLst>
        </c:ser>
        <c:ser>
          <c:idx val="2"/>
          <c:order val="3"/>
          <c:tx>
            <c:v>Corporate income tax</c:v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'Social Insurance'!$T$2:$T$236</c:f>
              <c:strCache>
                <c:ptCount val="235"/>
                <c:pt idx="0">
                  <c:v>1790</c:v>
                </c:pt>
                <c:pt idx="1">
                  <c:v>1791</c:v>
                </c:pt>
                <c:pt idx="2">
                  <c:v>1792</c:v>
                </c:pt>
                <c:pt idx="3">
                  <c:v>1793</c:v>
                </c:pt>
                <c:pt idx="4">
                  <c:v>1794</c:v>
                </c:pt>
                <c:pt idx="5">
                  <c:v>1795</c:v>
                </c:pt>
                <c:pt idx="6">
                  <c:v>1796</c:v>
                </c:pt>
                <c:pt idx="7">
                  <c:v>1797</c:v>
                </c:pt>
                <c:pt idx="8">
                  <c:v>1798</c:v>
                </c:pt>
                <c:pt idx="9">
                  <c:v>1799</c:v>
                </c:pt>
                <c:pt idx="10">
                  <c:v>1800</c:v>
                </c:pt>
                <c:pt idx="11">
                  <c:v>1801</c:v>
                </c:pt>
                <c:pt idx="12">
                  <c:v>1802</c:v>
                </c:pt>
                <c:pt idx="13">
                  <c:v>1803</c:v>
                </c:pt>
                <c:pt idx="14">
                  <c:v>1804</c:v>
                </c:pt>
                <c:pt idx="15">
                  <c:v>1805</c:v>
                </c:pt>
                <c:pt idx="16">
                  <c:v>1806</c:v>
                </c:pt>
                <c:pt idx="17">
                  <c:v>1807</c:v>
                </c:pt>
                <c:pt idx="18">
                  <c:v>1808</c:v>
                </c:pt>
                <c:pt idx="19">
                  <c:v>1809</c:v>
                </c:pt>
                <c:pt idx="20">
                  <c:v>1810</c:v>
                </c:pt>
                <c:pt idx="21">
                  <c:v>1811</c:v>
                </c:pt>
                <c:pt idx="22">
                  <c:v>1812</c:v>
                </c:pt>
                <c:pt idx="23">
                  <c:v>1813</c:v>
                </c:pt>
                <c:pt idx="24">
                  <c:v>1814</c:v>
                </c:pt>
                <c:pt idx="25">
                  <c:v>1815</c:v>
                </c:pt>
                <c:pt idx="26">
                  <c:v>1816</c:v>
                </c:pt>
                <c:pt idx="27">
                  <c:v>1817</c:v>
                </c:pt>
                <c:pt idx="28">
                  <c:v>1818</c:v>
                </c:pt>
                <c:pt idx="29">
                  <c:v>1819</c:v>
                </c:pt>
                <c:pt idx="30">
                  <c:v>1820</c:v>
                </c:pt>
                <c:pt idx="31">
                  <c:v>1821</c:v>
                </c:pt>
                <c:pt idx="32">
                  <c:v>1822</c:v>
                </c:pt>
                <c:pt idx="33">
                  <c:v>1823</c:v>
                </c:pt>
                <c:pt idx="34">
                  <c:v>1824</c:v>
                </c:pt>
                <c:pt idx="35">
                  <c:v>1825</c:v>
                </c:pt>
                <c:pt idx="36">
                  <c:v>1826</c:v>
                </c:pt>
                <c:pt idx="37">
                  <c:v>1827</c:v>
                </c:pt>
                <c:pt idx="38">
                  <c:v>1828</c:v>
                </c:pt>
                <c:pt idx="39">
                  <c:v>1829</c:v>
                </c:pt>
                <c:pt idx="40">
                  <c:v>1830</c:v>
                </c:pt>
                <c:pt idx="41">
                  <c:v>1831</c:v>
                </c:pt>
                <c:pt idx="42">
                  <c:v>1832</c:v>
                </c:pt>
                <c:pt idx="43">
                  <c:v>1833</c:v>
                </c:pt>
                <c:pt idx="44">
                  <c:v>1834</c:v>
                </c:pt>
                <c:pt idx="45">
                  <c:v>1835</c:v>
                </c:pt>
                <c:pt idx="46">
                  <c:v>1836</c:v>
                </c:pt>
                <c:pt idx="47">
                  <c:v>1837</c:v>
                </c:pt>
                <c:pt idx="48">
                  <c:v>1838</c:v>
                </c:pt>
                <c:pt idx="49">
                  <c:v>1839</c:v>
                </c:pt>
                <c:pt idx="50">
                  <c:v>1840</c:v>
                </c:pt>
                <c:pt idx="51">
                  <c:v>1841</c:v>
                </c:pt>
                <c:pt idx="52">
                  <c:v>1842</c:v>
                </c:pt>
                <c:pt idx="53">
                  <c:v>1843</c:v>
                </c:pt>
                <c:pt idx="54">
                  <c:v>1844</c:v>
                </c:pt>
                <c:pt idx="55">
                  <c:v>1845</c:v>
                </c:pt>
                <c:pt idx="56">
                  <c:v>1846</c:v>
                </c:pt>
                <c:pt idx="57">
                  <c:v>1847</c:v>
                </c:pt>
                <c:pt idx="58">
                  <c:v>1848</c:v>
                </c:pt>
                <c:pt idx="59">
                  <c:v>1849</c:v>
                </c:pt>
                <c:pt idx="60">
                  <c:v>1850</c:v>
                </c:pt>
                <c:pt idx="61">
                  <c:v>1851</c:v>
                </c:pt>
                <c:pt idx="62">
                  <c:v>1852</c:v>
                </c:pt>
                <c:pt idx="63">
                  <c:v>1853</c:v>
                </c:pt>
                <c:pt idx="64">
                  <c:v>1854</c:v>
                </c:pt>
                <c:pt idx="65">
                  <c:v>1855</c:v>
                </c:pt>
                <c:pt idx="66">
                  <c:v>1856</c:v>
                </c:pt>
                <c:pt idx="67">
                  <c:v>1857</c:v>
                </c:pt>
                <c:pt idx="68">
                  <c:v>1858</c:v>
                </c:pt>
                <c:pt idx="69">
                  <c:v>1859</c:v>
                </c:pt>
                <c:pt idx="70">
                  <c:v>1860</c:v>
                </c:pt>
                <c:pt idx="71">
                  <c:v>1861</c:v>
                </c:pt>
                <c:pt idx="72">
                  <c:v>1862</c:v>
                </c:pt>
                <c:pt idx="73">
                  <c:v>1863</c:v>
                </c:pt>
                <c:pt idx="74">
                  <c:v>1864</c:v>
                </c:pt>
                <c:pt idx="75">
                  <c:v>1865</c:v>
                </c:pt>
                <c:pt idx="76">
                  <c:v>1866</c:v>
                </c:pt>
                <c:pt idx="77">
                  <c:v>1867</c:v>
                </c:pt>
                <c:pt idx="78">
                  <c:v>1868</c:v>
                </c:pt>
                <c:pt idx="79">
                  <c:v>1869</c:v>
                </c:pt>
                <c:pt idx="80">
                  <c:v>1870</c:v>
                </c:pt>
                <c:pt idx="81">
                  <c:v>1871</c:v>
                </c:pt>
                <c:pt idx="82">
                  <c:v>1872</c:v>
                </c:pt>
                <c:pt idx="83">
                  <c:v>1873</c:v>
                </c:pt>
                <c:pt idx="84">
                  <c:v>1874</c:v>
                </c:pt>
                <c:pt idx="85">
                  <c:v>1875</c:v>
                </c:pt>
                <c:pt idx="86">
                  <c:v>1876</c:v>
                </c:pt>
                <c:pt idx="87">
                  <c:v>1877</c:v>
                </c:pt>
                <c:pt idx="88">
                  <c:v>1878</c:v>
                </c:pt>
                <c:pt idx="89">
                  <c:v>1879</c:v>
                </c:pt>
                <c:pt idx="90">
                  <c:v>1880</c:v>
                </c:pt>
                <c:pt idx="91">
                  <c:v>1881</c:v>
                </c:pt>
                <c:pt idx="92">
                  <c:v>1882</c:v>
                </c:pt>
                <c:pt idx="93">
                  <c:v>1883</c:v>
                </c:pt>
                <c:pt idx="94">
                  <c:v>1884</c:v>
                </c:pt>
                <c:pt idx="95">
                  <c:v>1885</c:v>
                </c:pt>
                <c:pt idx="96">
                  <c:v>1886</c:v>
                </c:pt>
                <c:pt idx="97">
                  <c:v>1887</c:v>
                </c:pt>
                <c:pt idx="98">
                  <c:v>1888</c:v>
                </c:pt>
                <c:pt idx="99">
                  <c:v>1889</c:v>
                </c:pt>
                <c:pt idx="100">
                  <c:v>1890</c:v>
                </c:pt>
                <c:pt idx="101">
                  <c:v>1891</c:v>
                </c:pt>
                <c:pt idx="102">
                  <c:v>1892</c:v>
                </c:pt>
                <c:pt idx="103">
                  <c:v>1893</c:v>
                </c:pt>
                <c:pt idx="104">
                  <c:v>1894</c:v>
                </c:pt>
                <c:pt idx="105">
                  <c:v>1895</c:v>
                </c:pt>
                <c:pt idx="106">
                  <c:v>1896</c:v>
                </c:pt>
                <c:pt idx="107">
                  <c:v>1897</c:v>
                </c:pt>
                <c:pt idx="108">
                  <c:v>1898</c:v>
                </c:pt>
                <c:pt idx="109">
                  <c:v>1899</c:v>
                </c:pt>
                <c:pt idx="110">
                  <c:v>1900</c:v>
                </c:pt>
                <c:pt idx="111">
                  <c:v>1901</c:v>
                </c:pt>
                <c:pt idx="112">
                  <c:v>1902</c:v>
                </c:pt>
                <c:pt idx="113">
                  <c:v>1903</c:v>
                </c:pt>
                <c:pt idx="114">
                  <c:v>1904</c:v>
                </c:pt>
                <c:pt idx="115">
                  <c:v>1905</c:v>
                </c:pt>
                <c:pt idx="116">
                  <c:v>1906</c:v>
                </c:pt>
                <c:pt idx="117">
                  <c:v>1907</c:v>
                </c:pt>
                <c:pt idx="118">
                  <c:v>1908</c:v>
                </c:pt>
                <c:pt idx="119">
                  <c:v>1909</c:v>
                </c:pt>
                <c:pt idx="120">
                  <c:v>1910</c:v>
                </c:pt>
                <c:pt idx="121">
                  <c:v>1911</c:v>
                </c:pt>
                <c:pt idx="122">
                  <c:v>1912</c:v>
                </c:pt>
                <c:pt idx="123">
                  <c:v>1913</c:v>
                </c:pt>
                <c:pt idx="124">
                  <c:v>1914</c:v>
                </c:pt>
                <c:pt idx="125">
                  <c:v>1915</c:v>
                </c:pt>
                <c:pt idx="126">
                  <c:v>1916</c:v>
                </c:pt>
                <c:pt idx="127">
                  <c:v>1917</c:v>
                </c:pt>
                <c:pt idx="128">
                  <c:v>1918</c:v>
                </c:pt>
                <c:pt idx="129">
                  <c:v>1919</c:v>
                </c:pt>
                <c:pt idx="130">
                  <c:v>1920</c:v>
                </c:pt>
                <c:pt idx="131">
                  <c:v>1921</c:v>
                </c:pt>
                <c:pt idx="132">
                  <c:v>1922</c:v>
                </c:pt>
                <c:pt idx="133">
                  <c:v>1923</c:v>
                </c:pt>
                <c:pt idx="134">
                  <c:v>1924</c:v>
                </c:pt>
                <c:pt idx="135">
                  <c:v>1925</c:v>
                </c:pt>
                <c:pt idx="136">
                  <c:v>1926</c:v>
                </c:pt>
                <c:pt idx="137">
                  <c:v>1927</c:v>
                </c:pt>
                <c:pt idx="138">
                  <c:v>1928</c:v>
                </c:pt>
                <c:pt idx="139">
                  <c:v>1929</c:v>
                </c:pt>
                <c:pt idx="140">
                  <c:v>1930</c:v>
                </c:pt>
                <c:pt idx="141">
                  <c:v>1931</c:v>
                </c:pt>
                <c:pt idx="142">
                  <c:v>1932</c:v>
                </c:pt>
                <c:pt idx="143">
                  <c:v>1933</c:v>
                </c:pt>
                <c:pt idx="144">
                  <c:v>1934</c:v>
                </c:pt>
                <c:pt idx="145">
                  <c:v>1935</c:v>
                </c:pt>
                <c:pt idx="146">
                  <c:v>1936</c:v>
                </c:pt>
                <c:pt idx="147">
                  <c:v>1937</c:v>
                </c:pt>
                <c:pt idx="148">
                  <c:v>1938</c:v>
                </c:pt>
                <c:pt idx="149">
                  <c:v>1939</c:v>
                </c:pt>
                <c:pt idx="150">
                  <c:v>1940</c:v>
                </c:pt>
                <c:pt idx="151">
                  <c:v>1941</c:v>
                </c:pt>
                <c:pt idx="152">
                  <c:v>1942</c:v>
                </c:pt>
                <c:pt idx="153">
                  <c:v>1943</c:v>
                </c:pt>
                <c:pt idx="154">
                  <c:v>1944</c:v>
                </c:pt>
                <c:pt idx="155">
                  <c:v>1945</c:v>
                </c:pt>
                <c:pt idx="156">
                  <c:v>1946</c:v>
                </c:pt>
                <c:pt idx="157">
                  <c:v>1947</c:v>
                </c:pt>
                <c:pt idx="158">
                  <c:v>1948</c:v>
                </c:pt>
                <c:pt idx="159">
                  <c:v>1949</c:v>
                </c:pt>
                <c:pt idx="160">
                  <c:v>1950</c:v>
                </c:pt>
                <c:pt idx="161">
                  <c:v>1951</c:v>
                </c:pt>
                <c:pt idx="162">
                  <c:v>1952</c:v>
                </c:pt>
                <c:pt idx="163">
                  <c:v>1953</c:v>
                </c:pt>
                <c:pt idx="164">
                  <c:v>1954</c:v>
                </c:pt>
                <c:pt idx="165">
                  <c:v>1955</c:v>
                </c:pt>
                <c:pt idx="166">
                  <c:v>1956</c:v>
                </c:pt>
                <c:pt idx="167">
                  <c:v>1957</c:v>
                </c:pt>
                <c:pt idx="168">
                  <c:v>1958</c:v>
                </c:pt>
                <c:pt idx="169">
                  <c:v>1959</c:v>
                </c:pt>
                <c:pt idx="170">
                  <c:v>1960</c:v>
                </c:pt>
                <c:pt idx="171">
                  <c:v>1961</c:v>
                </c:pt>
                <c:pt idx="172">
                  <c:v>1962</c:v>
                </c:pt>
                <c:pt idx="173">
                  <c:v>1963</c:v>
                </c:pt>
                <c:pt idx="174">
                  <c:v>1964</c:v>
                </c:pt>
                <c:pt idx="175">
                  <c:v>1965</c:v>
                </c:pt>
                <c:pt idx="176">
                  <c:v>1966</c:v>
                </c:pt>
                <c:pt idx="177">
                  <c:v>1967</c:v>
                </c:pt>
                <c:pt idx="178">
                  <c:v>1968</c:v>
                </c:pt>
                <c:pt idx="179">
                  <c:v>1969</c:v>
                </c:pt>
                <c:pt idx="180">
                  <c:v>1970</c:v>
                </c:pt>
                <c:pt idx="181">
                  <c:v>1971</c:v>
                </c:pt>
                <c:pt idx="182">
                  <c:v>1972</c:v>
                </c:pt>
                <c:pt idx="183">
                  <c:v>1973</c:v>
                </c:pt>
                <c:pt idx="184">
                  <c:v>1974</c:v>
                </c:pt>
                <c:pt idx="185">
                  <c:v>1975</c:v>
                </c:pt>
                <c:pt idx="186">
                  <c:v>1976</c:v>
                </c:pt>
                <c:pt idx="187">
                  <c:v>1977</c:v>
                </c:pt>
                <c:pt idx="188">
                  <c:v>1978</c:v>
                </c:pt>
                <c:pt idx="189">
                  <c:v>1979</c:v>
                </c:pt>
                <c:pt idx="190">
                  <c:v>1980</c:v>
                </c:pt>
                <c:pt idx="191">
                  <c:v>1981</c:v>
                </c:pt>
                <c:pt idx="192">
                  <c:v>1982</c:v>
                </c:pt>
                <c:pt idx="193">
                  <c:v>1983</c:v>
                </c:pt>
                <c:pt idx="194">
                  <c:v>1984</c:v>
                </c:pt>
                <c:pt idx="195">
                  <c:v>1985</c:v>
                </c:pt>
                <c:pt idx="196">
                  <c:v>1986</c:v>
                </c:pt>
                <c:pt idx="197">
                  <c:v>1987</c:v>
                </c:pt>
                <c:pt idx="198">
                  <c:v>1988</c:v>
                </c:pt>
                <c:pt idx="199">
                  <c:v>1989</c:v>
                </c:pt>
                <c:pt idx="200">
                  <c:v>1990</c:v>
                </c:pt>
                <c:pt idx="201">
                  <c:v>1991</c:v>
                </c:pt>
                <c:pt idx="202">
                  <c:v>1992</c:v>
                </c:pt>
                <c:pt idx="203">
                  <c:v>1993</c:v>
                </c:pt>
                <c:pt idx="204">
                  <c:v>1994</c:v>
                </c:pt>
                <c:pt idx="205">
                  <c:v>1995</c:v>
                </c:pt>
                <c:pt idx="206">
                  <c:v>1996</c:v>
                </c:pt>
                <c:pt idx="207">
                  <c:v>1997</c:v>
                </c:pt>
                <c:pt idx="208">
                  <c:v>1998</c:v>
                </c:pt>
                <c:pt idx="209">
                  <c:v>1999</c:v>
                </c:pt>
                <c:pt idx="210">
                  <c:v>2000</c:v>
                </c:pt>
                <c:pt idx="211">
                  <c:v>2001</c:v>
                </c:pt>
                <c:pt idx="212">
                  <c:v>2002</c:v>
                </c:pt>
                <c:pt idx="213">
                  <c:v>2003</c:v>
                </c:pt>
                <c:pt idx="214">
                  <c:v>2004</c:v>
                </c:pt>
                <c:pt idx="215">
                  <c:v>2005</c:v>
                </c:pt>
                <c:pt idx="216">
                  <c:v>2006</c:v>
                </c:pt>
                <c:pt idx="217">
                  <c:v>2007</c:v>
                </c:pt>
                <c:pt idx="218">
                  <c:v>2008</c:v>
                </c:pt>
                <c:pt idx="219">
                  <c:v>2009</c:v>
                </c:pt>
                <c:pt idx="220">
                  <c:v>2010</c:v>
                </c:pt>
                <c:pt idx="221">
                  <c:v>2011</c:v>
                </c:pt>
                <c:pt idx="222">
                  <c:v>2012</c:v>
                </c:pt>
                <c:pt idx="223">
                  <c:v>2013</c:v>
                </c:pt>
                <c:pt idx="224">
                  <c:v>2014</c:v>
                </c:pt>
                <c:pt idx="225">
                  <c:v>2015</c:v>
                </c:pt>
                <c:pt idx="226">
                  <c:v>2016</c:v>
                </c:pt>
                <c:pt idx="227">
                  <c:v>2017</c:v>
                </c:pt>
                <c:pt idx="228">
                  <c:v>2018</c:v>
                </c:pt>
                <c:pt idx="229">
                  <c:v>2019</c:v>
                </c:pt>
                <c:pt idx="230">
                  <c:v>2020</c:v>
                </c:pt>
                <c:pt idx="231">
                  <c:v>2021</c:v>
                </c:pt>
                <c:pt idx="232">
                  <c:v>2022</c:v>
                </c:pt>
                <c:pt idx="233">
                  <c:v>2023</c:v>
                </c:pt>
                <c:pt idx="234">
                  <c:v>2024</c:v>
                </c:pt>
              </c:strCache>
            </c:strRef>
          </c:cat>
          <c:val>
            <c:numRef>
              <c:f>'Corporation Income Tax'!$AE$2:$AE$236</c:f>
              <c:numCache>
                <c:formatCode>General</c:formatCode>
                <c:ptCount val="2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2.4523302427599109E-2</c:v>
                </c:pt>
                <c:pt idx="121">
                  <c:v>3.9074309230266682E-2</c:v>
                </c:pt>
                <c:pt idx="122">
                  <c:v>3.1431489310695365E-2</c:v>
                </c:pt>
                <c:pt idx="123">
                  <c:v>3.7658784552187109E-2</c:v>
                </c:pt>
                <c:pt idx="124">
                  <c:v>8.4673432766845386E-2</c:v>
                </c:pt>
                <c:pt idx="125">
                  <c:v>9.1588805299552253E-2</c:v>
                </c:pt>
                <c:pt idx="126">
                  <c:v>0.11371779063730973</c:v>
                </c:pt>
                <c:pt idx="127">
                  <c:v>0.34385103508143844</c:v>
                </c:pt>
                <c:pt idx="128">
                  <c:v>1.9861904513774102</c:v>
                </c:pt>
                <c:pt idx="129">
                  <c:v>1.7471288293916687</c:v>
                </c:pt>
                <c:pt idx="130">
                  <c:v>2.3473221695537521</c:v>
                </c:pt>
                <c:pt idx="131">
                  <c:v>2.2916280676142096</c:v>
                </c:pt>
                <c:pt idx="132">
                  <c:v>1.4796969663064128</c:v>
                </c:pt>
                <c:pt idx="133">
                  <c:v>1.0271757676537372</c:v>
                </c:pt>
                <c:pt idx="134">
                  <c:v>1.0950557667875294</c:v>
                </c:pt>
                <c:pt idx="135">
                  <c:v>1.0018698575830147</c:v>
                </c:pt>
                <c:pt idx="136">
                  <c:v>1.1185988879830953</c:v>
                </c:pt>
                <c:pt idx="137">
                  <c:v>1.3558827367084663</c:v>
                </c:pt>
                <c:pt idx="138">
                  <c:v>1.3140729603575796</c:v>
                </c:pt>
                <c:pt idx="139">
                  <c:v>1.1818436500843303</c:v>
                </c:pt>
                <c:pt idx="140">
                  <c:v>1.3708425008345844</c:v>
                </c:pt>
                <c:pt idx="141">
                  <c:v>1.3261955451454495</c:v>
                </c:pt>
                <c:pt idx="142">
                  <c:v>1.0576648996612414</c:v>
                </c:pt>
                <c:pt idx="143">
                  <c:v>0.68972213114086178</c:v>
                </c:pt>
                <c:pt idx="144">
                  <c:v>0.54489053340489746</c:v>
                </c:pt>
                <c:pt idx="145">
                  <c:v>0.71251859133239914</c:v>
                </c:pt>
                <c:pt idx="146">
                  <c:v>0.84754694932886154</c:v>
                </c:pt>
                <c:pt idx="147">
                  <c:v>1.1160527895485044</c:v>
                </c:pt>
                <c:pt idx="148">
                  <c:v>1.4732960875510535</c:v>
                </c:pt>
                <c:pt idx="149">
                  <c:v>1.2061168135220264</c:v>
                </c:pt>
                <c:pt idx="150">
                  <c:v>1.1632346701764811</c:v>
                </c:pt>
                <c:pt idx="151">
                  <c:v>1.6425178611942692</c:v>
                </c:pt>
                <c:pt idx="152">
                  <c:v>2.8434908050467524</c:v>
                </c:pt>
                <c:pt idx="153">
                  <c:v>4.7057648220178443</c:v>
                </c:pt>
                <c:pt idx="154">
                  <c:v>6.6106764757578933</c:v>
                </c:pt>
                <c:pt idx="155">
                  <c:v>7.0118126054687036</c:v>
                </c:pt>
                <c:pt idx="156">
                  <c:v>5.2223049506027781</c:v>
                </c:pt>
                <c:pt idx="157">
                  <c:v>3.4511767651477219</c:v>
                </c:pt>
                <c:pt idx="158">
                  <c:v>3.5260041898169234</c:v>
                </c:pt>
                <c:pt idx="159">
                  <c:v>4.1075328011744201</c:v>
                </c:pt>
                <c:pt idx="160">
                  <c:v>3.485032935879262</c:v>
                </c:pt>
                <c:pt idx="161">
                  <c:v>4.0645672695827626</c:v>
                </c:pt>
                <c:pt idx="162">
                  <c:v>5.7785339957803039</c:v>
                </c:pt>
                <c:pt idx="163">
                  <c:v>5.4564840387950415</c:v>
                </c:pt>
                <c:pt idx="164">
                  <c:v>5.4032392292426854</c:v>
                </c:pt>
                <c:pt idx="165">
                  <c:v>4.1978964686526821</c:v>
                </c:pt>
                <c:pt idx="166">
                  <c:v>4.6467119172137537</c:v>
                </c:pt>
                <c:pt idx="167">
                  <c:v>4.4651408079316539</c:v>
                </c:pt>
                <c:pt idx="168">
                  <c:v>4.1714374772715468</c:v>
                </c:pt>
                <c:pt idx="169">
                  <c:v>3.3181251797182019</c:v>
                </c:pt>
                <c:pt idx="170">
                  <c:v>3.9629407697626187</c:v>
                </c:pt>
                <c:pt idx="171">
                  <c:v>3.7271433653504089</c:v>
                </c:pt>
                <c:pt idx="172">
                  <c:v>3.3982696526886618</c:v>
                </c:pt>
                <c:pt idx="173">
                  <c:v>3.3852066828770884</c:v>
                </c:pt>
                <c:pt idx="174">
                  <c:v>3.4323909708525093</c:v>
                </c:pt>
                <c:pt idx="175">
                  <c:v>3.4300148188064123</c:v>
                </c:pt>
                <c:pt idx="176">
                  <c:v>3.6971969510695839</c:v>
                </c:pt>
                <c:pt idx="177">
                  <c:v>3.9503459503459499</c:v>
                </c:pt>
                <c:pt idx="178">
                  <c:v>3.0474418604651161</c:v>
                </c:pt>
                <c:pt idx="179">
                  <c:v>3.6043632075471699</c:v>
                </c:pt>
                <c:pt idx="180">
                  <c:v>3.0586262315701207</c:v>
                </c:pt>
                <c:pt idx="181">
                  <c:v>2.2993883463890974</c:v>
                </c:pt>
                <c:pt idx="182">
                  <c:v>2.5146877748460863</c:v>
                </c:pt>
                <c:pt idx="183">
                  <c:v>2.5363851617995268</c:v>
                </c:pt>
                <c:pt idx="184">
                  <c:v>2.4992719624656203</c:v>
                </c:pt>
                <c:pt idx="185">
                  <c:v>2.41088491898629</c:v>
                </c:pt>
                <c:pt idx="186">
                  <c:v>2.2103366828135633</c:v>
                </c:pt>
                <c:pt idx="187">
                  <c:v>2.6367249888919577</c:v>
                </c:pt>
                <c:pt idx="188">
                  <c:v>2.5494131655043373</c:v>
                </c:pt>
                <c:pt idx="189">
                  <c:v>2.4997668731504477</c:v>
                </c:pt>
                <c:pt idx="190">
                  <c:v>2.2608558704382591</c:v>
                </c:pt>
                <c:pt idx="191">
                  <c:v>1.9063462243044571</c:v>
                </c:pt>
                <c:pt idx="192">
                  <c:v>1.4715892098809737</c:v>
                </c:pt>
                <c:pt idx="193">
                  <c:v>1.0187601901472882</c:v>
                </c:pt>
                <c:pt idx="194">
                  <c:v>1.4090622020234542</c:v>
                </c:pt>
                <c:pt idx="195">
                  <c:v>1.4134823692094951</c:v>
                </c:pt>
                <c:pt idx="196">
                  <c:v>1.37878101372929</c:v>
                </c:pt>
                <c:pt idx="197">
                  <c:v>1.7285618660213171</c:v>
                </c:pt>
                <c:pt idx="198">
                  <c:v>1.8048191275536269</c:v>
                </c:pt>
                <c:pt idx="199">
                  <c:v>1.8308813102665915</c:v>
                </c:pt>
                <c:pt idx="200">
                  <c:v>1.5680872025993082</c:v>
                </c:pt>
                <c:pt idx="201">
                  <c:v>1.592790013193951</c:v>
                </c:pt>
                <c:pt idx="202">
                  <c:v>1.5378067811037026</c:v>
                </c:pt>
                <c:pt idx="203">
                  <c:v>1.7134817126068922</c:v>
                </c:pt>
                <c:pt idx="204">
                  <c:v>1.9264468763937015</c:v>
                </c:pt>
                <c:pt idx="205">
                  <c:v>2.0550934258319975</c:v>
                </c:pt>
                <c:pt idx="206">
                  <c:v>2.128345591081521</c:v>
                </c:pt>
                <c:pt idx="207">
                  <c:v>2.125233895459659</c:v>
                </c:pt>
                <c:pt idx="208">
                  <c:v>2.0818784429799759</c:v>
                </c:pt>
                <c:pt idx="209">
                  <c:v>1.9175230436577053</c:v>
                </c:pt>
                <c:pt idx="210">
                  <c:v>2.0221442890658912</c:v>
                </c:pt>
                <c:pt idx="211">
                  <c:v>1.427670296283521</c:v>
                </c:pt>
                <c:pt idx="212">
                  <c:v>1.3545854644938742</c:v>
                </c:pt>
                <c:pt idx="213">
                  <c:v>1.1502516049910749</c:v>
                </c:pt>
                <c:pt idx="214">
                  <c:v>1.5500391866368453</c:v>
                </c:pt>
                <c:pt idx="215">
                  <c:v>2.1341953494079391</c:v>
                </c:pt>
                <c:pt idx="216">
                  <c:v>2.5617056081531024</c:v>
                </c:pt>
                <c:pt idx="217">
                  <c:v>2.5579425531547404</c:v>
                </c:pt>
                <c:pt idx="218">
                  <c:v>2.0605896471528147</c:v>
                </c:pt>
                <c:pt idx="219">
                  <c:v>0.95474874033450641</c:v>
                </c:pt>
                <c:pt idx="220">
                  <c:v>1.2720932821006081</c:v>
                </c:pt>
                <c:pt idx="221">
                  <c:v>1.1608217452551246</c:v>
                </c:pt>
                <c:pt idx="222">
                  <c:v>1.4906468889100803</c:v>
                </c:pt>
                <c:pt idx="223">
                  <c:v>1.6202314184711213</c:v>
                </c:pt>
                <c:pt idx="224">
                  <c:v>1.8214943385510951</c:v>
                </c:pt>
                <c:pt idx="225">
                  <c:v>1.8791855698278219</c:v>
                </c:pt>
                <c:pt idx="226">
                  <c:v>1.5930475567538249</c:v>
                </c:pt>
                <c:pt idx="227">
                  <c:v>1.5146159768714211</c:v>
                </c:pt>
                <c:pt idx="228">
                  <c:v>0.99112992141708256</c:v>
                </c:pt>
                <c:pt idx="229">
                  <c:v>1.068919532172159</c:v>
                </c:pt>
                <c:pt idx="230">
                  <c:v>0.99205656986647783</c:v>
                </c:pt>
                <c:pt idx="231">
                  <c:v>1.570154352560631</c:v>
                </c:pt>
                <c:pt idx="232">
                  <c:v>1.6336626049240779</c:v>
                </c:pt>
                <c:pt idx="233">
                  <c:v>1.5136112060561187</c:v>
                </c:pt>
                <c:pt idx="234">
                  <c:v>1.8159143153098578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3-4165-BD05-FA3D003A5ED5}"/>
            </c:ext>
          </c:extLst>
        </c:ser>
        <c:ser>
          <c:idx val="4"/>
          <c:order val="4"/>
          <c:tx>
            <c:v>Payroll tax</c:v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'Social Insurance'!$T$2:$T$236</c:f>
              <c:strCache>
                <c:ptCount val="235"/>
                <c:pt idx="0">
                  <c:v>1790</c:v>
                </c:pt>
                <c:pt idx="1">
                  <c:v>1791</c:v>
                </c:pt>
                <c:pt idx="2">
                  <c:v>1792</c:v>
                </c:pt>
                <c:pt idx="3">
                  <c:v>1793</c:v>
                </c:pt>
                <c:pt idx="4">
                  <c:v>1794</c:v>
                </c:pt>
                <c:pt idx="5">
                  <c:v>1795</c:v>
                </c:pt>
                <c:pt idx="6">
                  <c:v>1796</c:v>
                </c:pt>
                <c:pt idx="7">
                  <c:v>1797</c:v>
                </c:pt>
                <c:pt idx="8">
                  <c:v>1798</c:v>
                </c:pt>
                <c:pt idx="9">
                  <c:v>1799</c:v>
                </c:pt>
                <c:pt idx="10">
                  <c:v>1800</c:v>
                </c:pt>
                <c:pt idx="11">
                  <c:v>1801</c:v>
                </c:pt>
                <c:pt idx="12">
                  <c:v>1802</c:v>
                </c:pt>
                <c:pt idx="13">
                  <c:v>1803</c:v>
                </c:pt>
                <c:pt idx="14">
                  <c:v>1804</c:v>
                </c:pt>
                <c:pt idx="15">
                  <c:v>1805</c:v>
                </c:pt>
                <c:pt idx="16">
                  <c:v>1806</c:v>
                </c:pt>
                <c:pt idx="17">
                  <c:v>1807</c:v>
                </c:pt>
                <c:pt idx="18">
                  <c:v>1808</c:v>
                </c:pt>
                <c:pt idx="19">
                  <c:v>1809</c:v>
                </c:pt>
                <c:pt idx="20">
                  <c:v>1810</c:v>
                </c:pt>
                <c:pt idx="21">
                  <c:v>1811</c:v>
                </c:pt>
                <c:pt idx="22">
                  <c:v>1812</c:v>
                </c:pt>
                <c:pt idx="23">
                  <c:v>1813</c:v>
                </c:pt>
                <c:pt idx="24">
                  <c:v>1814</c:v>
                </c:pt>
                <c:pt idx="25">
                  <c:v>1815</c:v>
                </c:pt>
                <c:pt idx="26">
                  <c:v>1816</c:v>
                </c:pt>
                <c:pt idx="27">
                  <c:v>1817</c:v>
                </c:pt>
                <c:pt idx="28">
                  <c:v>1818</c:v>
                </c:pt>
                <c:pt idx="29">
                  <c:v>1819</c:v>
                </c:pt>
                <c:pt idx="30">
                  <c:v>1820</c:v>
                </c:pt>
                <c:pt idx="31">
                  <c:v>1821</c:v>
                </c:pt>
                <c:pt idx="32">
                  <c:v>1822</c:v>
                </c:pt>
                <c:pt idx="33">
                  <c:v>1823</c:v>
                </c:pt>
                <c:pt idx="34">
                  <c:v>1824</c:v>
                </c:pt>
                <c:pt idx="35">
                  <c:v>1825</c:v>
                </c:pt>
                <c:pt idx="36">
                  <c:v>1826</c:v>
                </c:pt>
                <c:pt idx="37">
                  <c:v>1827</c:v>
                </c:pt>
                <c:pt idx="38">
                  <c:v>1828</c:v>
                </c:pt>
                <c:pt idx="39">
                  <c:v>1829</c:v>
                </c:pt>
                <c:pt idx="40">
                  <c:v>1830</c:v>
                </c:pt>
                <c:pt idx="41">
                  <c:v>1831</c:v>
                </c:pt>
                <c:pt idx="42">
                  <c:v>1832</c:v>
                </c:pt>
                <c:pt idx="43">
                  <c:v>1833</c:v>
                </c:pt>
                <c:pt idx="44">
                  <c:v>1834</c:v>
                </c:pt>
                <c:pt idx="45">
                  <c:v>1835</c:v>
                </c:pt>
                <c:pt idx="46">
                  <c:v>1836</c:v>
                </c:pt>
                <c:pt idx="47">
                  <c:v>1837</c:v>
                </c:pt>
                <c:pt idx="48">
                  <c:v>1838</c:v>
                </c:pt>
                <c:pt idx="49">
                  <c:v>1839</c:v>
                </c:pt>
                <c:pt idx="50">
                  <c:v>1840</c:v>
                </c:pt>
                <c:pt idx="51">
                  <c:v>1841</c:v>
                </c:pt>
                <c:pt idx="52">
                  <c:v>1842</c:v>
                </c:pt>
                <c:pt idx="53">
                  <c:v>1843</c:v>
                </c:pt>
                <c:pt idx="54">
                  <c:v>1844</c:v>
                </c:pt>
                <c:pt idx="55">
                  <c:v>1845</c:v>
                </c:pt>
                <c:pt idx="56">
                  <c:v>1846</c:v>
                </c:pt>
                <c:pt idx="57">
                  <c:v>1847</c:v>
                </c:pt>
                <c:pt idx="58">
                  <c:v>1848</c:v>
                </c:pt>
                <c:pt idx="59">
                  <c:v>1849</c:v>
                </c:pt>
                <c:pt idx="60">
                  <c:v>1850</c:v>
                </c:pt>
                <c:pt idx="61">
                  <c:v>1851</c:v>
                </c:pt>
                <c:pt idx="62">
                  <c:v>1852</c:v>
                </c:pt>
                <c:pt idx="63">
                  <c:v>1853</c:v>
                </c:pt>
                <c:pt idx="64">
                  <c:v>1854</c:v>
                </c:pt>
                <c:pt idx="65">
                  <c:v>1855</c:v>
                </c:pt>
                <c:pt idx="66">
                  <c:v>1856</c:v>
                </c:pt>
                <c:pt idx="67">
                  <c:v>1857</c:v>
                </c:pt>
                <c:pt idx="68">
                  <c:v>1858</c:v>
                </c:pt>
                <c:pt idx="69">
                  <c:v>1859</c:v>
                </c:pt>
                <c:pt idx="70">
                  <c:v>1860</c:v>
                </c:pt>
                <c:pt idx="71">
                  <c:v>1861</c:v>
                </c:pt>
                <c:pt idx="72">
                  <c:v>1862</c:v>
                </c:pt>
                <c:pt idx="73">
                  <c:v>1863</c:v>
                </c:pt>
                <c:pt idx="74">
                  <c:v>1864</c:v>
                </c:pt>
                <c:pt idx="75">
                  <c:v>1865</c:v>
                </c:pt>
                <c:pt idx="76">
                  <c:v>1866</c:v>
                </c:pt>
                <c:pt idx="77">
                  <c:v>1867</c:v>
                </c:pt>
                <c:pt idx="78">
                  <c:v>1868</c:v>
                </c:pt>
                <c:pt idx="79">
                  <c:v>1869</c:v>
                </c:pt>
                <c:pt idx="80">
                  <c:v>1870</c:v>
                </c:pt>
                <c:pt idx="81">
                  <c:v>1871</c:v>
                </c:pt>
                <c:pt idx="82">
                  <c:v>1872</c:v>
                </c:pt>
                <c:pt idx="83">
                  <c:v>1873</c:v>
                </c:pt>
                <c:pt idx="84">
                  <c:v>1874</c:v>
                </c:pt>
                <c:pt idx="85">
                  <c:v>1875</c:v>
                </c:pt>
                <c:pt idx="86">
                  <c:v>1876</c:v>
                </c:pt>
                <c:pt idx="87">
                  <c:v>1877</c:v>
                </c:pt>
                <c:pt idx="88">
                  <c:v>1878</c:v>
                </c:pt>
                <c:pt idx="89">
                  <c:v>1879</c:v>
                </c:pt>
                <c:pt idx="90">
                  <c:v>1880</c:v>
                </c:pt>
                <c:pt idx="91">
                  <c:v>1881</c:v>
                </c:pt>
                <c:pt idx="92">
                  <c:v>1882</c:v>
                </c:pt>
                <c:pt idx="93">
                  <c:v>1883</c:v>
                </c:pt>
                <c:pt idx="94">
                  <c:v>1884</c:v>
                </c:pt>
                <c:pt idx="95">
                  <c:v>1885</c:v>
                </c:pt>
                <c:pt idx="96">
                  <c:v>1886</c:v>
                </c:pt>
                <c:pt idx="97">
                  <c:v>1887</c:v>
                </c:pt>
                <c:pt idx="98">
                  <c:v>1888</c:v>
                </c:pt>
                <c:pt idx="99">
                  <c:v>1889</c:v>
                </c:pt>
                <c:pt idx="100">
                  <c:v>1890</c:v>
                </c:pt>
                <c:pt idx="101">
                  <c:v>1891</c:v>
                </c:pt>
                <c:pt idx="102">
                  <c:v>1892</c:v>
                </c:pt>
                <c:pt idx="103">
                  <c:v>1893</c:v>
                </c:pt>
                <c:pt idx="104">
                  <c:v>1894</c:v>
                </c:pt>
                <c:pt idx="105">
                  <c:v>1895</c:v>
                </c:pt>
                <c:pt idx="106">
                  <c:v>1896</c:v>
                </c:pt>
                <c:pt idx="107">
                  <c:v>1897</c:v>
                </c:pt>
                <c:pt idx="108">
                  <c:v>1898</c:v>
                </c:pt>
                <c:pt idx="109">
                  <c:v>1899</c:v>
                </c:pt>
                <c:pt idx="110">
                  <c:v>1900</c:v>
                </c:pt>
                <c:pt idx="111">
                  <c:v>1901</c:v>
                </c:pt>
                <c:pt idx="112">
                  <c:v>1902</c:v>
                </c:pt>
                <c:pt idx="113">
                  <c:v>1903</c:v>
                </c:pt>
                <c:pt idx="114">
                  <c:v>1904</c:v>
                </c:pt>
                <c:pt idx="115">
                  <c:v>1905</c:v>
                </c:pt>
                <c:pt idx="116">
                  <c:v>1906</c:v>
                </c:pt>
                <c:pt idx="117">
                  <c:v>1907</c:v>
                </c:pt>
                <c:pt idx="118">
                  <c:v>1908</c:v>
                </c:pt>
                <c:pt idx="119">
                  <c:v>1909</c:v>
                </c:pt>
                <c:pt idx="120">
                  <c:v>1910</c:v>
                </c:pt>
                <c:pt idx="121">
                  <c:v>1911</c:v>
                </c:pt>
                <c:pt idx="122">
                  <c:v>1912</c:v>
                </c:pt>
                <c:pt idx="123">
                  <c:v>1913</c:v>
                </c:pt>
                <c:pt idx="124">
                  <c:v>1914</c:v>
                </c:pt>
                <c:pt idx="125">
                  <c:v>1915</c:v>
                </c:pt>
                <c:pt idx="126">
                  <c:v>1916</c:v>
                </c:pt>
                <c:pt idx="127">
                  <c:v>1917</c:v>
                </c:pt>
                <c:pt idx="128">
                  <c:v>1918</c:v>
                </c:pt>
                <c:pt idx="129">
                  <c:v>1919</c:v>
                </c:pt>
                <c:pt idx="130">
                  <c:v>1920</c:v>
                </c:pt>
                <c:pt idx="131">
                  <c:v>1921</c:v>
                </c:pt>
                <c:pt idx="132">
                  <c:v>1922</c:v>
                </c:pt>
                <c:pt idx="133">
                  <c:v>1923</c:v>
                </c:pt>
                <c:pt idx="134">
                  <c:v>1924</c:v>
                </c:pt>
                <c:pt idx="135">
                  <c:v>1925</c:v>
                </c:pt>
                <c:pt idx="136">
                  <c:v>1926</c:v>
                </c:pt>
                <c:pt idx="137">
                  <c:v>1927</c:v>
                </c:pt>
                <c:pt idx="138">
                  <c:v>1928</c:v>
                </c:pt>
                <c:pt idx="139">
                  <c:v>1929</c:v>
                </c:pt>
                <c:pt idx="140">
                  <c:v>1930</c:v>
                </c:pt>
                <c:pt idx="141">
                  <c:v>1931</c:v>
                </c:pt>
                <c:pt idx="142">
                  <c:v>1932</c:v>
                </c:pt>
                <c:pt idx="143">
                  <c:v>1933</c:v>
                </c:pt>
                <c:pt idx="144">
                  <c:v>1934</c:v>
                </c:pt>
                <c:pt idx="145">
                  <c:v>1935</c:v>
                </c:pt>
                <c:pt idx="146">
                  <c:v>1936</c:v>
                </c:pt>
                <c:pt idx="147">
                  <c:v>1937</c:v>
                </c:pt>
                <c:pt idx="148">
                  <c:v>1938</c:v>
                </c:pt>
                <c:pt idx="149">
                  <c:v>1939</c:v>
                </c:pt>
                <c:pt idx="150">
                  <c:v>1940</c:v>
                </c:pt>
                <c:pt idx="151">
                  <c:v>1941</c:v>
                </c:pt>
                <c:pt idx="152">
                  <c:v>1942</c:v>
                </c:pt>
                <c:pt idx="153">
                  <c:v>1943</c:v>
                </c:pt>
                <c:pt idx="154">
                  <c:v>1944</c:v>
                </c:pt>
                <c:pt idx="155">
                  <c:v>1945</c:v>
                </c:pt>
                <c:pt idx="156">
                  <c:v>1946</c:v>
                </c:pt>
                <c:pt idx="157">
                  <c:v>1947</c:v>
                </c:pt>
                <c:pt idx="158">
                  <c:v>1948</c:v>
                </c:pt>
                <c:pt idx="159">
                  <c:v>1949</c:v>
                </c:pt>
                <c:pt idx="160">
                  <c:v>1950</c:v>
                </c:pt>
                <c:pt idx="161">
                  <c:v>1951</c:v>
                </c:pt>
                <c:pt idx="162">
                  <c:v>1952</c:v>
                </c:pt>
                <c:pt idx="163">
                  <c:v>1953</c:v>
                </c:pt>
                <c:pt idx="164">
                  <c:v>1954</c:v>
                </c:pt>
                <c:pt idx="165">
                  <c:v>1955</c:v>
                </c:pt>
                <c:pt idx="166">
                  <c:v>1956</c:v>
                </c:pt>
                <c:pt idx="167">
                  <c:v>1957</c:v>
                </c:pt>
                <c:pt idx="168">
                  <c:v>1958</c:v>
                </c:pt>
                <c:pt idx="169">
                  <c:v>1959</c:v>
                </c:pt>
                <c:pt idx="170">
                  <c:v>1960</c:v>
                </c:pt>
                <c:pt idx="171">
                  <c:v>1961</c:v>
                </c:pt>
                <c:pt idx="172">
                  <c:v>1962</c:v>
                </c:pt>
                <c:pt idx="173">
                  <c:v>1963</c:v>
                </c:pt>
                <c:pt idx="174">
                  <c:v>1964</c:v>
                </c:pt>
                <c:pt idx="175">
                  <c:v>1965</c:v>
                </c:pt>
                <c:pt idx="176">
                  <c:v>1966</c:v>
                </c:pt>
                <c:pt idx="177">
                  <c:v>1967</c:v>
                </c:pt>
                <c:pt idx="178">
                  <c:v>1968</c:v>
                </c:pt>
                <c:pt idx="179">
                  <c:v>1969</c:v>
                </c:pt>
                <c:pt idx="180">
                  <c:v>1970</c:v>
                </c:pt>
                <c:pt idx="181">
                  <c:v>1971</c:v>
                </c:pt>
                <c:pt idx="182">
                  <c:v>1972</c:v>
                </c:pt>
                <c:pt idx="183">
                  <c:v>1973</c:v>
                </c:pt>
                <c:pt idx="184">
                  <c:v>1974</c:v>
                </c:pt>
                <c:pt idx="185">
                  <c:v>1975</c:v>
                </c:pt>
                <c:pt idx="186">
                  <c:v>1976</c:v>
                </c:pt>
                <c:pt idx="187">
                  <c:v>1977</c:v>
                </c:pt>
                <c:pt idx="188">
                  <c:v>1978</c:v>
                </c:pt>
                <c:pt idx="189">
                  <c:v>1979</c:v>
                </c:pt>
                <c:pt idx="190">
                  <c:v>1980</c:v>
                </c:pt>
                <c:pt idx="191">
                  <c:v>1981</c:v>
                </c:pt>
                <c:pt idx="192">
                  <c:v>1982</c:v>
                </c:pt>
                <c:pt idx="193">
                  <c:v>1983</c:v>
                </c:pt>
                <c:pt idx="194">
                  <c:v>1984</c:v>
                </c:pt>
                <c:pt idx="195">
                  <c:v>1985</c:v>
                </c:pt>
                <c:pt idx="196">
                  <c:v>1986</c:v>
                </c:pt>
                <c:pt idx="197">
                  <c:v>1987</c:v>
                </c:pt>
                <c:pt idx="198">
                  <c:v>1988</c:v>
                </c:pt>
                <c:pt idx="199">
                  <c:v>1989</c:v>
                </c:pt>
                <c:pt idx="200">
                  <c:v>1990</c:v>
                </c:pt>
                <c:pt idx="201">
                  <c:v>1991</c:v>
                </c:pt>
                <c:pt idx="202">
                  <c:v>1992</c:v>
                </c:pt>
                <c:pt idx="203">
                  <c:v>1993</c:v>
                </c:pt>
                <c:pt idx="204">
                  <c:v>1994</c:v>
                </c:pt>
                <c:pt idx="205">
                  <c:v>1995</c:v>
                </c:pt>
                <c:pt idx="206">
                  <c:v>1996</c:v>
                </c:pt>
                <c:pt idx="207">
                  <c:v>1997</c:v>
                </c:pt>
                <c:pt idx="208">
                  <c:v>1998</c:v>
                </c:pt>
                <c:pt idx="209">
                  <c:v>1999</c:v>
                </c:pt>
                <c:pt idx="210">
                  <c:v>2000</c:v>
                </c:pt>
                <c:pt idx="211">
                  <c:v>2001</c:v>
                </c:pt>
                <c:pt idx="212">
                  <c:v>2002</c:v>
                </c:pt>
                <c:pt idx="213">
                  <c:v>2003</c:v>
                </c:pt>
                <c:pt idx="214">
                  <c:v>2004</c:v>
                </c:pt>
                <c:pt idx="215">
                  <c:v>2005</c:v>
                </c:pt>
                <c:pt idx="216">
                  <c:v>2006</c:v>
                </c:pt>
                <c:pt idx="217">
                  <c:v>2007</c:v>
                </c:pt>
                <c:pt idx="218">
                  <c:v>2008</c:v>
                </c:pt>
                <c:pt idx="219">
                  <c:v>2009</c:v>
                </c:pt>
                <c:pt idx="220">
                  <c:v>2010</c:v>
                </c:pt>
                <c:pt idx="221">
                  <c:v>2011</c:v>
                </c:pt>
                <c:pt idx="222">
                  <c:v>2012</c:v>
                </c:pt>
                <c:pt idx="223">
                  <c:v>2013</c:v>
                </c:pt>
                <c:pt idx="224">
                  <c:v>2014</c:v>
                </c:pt>
                <c:pt idx="225">
                  <c:v>2015</c:v>
                </c:pt>
                <c:pt idx="226">
                  <c:v>2016</c:v>
                </c:pt>
                <c:pt idx="227">
                  <c:v>2017</c:v>
                </c:pt>
                <c:pt idx="228">
                  <c:v>2018</c:v>
                </c:pt>
                <c:pt idx="229">
                  <c:v>2019</c:v>
                </c:pt>
                <c:pt idx="230">
                  <c:v>2020</c:v>
                </c:pt>
                <c:pt idx="231">
                  <c:v>2021</c:v>
                </c:pt>
                <c:pt idx="232">
                  <c:v>2022</c:v>
                </c:pt>
                <c:pt idx="233">
                  <c:v>2023</c:v>
                </c:pt>
                <c:pt idx="234">
                  <c:v>2024</c:v>
                </c:pt>
              </c:strCache>
            </c:strRef>
          </c:cat>
          <c:val>
            <c:numRef>
              <c:f>'Social Insurance'!$U$2:$U$236</c:f>
              <c:numCache>
                <c:formatCode>General</c:formatCode>
                <c:ptCount val="2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4.490856044545858E-2</c:v>
                </c:pt>
                <c:pt idx="145">
                  <c:v>4.1754397601709591E-2</c:v>
                </c:pt>
                <c:pt idx="146">
                  <c:v>6.1296858644090124E-2</c:v>
                </c:pt>
                <c:pt idx="147">
                  <c:v>0.62361331207912574</c:v>
                </c:pt>
                <c:pt idx="148">
                  <c:v>1.7640631475650144</c:v>
                </c:pt>
                <c:pt idx="149">
                  <c:v>1.7048305979951976</c:v>
                </c:pt>
                <c:pt idx="150">
                  <c:v>1.7346481923684365</c:v>
                </c:pt>
                <c:pt idx="151">
                  <c:v>1.5002281783036171</c:v>
                </c:pt>
                <c:pt idx="152">
                  <c:v>1.4774824017746635</c:v>
                </c:pt>
                <c:pt idx="153">
                  <c:v>1.4988331189936506</c:v>
                </c:pt>
                <c:pt idx="154">
                  <c:v>1.5473028305908587</c:v>
                </c:pt>
                <c:pt idx="155">
                  <c:v>1.5134954529317297</c:v>
                </c:pt>
                <c:pt idx="156">
                  <c:v>1.3689707919824667</c:v>
                </c:pt>
                <c:pt idx="157">
                  <c:v>1.3708562844266401</c:v>
                </c:pt>
                <c:pt idx="158">
                  <c:v>1.3666089807814921</c:v>
                </c:pt>
                <c:pt idx="159">
                  <c:v>1.3876502431415727</c:v>
                </c:pt>
                <c:pt idx="160">
                  <c:v>1.4468439923288583</c:v>
                </c:pt>
                <c:pt idx="161">
                  <c:v>1.6355119982705197</c:v>
                </c:pt>
                <c:pt idx="162">
                  <c:v>1.7545770094602873</c:v>
                </c:pt>
                <c:pt idx="163">
                  <c:v>1.7521998843856381</c:v>
                </c:pt>
                <c:pt idx="164">
                  <c:v>1.8457205044491387</c:v>
                </c:pt>
                <c:pt idx="165">
                  <c:v>1.8478171455432166</c:v>
                </c:pt>
                <c:pt idx="166">
                  <c:v>2.0741070435072886</c:v>
                </c:pt>
                <c:pt idx="167">
                  <c:v>2.1088492775023733</c:v>
                </c:pt>
                <c:pt idx="168">
                  <c:v>2.3354979479453477</c:v>
                </c:pt>
                <c:pt idx="169">
                  <c:v>2.2471005463433338</c:v>
                </c:pt>
                <c:pt idx="170">
                  <c:v>2.7071675501267571</c:v>
                </c:pt>
                <c:pt idx="171">
                  <c:v>2.9240483813589471</c:v>
                </c:pt>
                <c:pt idx="172">
                  <c:v>2.8225359109160904</c:v>
                </c:pt>
                <c:pt idx="173">
                  <c:v>3.1067534708604594</c:v>
                </c:pt>
                <c:pt idx="174">
                  <c:v>3.2088538242384397</c:v>
                </c:pt>
                <c:pt idx="175">
                  <c:v>2.9963626566078401</c:v>
                </c:pt>
                <c:pt idx="176">
                  <c:v>3.1406442094910245</c:v>
                </c:pt>
                <c:pt idx="177">
                  <c:v>3.7931275074132214</c:v>
                </c:pt>
                <c:pt idx="178">
                  <c:v>3.6064318936877076</c:v>
                </c:pt>
                <c:pt idx="179">
                  <c:v>3.8340212264150941</c:v>
                </c:pt>
                <c:pt idx="180">
                  <c:v>4.1331376796403694</c:v>
                </c:pt>
                <c:pt idx="181">
                  <c:v>4.0626676682047433</c:v>
                </c:pt>
                <c:pt idx="182">
                  <c:v>4.110153425193003</c:v>
                </c:pt>
                <c:pt idx="183">
                  <c:v>4.4279575550293782</c:v>
                </c:pt>
                <c:pt idx="184">
                  <c:v>4.858178288302863</c:v>
                </c:pt>
                <c:pt idx="185">
                  <c:v>5.0171523532553861</c:v>
                </c:pt>
                <c:pt idx="186">
                  <c:v>4.8450832032240418</c:v>
                </c:pt>
                <c:pt idx="187">
                  <c:v>5.1149832478714599</c:v>
                </c:pt>
                <c:pt idx="188">
                  <c:v>5.1440295968702161</c:v>
                </c:pt>
                <c:pt idx="189">
                  <c:v>5.2882304244811742</c:v>
                </c:pt>
                <c:pt idx="190">
                  <c:v>5.522752924501062</c:v>
                </c:pt>
                <c:pt idx="191">
                  <c:v>5.6974922241017776</c:v>
                </c:pt>
                <c:pt idx="192">
                  <c:v>6.0260183025300558</c:v>
                </c:pt>
                <c:pt idx="193">
                  <c:v>5.7510336335055481</c:v>
                </c:pt>
                <c:pt idx="194">
                  <c:v>5.9285970799846446</c:v>
                </c:pt>
                <c:pt idx="195">
                  <c:v>6.111154643927172</c:v>
                </c:pt>
                <c:pt idx="196">
                  <c:v>6.1992193683980679</c:v>
                </c:pt>
                <c:pt idx="197">
                  <c:v>6.2472169301271823</c:v>
                </c:pt>
                <c:pt idx="198">
                  <c:v>6.3847949698506143</c:v>
                </c:pt>
                <c:pt idx="199">
                  <c:v>6.3708167895632455</c:v>
                </c:pt>
                <c:pt idx="200">
                  <c:v>6.3732858190965302</c:v>
                </c:pt>
                <c:pt idx="201">
                  <c:v>6.430772353597888</c:v>
                </c:pt>
                <c:pt idx="202">
                  <c:v>6.3445917189710643</c:v>
                </c:pt>
                <c:pt idx="203">
                  <c:v>6.2447456094947178</c:v>
                </c:pt>
                <c:pt idx="204">
                  <c:v>6.3326357679508742</c:v>
                </c:pt>
                <c:pt idx="205">
                  <c:v>6.3414771425766556</c:v>
                </c:pt>
                <c:pt idx="206">
                  <c:v>6.3099976774792914</c:v>
                </c:pt>
                <c:pt idx="207">
                  <c:v>6.2881708646408354</c:v>
                </c:pt>
                <c:pt idx="208">
                  <c:v>6.3096330338498205</c:v>
                </c:pt>
                <c:pt idx="209">
                  <c:v>6.3526309095203866</c:v>
                </c:pt>
                <c:pt idx="210">
                  <c:v>6.3686975353503819</c:v>
                </c:pt>
                <c:pt idx="211">
                  <c:v>6.5580411881581089</c:v>
                </c:pt>
                <c:pt idx="212">
                  <c:v>6.4118728898079445</c:v>
                </c:pt>
                <c:pt idx="213">
                  <c:v>6.223376351313016</c:v>
                </c:pt>
                <c:pt idx="214">
                  <c:v>6.0030817271586923</c:v>
                </c:pt>
                <c:pt idx="215">
                  <c:v>6.0902892815510157</c:v>
                </c:pt>
                <c:pt idx="216">
                  <c:v>6.0643113581748169</c:v>
                </c:pt>
                <c:pt idx="217">
                  <c:v>6.0079589616042286</c:v>
                </c:pt>
                <c:pt idx="218">
                  <c:v>6.0945439527144831</c:v>
                </c:pt>
                <c:pt idx="219">
                  <c:v>6.1535704048542454</c:v>
                </c:pt>
                <c:pt idx="220">
                  <c:v>5.7466638093292071</c:v>
                </c:pt>
                <c:pt idx="221">
                  <c:v>5.2487591928703861</c:v>
                </c:pt>
                <c:pt idx="222">
                  <c:v>5.2006681452816084</c:v>
                </c:pt>
                <c:pt idx="223">
                  <c:v>5.6148228669765867</c:v>
                </c:pt>
                <c:pt idx="224">
                  <c:v>5.8124189827139459</c:v>
                </c:pt>
                <c:pt idx="225">
                  <c:v>5.8226673954632417</c:v>
                </c:pt>
                <c:pt idx="226">
                  <c:v>5.9296513142851071</c:v>
                </c:pt>
                <c:pt idx="227">
                  <c:v>5.9243885152533382</c:v>
                </c:pt>
                <c:pt idx="228">
                  <c:v>5.6674634286260632</c:v>
                </c:pt>
                <c:pt idx="229">
                  <c:v>5.7711905422360052</c:v>
                </c:pt>
                <c:pt idx="230">
                  <c:v>6.1344353842641643</c:v>
                </c:pt>
                <c:pt idx="231">
                  <c:v>5.5490827629963464</c:v>
                </c:pt>
                <c:pt idx="232">
                  <c:v>5.7043592277434065</c:v>
                </c:pt>
                <c:pt idx="233">
                  <c:v>5.8240035208314351</c:v>
                </c:pt>
                <c:pt idx="234">
                  <c:v>5.8588491924435573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D3-4165-BD05-FA3D003A5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72664"/>
        <c:axId val="181673448"/>
      </c:areaChart>
      <c:dateAx>
        <c:axId val="18167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673448"/>
        <c:crosses val="autoZero"/>
        <c:auto val="1"/>
        <c:lblOffset val="11"/>
        <c:baseTimeUnit val="days"/>
        <c:majorUnit val="12"/>
        <c:majorTimeUnit val="years"/>
        <c:minorUnit val="12"/>
        <c:minorTimeUnit val="years"/>
      </c:dateAx>
      <c:valAx>
        <c:axId val="1816734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672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7942357255493486E-2"/>
          <c:y val="0.19094418507421085"/>
          <c:w val="0.19639438548442315"/>
          <c:h val="0.22744431282372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95321206188232E-2"/>
          <c:y val="0.16268644083280293"/>
          <c:w val="0.93819395621166768"/>
          <c:h val="0.60355877639188893"/>
        </c:manualLayout>
      </c:layout>
      <c:lineChart>
        <c:grouping val="standard"/>
        <c:varyColors val="0"/>
        <c:ser>
          <c:idx val="3"/>
          <c:order val="0"/>
          <c:tx>
            <c:v>zero line</c:v>
          </c:tx>
          <c:spPr>
            <a:ln w="12700">
              <a:solidFill>
                <a:schemeClr val="bg1"/>
              </a:solidFill>
            </a:ln>
          </c:spPr>
          <c:marker>
            <c:symbol val="none"/>
          </c:marker>
          <c:cat>
            <c:numLit>
              <c:formatCode>General</c:formatCode>
              <c:ptCount val="251"/>
              <c:pt idx="0">
                <c:v>0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13</c:v>
              </c:pt>
              <c:pt idx="14">
                <c:v>14</c:v>
              </c:pt>
              <c:pt idx="15">
                <c:v>15</c:v>
              </c:pt>
              <c:pt idx="16">
                <c:v>16</c:v>
              </c:pt>
              <c:pt idx="17">
                <c:v>17</c:v>
              </c:pt>
              <c:pt idx="18">
                <c:v>18</c:v>
              </c:pt>
              <c:pt idx="19">
                <c:v>19</c:v>
              </c:pt>
              <c:pt idx="20">
                <c:v>20</c:v>
              </c:pt>
              <c:pt idx="21">
                <c:v>21</c:v>
              </c:pt>
              <c:pt idx="22">
                <c:v>22</c:v>
              </c:pt>
              <c:pt idx="23">
                <c:v>23</c:v>
              </c:pt>
              <c:pt idx="24">
                <c:v>24</c:v>
              </c:pt>
              <c:pt idx="25">
                <c:v>25</c:v>
              </c:pt>
              <c:pt idx="26">
                <c:v>26</c:v>
              </c:pt>
              <c:pt idx="27">
                <c:v>27</c:v>
              </c:pt>
              <c:pt idx="28">
                <c:v>28</c:v>
              </c:pt>
              <c:pt idx="29">
                <c:v>29</c:v>
              </c:pt>
              <c:pt idx="30">
                <c:v>30</c:v>
              </c:pt>
              <c:pt idx="31">
                <c:v>31</c:v>
              </c:pt>
              <c:pt idx="32">
                <c:v>32</c:v>
              </c:pt>
              <c:pt idx="33">
                <c:v>33</c:v>
              </c:pt>
              <c:pt idx="34">
                <c:v>34</c:v>
              </c:pt>
              <c:pt idx="35">
                <c:v>35</c:v>
              </c:pt>
              <c:pt idx="36">
                <c:v>36</c:v>
              </c:pt>
              <c:pt idx="37">
                <c:v>37</c:v>
              </c:pt>
              <c:pt idx="38">
                <c:v>38</c:v>
              </c:pt>
              <c:pt idx="39">
                <c:v>39</c:v>
              </c:pt>
              <c:pt idx="40">
                <c:v>40</c:v>
              </c:pt>
              <c:pt idx="41">
                <c:v>41</c:v>
              </c:pt>
              <c:pt idx="42">
                <c:v>42</c:v>
              </c:pt>
              <c:pt idx="43">
                <c:v>43</c:v>
              </c:pt>
              <c:pt idx="44">
                <c:v>44</c:v>
              </c:pt>
              <c:pt idx="45">
                <c:v>45</c:v>
              </c:pt>
              <c:pt idx="46">
                <c:v>46</c:v>
              </c:pt>
              <c:pt idx="47">
                <c:v>47</c:v>
              </c:pt>
              <c:pt idx="48">
                <c:v>48</c:v>
              </c:pt>
              <c:pt idx="49">
                <c:v>49</c:v>
              </c:pt>
              <c:pt idx="50">
                <c:v>50</c:v>
              </c:pt>
              <c:pt idx="51">
                <c:v>51</c:v>
              </c:pt>
              <c:pt idx="52">
                <c:v>52</c:v>
              </c:pt>
              <c:pt idx="53">
                <c:v>53</c:v>
              </c:pt>
              <c:pt idx="54">
                <c:v>54</c:v>
              </c:pt>
              <c:pt idx="55">
                <c:v>55</c:v>
              </c:pt>
              <c:pt idx="56">
                <c:v>56</c:v>
              </c:pt>
              <c:pt idx="57">
                <c:v>57</c:v>
              </c:pt>
              <c:pt idx="58">
                <c:v>58</c:v>
              </c:pt>
              <c:pt idx="59">
                <c:v>59</c:v>
              </c:pt>
              <c:pt idx="60">
                <c:v>60</c:v>
              </c:pt>
              <c:pt idx="61">
                <c:v>61</c:v>
              </c:pt>
              <c:pt idx="62">
                <c:v>62</c:v>
              </c:pt>
              <c:pt idx="63">
                <c:v>63</c:v>
              </c:pt>
              <c:pt idx="64">
                <c:v>64</c:v>
              </c:pt>
              <c:pt idx="65">
                <c:v>65</c:v>
              </c:pt>
              <c:pt idx="66">
                <c:v>66</c:v>
              </c:pt>
              <c:pt idx="67">
                <c:v>67</c:v>
              </c:pt>
              <c:pt idx="68">
                <c:v>68</c:v>
              </c:pt>
              <c:pt idx="69">
                <c:v>69</c:v>
              </c:pt>
              <c:pt idx="70">
                <c:v>70</c:v>
              </c:pt>
              <c:pt idx="71">
                <c:v>71</c:v>
              </c:pt>
              <c:pt idx="72">
                <c:v>72</c:v>
              </c:pt>
              <c:pt idx="73">
                <c:v>73</c:v>
              </c:pt>
              <c:pt idx="74">
                <c:v>74</c:v>
              </c:pt>
              <c:pt idx="75">
                <c:v>75</c:v>
              </c:pt>
              <c:pt idx="76">
                <c:v>76</c:v>
              </c:pt>
              <c:pt idx="77">
                <c:v>77</c:v>
              </c:pt>
              <c:pt idx="78">
                <c:v>78</c:v>
              </c:pt>
              <c:pt idx="79">
                <c:v>79</c:v>
              </c:pt>
              <c:pt idx="80">
                <c:v>80</c:v>
              </c:pt>
              <c:pt idx="81">
                <c:v>81</c:v>
              </c:pt>
              <c:pt idx="82">
                <c:v>82</c:v>
              </c:pt>
              <c:pt idx="83">
                <c:v>83</c:v>
              </c:pt>
              <c:pt idx="84">
                <c:v>84</c:v>
              </c:pt>
              <c:pt idx="85">
                <c:v>85</c:v>
              </c:pt>
              <c:pt idx="86">
                <c:v>86</c:v>
              </c:pt>
              <c:pt idx="87">
                <c:v>87</c:v>
              </c:pt>
              <c:pt idx="88">
                <c:v>88</c:v>
              </c:pt>
              <c:pt idx="89">
                <c:v>89</c:v>
              </c:pt>
              <c:pt idx="90">
                <c:v>90</c:v>
              </c:pt>
              <c:pt idx="91">
                <c:v>91</c:v>
              </c:pt>
              <c:pt idx="92">
                <c:v>92</c:v>
              </c:pt>
              <c:pt idx="93">
                <c:v>93</c:v>
              </c:pt>
              <c:pt idx="94">
                <c:v>94</c:v>
              </c:pt>
              <c:pt idx="95">
                <c:v>95</c:v>
              </c:pt>
              <c:pt idx="96">
                <c:v>96</c:v>
              </c:pt>
              <c:pt idx="97">
                <c:v>97</c:v>
              </c:pt>
              <c:pt idx="98">
                <c:v>98</c:v>
              </c:pt>
              <c:pt idx="99">
                <c:v>99</c:v>
              </c:pt>
              <c:pt idx="100">
                <c:v>100</c:v>
              </c:pt>
              <c:pt idx="101">
                <c:v>101</c:v>
              </c:pt>
              <c:pt idx="102">
                <c:v>102</c:v>
              </c:pt>
              <c:pt idx="103">
                <c:v>103</c:v>
              </c:pt>
              <c:pt idx="104">
                <c:v>104</c:v>
              </c:pt>
              <c:pt idx="105">
                <c:v>105</c:v>
              </c:pt>
              <c:pt idx="106">
                <c:v>106</c:v>
              </c:pt>
              <c:pt idx="107">
                <c:v>107</c:v>
              </c:pt>
              <c:pt idx="108">
                <c:v>108</c:v>
              </c:pt>
              <c:pt idx="109">
                <c:v>109</c:v>
              </c:pt>
              <c:pt idx="110">
                <c:v>110</c:v>
              </c:pt>
              <c:pt idx="111">
                <c:v>111</c:v>
              </c:pt>
              <c:pt idx="112">
                <c:v>112</c:v>
              </c:pt>
              <c:pt idx="113">
                <c:v>113</c:v>
              </c:pt>
              <c:pt idx="114">
                <c:v>114</c:v>
              </c:pt>
              <c:pt idx="115">
                <c:v>115</c:v>
              </c:pt>
              <c:pt idx="116">
                <c:v>116</c:v>
              </c:pt>
              <c:pt idx="117">
                <c:v>117</c:v>
              </c:pt>
              <c:pt idx="118">
                <c:v>118</c:v>
              </c:pt>
              <c:pt idx="119">
                <c:v>119</c:v>
              </c:pt>
              <c:pt idx="120">
                <c:v>120</c:v>
              </c:pt>
              <c:pt idx="121">
                <c:v>121</c:v>
              </c:pt>
              <c:pt idx="122">
                <c:v>122</c:v>
              </c:pt>
              <c:pt idx="123">
                <c:v>123</c:v>
              </c:pt>
              <c:pt idx="124">
                <c:v>124</c:v>
              </c:pt>
              <c:pt idx="125">
                <c:v>125</c:v>
              </c:pt>
              <c:pt idx="126">
                <c:v>126</c:v>
              </c:pt>
              <c:pt idx="127">
                <c:v>127</c:v>
              </c:pt>
              <c:pt idx="128">
                <c:v>128</c:v>
              </c:pt>
              <c:pt idx="129">
                <c:v>129</c:v>
              </c:pt>
              <c:pt idx="130">
                <c:v>130</c:v>
              </c:pt>
              <c:pt idx="131">
                <c:v>131</c:v>
              </c:pt>
              <c:pt idx="132">
                <c:v>132</c:v>
              </c:pt>
              <c:pt idx="133">
                <c:v>133</c:v>
              </c:pt>
              <c:pt idx="134">
                <c:v>134</c:v>
              </c:pt>
              <c:pt idx="135">
                <c:v>135</c:v>
              </c:pt>
              <c:pt idx="136">
                <c:v>136</c:v>
              </c:pt>
              <c:pt idx="137">
                <c:v>137</c:v>
              </c:pt>
              <c:pt idx="138">
                <c:v>138</c:v>
              </c:pt>
              <c:pt idx="139">
                <c:v>139</c:v>
              </c:pt>
              <c:pt idx="140">
                <c:v>140</c:v>
              </c:pt>
              <c:pt idx="141">
                <c:v>141</c:v>
              </c:pt>
              <c:pt idx="142">
                <c:v>142</c:v>
              </c:pt>
              <c:pt idx="143">
                <c:v>143</c:v>
              </c:pt>
              <c:pt idx="144">
                <c:v>144</c:v>
              </c:pt>
              <c:pt idx="145">
                <c:v>145</c:v>
              </c:pt>
              <c:pt idx="146">
                <c:v>146</c:v>
              </c:pt>
              <c:pt idx="147">
                <c:v>147</c:v>
              </c:pt>
              <c:pt idx="148">
                <c:v>148</c:v>
              </c:pt>
              <c:pt idx="149">
                <c:v>149</c:v>
              </c:pt>
              <c:pt idx="150">
                <c:v>150</c:v>
              </c:pt>
              <c:pt idx="151">
                <c:v>151</c:v>
              </c:pt>
              <c:pt idx="152">
                <c:v>152</c:v>
              </c:pt>
              <c:pt idx="153">
                <c:v>153</c:v>
              </c:pt>
              <c:pt idx="154">
                <c:v>154</c:v>
              </c:pt>
              <c:pt idx="155">
                <c:v>155</c:v>
              </c:pt>
              <c:pt idx="156">
                <c:v>156</c:v>
              </c:pt>
              <c:pt idx="157">
                <c:v>157</c:v>
              </c:pt>
              <c:pt idx="158">
                <c:v>158</c:v>
              </c:pt>
              <c:pt idx="159">
                <c:v>159</c:v>
              </c:pt>
              <c:pt idx="160">
                <c:v>160</c:v>
              </c:pt>
              <c:pt idx="161">
                <c:v>161</c:v>
              </c:pt>
              <c:pt idx="162">
                <c:v>162</c:v>
              </c:pt>
              <c:pt idx="163">
                <c:v>163</c:v>
              </c:pt>
              <c:pt idx="164">
                <c:v>164</c:v>
              </c:pt>
              <c:pt idx="165">
                <c:v>165</c:v>
              </c:pt>
              <c:pt idx="166">
                <c:v>166</c:v>
              </c:pt>
              <c:pt idx="167">
                <c:v>167</c:v>
              </c:pt>
              <c:pt idx="168">
                <c:v>168</c:v>
              </c:pt>
              <c:pt idx="169">
                <c:v>169</c:v>
              </c:pt>
              <c:pt idx="170">
                <c:v>170</c:v>
              </c:pt>
              <c:pt idx="171">
                <c:v>171</c:v>
              </c:pt>
              <c:pt idx="172">
                <c:v>172</c:v>
              </c:pt>
              <c:pt idx="173">
                <c:v>173</c:v>
              </c:pt>
              <c:pt idx="174">
                <c:v>174</c:v>
              </c:pt>
              <c:pt idx="175">
                <c:v>175</c:v>
              </c:pt>
              <c:pt idx="176">
                <c:v>176</c:v>
              </c:pt>
              <c:pt idx="177">
                <c:v>177</c:v>
              </c:pt>
              <c:pt idx="178">
                <c:v>178</c:v>
              </c:pt>
              <c:pt idx="179">
                <c:v>179</c:v>
              </c:pt>
              <c:pt idx="180">
                <c:v>180</c:v>
              </c:pt>
              <c:pt idx="181">
                <c:v>181</c:v>
              </c:pt>
              <c:pt idx="182">
                <c:v>182</c:v>
              </c:pt>
              <c:pt idx="183">
                <c:v>183</c:v>
              </c:pt>
              <c:pt idx="184">
                <c:v>184</c:v>
              </c:pt>
              <c:pt idx="185">
                <c:v>185</c:v>
              </c:pt>
              <c:pt idx="186">
                <c:v>186</c:v>
              </c:pt>
              <c:pt idx="187">
                <c:v>187</c:v>
              </c:pt>
              <c:pt idx="188">
                <c:v>188</c:v>
              </c:pt>
              <c:pt idx="189">
                <c:v>189</c:v>
              </c:pt>
              <c:pt idx="190">
                <c:v>190</c:v>
              </c:pt>
              <c:pt idx="191">
                <c:v>191</c:v>
              </c:pt>
              <c:pt idx="192">
                <c:v>192</c:v>
              </c:pt>
              <c:pt idx="193">
                <c:v>193</c:v>
              </c:pt>
              <c:pt idx="194">
                <c:v>194</c:v>
              </c:pt>
              <c:pt idx="195">
                <c:v>195</c:v>
              </c:pt>
              <c:pt idx="196">
                <c:v>196</c:v>
              </c:pt>
              <c:pt idx="197">
                <c:v>197</c:v>
              </c:pt>
              <c:pt idx="198">
                <c:v>198</c:v>
              </c:pt>
              <c:pt idx="199">
                <c:v>199</c:v>
              </c:pt>
              <c:pt idx="200">
                <c:v>200</c:v>
              </c:pt>
              <c:pt idx="201">
                <c:v>201</c:v>
              </c:pt>
              <c:pt idx="202">
                <c:v>202</c:v>
              </c:pt>
              <c:pt idx="203">
                <c:v>203</c:v>
              </c:pt>
              <c:pt idx="204">
                <c:v>204</c:v>
              </c:pt>
              <c:pt idx="205">
                <c:v>205</c:v>
              </c:pt>
              <c:pt idx="206">
                <c:v>206</c:v>
              </c:pt>
              <c:pt idx="207">
                <c:v>207</c:v>
              </c:pt>
              <c:pt idx="208">
                <c:v>208</c:v>
              </c:pt>
              <c:pt idx="209">
                <c:v>209</c:v>
              </c:pt>
              <c:pt idx="210">
                <c:v>210</c:v>
              </c:pt>
              <c:pt idx="211">
                <c:v>211</c:v>
              </c:pt>
              <c:pt idx="212">
                <c:v>212</c:v>
              </c:pt>
              <c:pt idx="213">
                <c:v>213</c:v>
              </c:pt>
              <c:pt idx="214">
                <c:v>214</c:v>
              </c:pt>
              <c:pt idx="215">
                <c:v>215</c:v>
              </c:pt>
              <c:pt idx="216">
                <c:v>216</c:v>
              </c:pt>
              <c:pt idx="217">
                <c:v>217</c:v>
              </c:pt>
              <c:pt idx="218">
                <c:v>218</c:v>
              </c:pt>
              <c:pt idx="219">
                <c:v>219</c:v>
              </c:pt>
              <c:pt idx="220">
                <c:v>220</c:v>
              </c:pt>
              <c:pt idx="221">
                <c:v>221</c:v>
              </c:pt>
              <c:pt idx="222">
                <c:v>222</c:v>
              </c:pt>
              <c:pt idx="223">
                <c:v>223</c:v>
              </c:pt>
              <c:pt idx="224">
                <c:v>224</c:v>
              </c:pt>
              <c:pt idx="225">
                <c:v>225</c:v>
              </c:pt>
              <c:pt idx="226">
                <c:v>226</c:v>
              </c:pt>
              <c:pt idx="227">
                <c:v>227</c:v>
              </c:pt>
              <c:pt idx="228">
                <c:v>228</c:v>
              </c:pt>
              <c:pt idx="229">
                <c:v>229</c:v>
              </c:pt>
              <c:pt idx="230">
                <c:v>230</c:v>
              </c:pt>
              <c:pt idx="231">
                <c:v>231</c:v>
              </c:pt>
              <c:pt idx="232">
                <c:v>232</c:v>
              </c:pt>
              <c:pt idx="233">
                <c:v>233</c:v>
              </c:pt>
              <c:pt idx="234">
                <c:v>234</c:v>
              </c:pt>
              <c:pt idx="235">
                <c:v>235</c:v>
              </c:pt>
              <c:pt idx="236">
                <c:v>236</c:v>
              </c:pt>
              <c:pt idx="237">
                <c:v>237</c:v>
              </c:pt>
              <c:pt idx="238">
                <c:v>238</c:v>
              </c:pt>
              <c:pt idx="239">
                <c:v>239</c:v>
              </c:pt>
              <c:pt idx="240">
                <c:v>240</c:v>
              </c:pt>
              <c:pt idx="241">
                <c:v>241</c:v>
              </c:pt>
              <c:pt idx="242">
                <c:v>242</c:v>
              </c:pt>
              <c:pt idx="243">
                <c:v>243</c:v>
              </c:pt>
              <c:pt idx="244">
                <c:v>244</c:v>
              </c:pt>
              <c:pt idx="245">
                <c:v>245</c:v>
              </c:pt>
              <c:pt idx="246">
                <c:v>246</c:v>
              </c:pt>
              <c:pt idx="247">
                <c:v>247</c:v>
              </c:pt>
              <c:pt idx="248">
                <c:v>248</c:v>
              </c:pt>
              <c:pt idx="249">
                <c:v>249</c:v>
              </c:pt>
              <c:pt idx="250">
                <c:v>250</c:v>
              </c:pt>
            </c:numLit>
          </c:cat>
          <c:val>
            <c:numLit>
              <c:formatCode>General</c:formatCode>
              <c:ptCount val="25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  <c:pt idx="161">
                <c:v>0</c:v>
              </c:pt>
              <c:pt idx="162">
                <c:v>0</c:v>
              </c:pt>
              <c:pt idx="163">
                <c:v>0</c:v>
              </c:pt>
              <c:pt idx="164">
                <c:v>0</c:v>
              </c:pt>
              <c:pt idx="165">
                <c:v>0</c:v>
              </c:pt>
              <c:pt idx="166">
                <c:v>0</c:v>
              </c:pt>
              <c:pt idx="167">
                <c:v>0</c:v>
              </c:pt>
              <c:pt idx="168">
                <c:v>0</c:v>
              </c:pt>
              <c:pt idx="169">
                <c:v>0</c:v>
              </c:pt>
              <c:pt idx="170">
                <c:v>0</c:v>
              </c:pt>
              <c:pt idx="171">
                <c:v>0</c:v>
              </c:pt>
              <c:pt idx="172">
                <c:v>0</c:v>
              </c:pt>
              <c:pt idx="173">
                <c:v>0</c:v>
              </c:pt>
              <c:pt idx="174">
                <c:v>0</c:v>
              </c:pt>
              <c:pt idx="175">
                <c:v>0</c:v>
              </c:pt>
              <c:pt idx="176">
                <c:v>0</c:v>
              </c:pt>
              <c:pt idx="177">
                <c:v>0</c:v>
              </c:pt>
              <c:pt idx="178">
                <c:v>0</c:v>
              </c:pt>
              <c:pt idx="179">
                <c:v>0</c:v>
              </c:pt>
              <c:pt idx="180">
                <c:v>0</c:v>
              </c:pt>
              <c:pt idx="181">
                <c:v>0</c:v>
              </c:pt>
              <c:pt idx="182">
                <c:v>0</c:v>
              </c:pt>
              <c:pt idx="183">
                <c:v>0</c:v>
              </c:pt>
              <c:pt idx="184">
                <c:v>0</c:v>
              </c:pt>
              <c:pt idx="185">
                <c:v>0</c:v>
              </c:pt>
              <c:pt idx="186">
                <c:v>0</c:v>
              </c:pt>
              <c:pt idx="187">
                <c:v>0</c:v>
              </c:pt>
              <c:pt idx="188">
                <c:v>0</c:v>
              </c:pt>
              <c:pt idx="189">
                <c:v>0</c:v>
              </c:pt>
              <c:pt idx="190">
                <c:v>0</c:v>
              </c:pt>
              <c:pt idx="191">
                <c:v>0</c:v>
              </c:pt>
              <c:pt idx="192">
                <c:v>0</c:v>
              </c:pt>
              <c:pt idx="193">
                <c:v>0</c:v>
              </c:pt>
              <c:pt idx="194">
                <c:v>0</c:v>
              </c:pt>
              <c:pt idx="195">
                <c:v>0</c:v>
              </c:pt>
              <c:pt idx="196">
                <c:v>0</c:v>
              </c:pt>
              <c:pt idx="197">
                <c:v>0</c:v>
              </c:pt>
              <c:pt idx="198">
                <c:v>0</c:v>
              </c:pt>
              <c:pt idx="199">
                <c:v>0</c:v>
              </c:pt>
              <c:pt idx="200">
                <c:v>0</c:v>
              </c:pt>
              <c:pt idx="201">
                <c:v>0</c:v>
              </c:pt>
              <c:pt idx="202">
                <c:v>0</c:v>
              </c:pt>
              <c:pt idx="203">
                <c:v>0</c:v>
              </c:pt>
              <c:pt idx="204">
                <c:v>0</c:v>
              </c:pt>
              <c:pt idx="205">
                <c:v>0</c:v>
              </c:pt>
              <c:pt idx="206">
                <c:v>0</c:v>
              </c:pt>
              <c:pt idx="207">
                <c:v>0</c:v>
              </c:pt>
              <c:pt idx="208">
                <c:v>0</c:v>
              </c:pt>
              <c:pt idx="209">
                <c:v>0</c:v>
              </c:pt>
              <c:pt idx="210">
                <c:v>0</c:v>
              </c:pt>
              <c:pt idx="211">
                <c:v>0</c:v>
              </c:pt>
              <c:pt idx="212">
                <c:v>0</c:v>
              </c:pt>
              <c:pt idx="213">
                <c:v>0</c:v>
              </c:pt>
              <c:pt idx="214">
                <c:v>0</c:v>
              </c:pt>
              <c:pt idx="215">
                <c:v>0</c:v>
              </c:pt>
              <c:pt idx="216">
                <c:v>0</c:v>
              </c:pt>
              <c:pt idx="217">
                <c:v>0</c:v>
              </c:pt>
              <c:pt idx="218">
                <c:v>0</c:v>
              </c:pt>
              <c:pt idx="219">
                <c:v>0</c:v>
              </c:pt>
              <c:pt idx="220">
                <c:v>0</c:v>
              </c:pt>
              <c:pt idx="221">
                <c:v>0</c:v>
              </c:pt>
              <c:pt idx="222">
                <c:v>0</c:v>
              </c:pt>
              <c:pt idx="223">
                <c:v>0</c:v>
              </c:pt>
              <c:pt idx="224">
                <c:v>0</c:v>
              </c:pt>
              <c:pt idx="225">
                <c:v>0</c:v>
              </c:pt>
              <c:pt idx="226">
                <c:v>0</c:v>
              </c:pt>
              <c:pt idx="227">
                <c:v>0</c:v>
              </c:pt>
              <c:pt idx="228">
                <c:v>0</c:v>
              </c:pt>
              <c:pt idx="229">
                <c:v>0</c:v>
              </c:pt>
              <c:pt idx="230">
                <c:v>0</c:v>
              </c:pt>
              <c:pt idx="231">
                <c:v>0</c:v>
              </c:pt>
              <c:pt idx="232">
                <c:v>0</c:v>
              </c:pt>
              <c:pt idx="233">
                <c:v>0</c:v>
              </c:pt>
              <c:pt idx="234">
                <c:v>0</c:v>
              </c:pt>
              <c:pt idx="235">
                <c:v>0</c:v>
              </c:pt>
              <c:pt idx="236">
                <c:v>0</c:v>
              </c:pt>
              <c:pt idx="237">
                <c:v>0</c:v>
              </c:pt>
              <c:pt idx="238">
                <c:v>0</c:v>
              </c:pt>
              <c:pt idx="239">
                <c:v>0</c:v>
              </c:pt>
              <c:pt idx="240">
                <c:v>0</c:v>
              </c:pt>
              <c:pt idx="241">
                <c:v>0</c:v>
              </c:pt>
              <c:pt idx="242">
                <c:v>0</c:v>
              </c:pt>
              <c:pt idx="243">
                <c:v>0</c:v>
              </c:pt>
              <c:pt idx="244">
                <c:v>0</c:v>
              </c:pt>
              <c:pt idx="245">
                <c:v>0</c:v>
              </c:pt>
              <c:pt idx="246">
                <c:v>0</c:v>
              </c:pt>
              <c:pt idx="247">
                <c:v>0</c:v>
              </c:pt>
              <c:pt idx="248">
                <c:v>0</c:v>
              </c:pt>
              <c:pt idx="249">
                <c:v>0</c:v>
              </c:pt>
              <c:pt idx="25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5C-4474-84DB-14E90A568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672664"/>
        <c:axId val="181673448"/>
        <c:extLst>
          <c:ext xmlns:c15="http://schemas.microsoft.com/office/drawing/2012/chart" uri="{02D57815-91ED-43cb-92C2-25804820EDAC}">
            <c15:filteredLineSeries>
              <c15:ser>
                <c:idx val="0"/>
                <c:order val="1"/>
                <c:tx>
                  <c:v>U.S.</c:v>
                </c:tx>
                <c:spPr>
                  <a:ln w="38100">
                    <a:solidFill>
                      <a:schemeClr val="tx1"/>
                    </a:solidFill>
                  </a:ln>
                </c:spPr>
                <c:marker>
                  <c:symbol val="none"/>
                </c:marker>
                <c:cat>
                  <c:numLit>
                    <c:formatCode>General</c:formatCode>
                    <c:ptCount val="251"/>
                    <c:pt idx="0">
                      <c:v>0</c:v>
                    </c:pt>
                    <c:pt idx="1">
                      <c:v>1</c:v>
                    </c:pt>
                    <c:pt idx="2">
                      <c:v>2</c:v>
                    </c:pt>
                    <c:pt idx="3">
                      <c:v>3</c:v>
                    </c:pt>
                    <c:pt idx="4">
                      <c:v>4</c:v>
                    </c:pt>
                    <c:pt idx="5">
                      <c:v>5</c:v>
                    </c:pt>
                    <c:pt idx="6">
                      <c:v>6</c:v>
                    </c:pt>
                    <c:pt idx="7">
                      <c:v>7</c:v>
                    </c:pt>
                    <c:pt idx="8">
                      <c:v>8</c:v>
                    </c:pt>
                    <c:pt idx="9">
                      <c:v>9</c:v>
                    </c:pt>
                    <c:pt idx="10">
                      <c:v>10</c:v>
                    </c:pt>
                    <c:pt idx="11">
                      <c:v>11</c:v>
                    </c:pt>
                    <c:pt idx="12">
                      <c:v>12</c:v>
                    </c:pt>
                    <c:pt idx="13">
                      <c:v>13</c:v>
                    </c:pt>
                    <c:pt idx="14">
                      <c:v>14</c:v>
                    </c:pt>
                    <c:pt idx="15">
                      <c:v>15</c:v>
                    </c:pt>
                    <c:pt idx="16">
                      <c:v>16</c:v>
                    </c:pt>
                    <c:pt idx="17">
                      <c:v>17</c:v>
                    </c:pt>
                    <c:pt idx="18">
                      <c:v>18</c:v>
                    </c:pt>
                    <c:pt idx="19">
                      <c:v>19</c:v>
                    </c:pt>
                    <c:pt idx="20">
                      <c:v>20</c:v>
                    </c:pt>
                    <c:pt idx="21">
                      <c:v>21</c:v>
                    </c:pt>
                    <c:pt idx="22">
                      <c:v>22</c:v>
                    </c:pt>
                    <c:pt idx="23">
                      <c:v>23</c:v>
                    </c:pt>
                    <c:pt idx="24">
                      <c:v>24</c:v>
                    </c:pt>
                    <c:pt idx="25">
                      <c:v>25</c:v>
                    </c:pt>
                    <c:pt idx="26">
                      <c:v>26</c:v>
                    </c:pt>
                    <c:pt idx="27">
                      <c:v>27</c:v>
                    </c:pt>
                    <c:pt idx="28">
                      <c:v>28</c:v>
                    </c:pt>
                    <c:pt idx="29">
                      <c:v>29</c:v>
                    </c:pt>
                    <c:pt idx="30">
                      <c:v>30</c:v>
                    </c:pt>
                    <c:pt idx="31">
                      <c:v>31</c:v>
                    </c:pt>
                    <c:pt idx="32">
                      <c:v>32</c:v>
                    </c:pt>
                    <c:pt idx="33">
                      <c:v>33</c:v>
                    </c:pt>
                    <c:pt idx="34">
                      <c:v>34</c:v>
                    </c:pt>
                    <c:pt idx="35">
                      <c:v>35</c:v>
                    </c:pt>
                    <c:pt idx="36">
                      <c:v>36</c:v>
                    </c:pt>
                    <c:pt idx="37">
                      <c:v>37</c:v>
                    </c:pt>
                    <c:pt idx="38">
                      <c:v>38</c:v>
                    </c:pt>
                    <c:pt idx="39">
                      <c:v>39</c:v>
                    </c:pt>
                    <c:pt idx="40">
                      <c:v>40</c:v>
                    </c:pt>
                    <c:pt idx="41">
                      <c:v>41</c:v>
                    </c:pt>
                    <c:pt idx="42">
                      <c:v>42</c:v>
                    </c:pt>
                    <c:pt idx="43">
                      <c:v>43</c:v>
                    </c:pt>
                    <c:pt idx="44">
                      <c:v>44</c:v>
                    </c:pt>
                    <c:pt idx="45">
                      <c:v>45</c:v>
                    </c:pt>
                    <c:pt idx="46">
                      <c:v>46</c:v>
                    </c:pt>
                    <c:pt idx="47">
                      <c:v>47</c:v>
                    </c:pt>
                    <c:pt idx="48">
                      <c:v>48</c:v>
                    </c:pt>
                    <c:pt idx="49">
                      <c:v>49</c:v>
                    </c:pt>
                    <c:pt idx="50">
                      <c:v>50</c:v>
                    </c:pt>
                    <c:pt idx="51">
                      <c:v>51</c:v>
                    </c:pt>
                    <c:pt idx="52">
                      <c:v>52</c:v>
                    </c:pt>
                    <c:pt idx="53">
                      <c:v>53</c:v>
                    </c:pt>
                    <c:pt idx="54">
                      <c:v>54</c:v>
                    </c:pt>
                    <c:pt idx="55">
                      <c:v>55</c:v>
                    </c:pt>
                    <c:pt idx="56">
                      <c:v>56</c:v>
                    </c:pt>
                    <c:pt idx="57">
                      <c:v>57</c:v>
                    </c:pt>
                    <c:pt idx="58">
                      <c:v>58</c:v>
                    </c:pt>
                    <c:pt idx="59">
                      <c:v>59</c:v>
                    </c:pt>
                    <c:pt idx="60">
                      <c:v>60</c:v>
                    </c:pt>
                    <c:pt idx="61">
                      <c:v>61</c:v>
                    </c:pt>
                    <c:pt idx="62">
                      <c:v>62</c:v>
                    </c:pt>
                    <c:pt idx="63">
                      <c:v>63</c:v>
                    </c:pt>
                    <c:pt idx="64">
                      <c:v>64</c:v>
                    </c:pt>
                    <c:pt idx="65">
                      <c:v>65</c:v>
                    </c:pt>
                    <c:pt idx="66">
                      <c:v>66</c:v>
                    </c:pt>
                    <c:pt idx="67">
                      <c:v>67</c:v>
                    </c:pt>
                    <c:pt idx="68">
                      <c:v>68</c:v>
                    </c:pt>
                    <c:pt idx="69">
                      <c:v>69</c:v>
                    </c:pt>
                    <c:pt idx="70">
                      <c:v>70</c:v>
                    </c:pt>
                    <c:pt idx="71">
                      <c:v>71</c:v>
                    </c:pt>
                    <c:pt idx="72">
                      <c:v>72</c:v>
                    </c:pt>
                    <c:pt idx="73">
                      <c:v>73</c:v>
                    </c:pt>
                    <c:pt idx="74">
                      <c:v>74</c:v>
                    </c:pt>
                    <c:pt idx="75">
                      <c:v>75</c:v>
                    </c:pt>
                    <c:pt idx="76">
                      <c:v>76</c:v>
                    </c:pt>
                    <c:pt idx="77">
                      <c:v>77</c:v>
                    </c:pt>
                    <c:pt idx="78">
                      <c:v>78</c:v>
                    </c:pt>
                    <c:pt idx="79">
                      <c:v>79</c:v>
                    </c:pt>
                    <c:pt idx="80">
                      <c:v>80</c:v>
                    </c:pt>
                    <c:pt idx="81">
                      <c:v>81</c:v>
                    </c:pt>
                    <c:pt idx="82">
                      <c:v>82</c:v>
                    </c:pt>
                    <c:pt idx="83">
                      <c:v>83</c:v>
                    </c:pt>
                    <c:pt idx="84">
                      <c:v>84</c:v>
                    </c:pt>
                    <c:pt idx="85">
                      <c:v>85</c:v>
                    </c:pt>
                    <c:pt idx="86">
                      <c:v>86</c:v>
                    </c:pt>
                    <c:pt idx="87">
                      <c:v>87</c:v>
                    </c:pt>
                    <c:pt idx="88">
                      <c:v>88</c:v>
                    </c:pt>
                    <c:pt idx="89">
                      <c:v>89</c:v>
                    </c:pt>
                    <c:pt idx="90">
                      <c:v>90</c:v>
                    </c:pt>
                    <c:pt idx="91">
                      <c:v>91</c:v>
                    </c:pt>
                    <c:pt idx="92">
                      <c:v>92</c:v>
                    </c:pt>
                    <c:pt idx="93">
                      <c:v>93</c:v>
                    </c:pt>
                    <c:pt idx="94">
                      <c:v>94</c:v>
                    </c:pt>
                    <c:pt idx="95">
                      <c:v>95</c:v>
                    </c:pt>
                    <c:pt idx="96">
                      <c:v>96</c:v>
                    </c:pt>
                    <c:pt idx="97">
                      <c:v>97</c:v>
                    </c:pt>
                    <c:pt idx="98">
                      <c:v>98</c:v>
                    </c:pt>
                    <c:pt idx="99">
                      <c:v>99</c:v>
                    </c:pt>
                    <c:pt idx="100">
                      <c:v>100</c:v>
                    </c:pt>
                    <c:pt idx="101">
                      <c:v>101</c:v>
                    </c:pt>
                    <c:pt idx="102">
                      <c:v>102</c:v>
                    </c:pt>
                    <c:pt idx="103">
                      <c:v>103</c:v>
                    </c:pt>
                    <c:pt idx="104">
                      <c:v>104</c:v>
                    </c:pt>
                    <c:pt idx="105">
                      <c:v>105</c:v>
                    </c:pt>
                    <c:pt idx="106">
                      <c:v>106</c:v>
                    </c:pt>
                    <c:pt idx="107">
                      <c:v>107</c:v>
                    </c:pt>
                    <c:pt idx="108">
                      <c:v>108</c:v>
                    </c:pt>
                    <c:pt idx="109">
                      <c:v>109</c:v>
                    </c:pt>
                    <c:pt idx="110">
                      <c:v>110</c:v>
                    </c:pt>
                    <c:pt idx="111">
                      <c:v>111</c:v>
                    </c:pt>
                    <c:pt idx="112">
                      <c:v>112</c:v>
                    </c:pt>
                    <c:pt idx="113">
                      <c:v>113</c:v>
                    </c:pt>
                    <c:pt idx="114">
                      <c:v>114</c:v>
                    </c:pt>
                    <c:pt idx="115">
                      <c:v>115</c:v>
                    </c:pt>
                    <c:pt idx="116">
                      <c:v>116</c:v>
                    </c:pt>
                    <c:pt idx="117">
                      <c:v>117</c:v>
                    </c:pt>
                    <c:pt idx="118">
                      <c:v>118</c:v>
                    </c:pt>
                    <c:pt idx="119">
                      <c:v>119</c:v>
                    </c:pt>
                    <c:pt idx="120">
                      <c:v>120</c:v>
                    </c:pt>
                    <c:pt idx="121">
                      <c:v>121</c:v>
                    </c:pt>
                    <c:pt idx="122">
                      <c:v>122</c:v>
                    </c:pt>
                    <c:pt idx="123">
                      <c:v>123</c:v>
                    </c:pt>
                    <c:pt idx="124">
                      <c:v>124</c:v>
                    </c:pt>
                    <c:pt idx="125">
                      <c:v>125</c:v>
                    </c:pt>
                    <c:pt idx="126">
                      <c:v>126</c:v>
                    </c:pt>
                    <c:pt idx="127">
                      <c:v>127</c:v>
                    </c:pt>
                    <c:pt idx="128">
                      <c:v>128</c:v>
                    </c:pt>
                    <c:pt idx="129">
                      <c:v>129</c:v>
                    </c:pt>
                    <c:pt idx="130">
                      <c:v>130</c:v>
                    </c:pt>
                    <c:pt idx="131">
                      <c:v>131</c:v>
                    </c:pt>
                    <c:pt idx="132">
                      <c:v>132</c:v>
                    </c:pt>
                    <c:pt idx="133">
                      <c:v>133</c:v>
                    </c:pt>
                    <c:pt idx="134">
                      <c:v>134</c:v>
                    </c:pt>
                    <c:pt idx="135">
                      <c:v>135</c:v>
                    </c:pt>
                    <c:pt idx="136">
                      <c:v>136</c:v>
                    </c:pt>
                    <c:pt idx="137">
                      <c:v>137</c:v>
                    </c:pt>
                    <c:pt idx="138">
                      <c:v>138</c:v>
                    </c:pt>
                    <c:pt idx="139">
                      <c:v>139</c:v>
                    </c:pt>
                    <c:pt idx="140">
                      <c:v>140</c:v>
                    </c:pt>
                    <c:pt idx="141">
                      <c:v>141</c:v>
                    </c:pt>
                    <c:pt idx="142">
                      <c:v>142</c:v>
                    </c:pt>
                    <c:pt idx="143">
                      <c:v>143</c:v>
                    </c:pt>
                    <c:pt idx="144">
                      <c:v>144</c:v>
                    </c:pt>
                    <c:pt idx="145">
                      <c:v>145</c:v>
                    </c:pt>
                    <c:pt idx="146">
                      <c:v>146</c:v>
                    </c:pt>
                    <c:pt idx="147">
                      <c:v>147</c:v>
                    </c:pt>
                    <c:pt idx="148">
                      <c:v>148</c:v>
                    </c:pt>
                    <c:pt idx="149">
                      <c:v>149</c:v>
                    </c:pt>
                    <c:pt idx="150">
                      <c:v>150</c:v>
                    </c:pt>
                    <c:pt idx="151">
                      <c:v>151</c:v>
                    </c:pt>
                    <c:pt idx="152">
                      <c:v>152</c:v>
                    </c:pt>
                    <c:pt idx="153">
                      <c:v>153</c:v>
                    </c:pt>
                    <c:pt idx="154">
                      <c:v>154</c:v>
                    </c:pt>
                    <c:pt idx="155">
                      <c:v>155</c:v>
                    </c:pt>
                    <c:pt idx="156">
                      <c:v>156</c:v>
                    </c:pt>
                    <c:pt idx="157">
                      <c:v>157</c:v>
                    </c:pt>
                    <c:pt idx="158">
                      <c:v>158</c:v>
                    </c:pt>
                    <c:pt idx="159">
                      <c:v>159</c:v>
                    </c:pt>
                    <c:pt idx="160">
                      <c:v>160</c:v>
                    </c:pt>
                    <c:pt idx="161">
                      <c:v>161</c:v>
                    </c:pt>
                    <c:pt idx="162">
                      <c:v>162</c:v>
                    </c:pt>
                    <c:pt idx="163">
                      <c:v>163</c:v>
                    </c:pt>
                    <c:pt idx="164">
                      <c:v>164</c:v>
                    </c:pt>
                    <c:pt idx="165">
                      <c:v>165</c:v>
                    </c:pt>
                    <c:pt idx="166">
                      <c:v>166</c:v>
                    </c:pt>
                    <c:pt idx="167">
                      <c:v>167</c:v>
                    </c:pt>
                    <c:pt idx="168">
                      <c:v>168</c:v>
                    </c:pt>
                    <c:pt idx="169">
                      <c:v>169</c:v>
                    </c:pt>
                    <c:pt idx="170">
                      <c:v>170</c:v>
                    </c:pt>
                    <c:pt idx="171">
                      <c:v>171</c:v>
                    </c:pt>
                    <c:pt idx="172">
                      <c:v>172</c:v>
                    </c:pt>
                    <c:pt idx="173">
                      <c:v>173</c:v>
                    </c:pt>
                    <c:pt idx="174">
                      <c:v>174</c:v>
                    </c:pt>
                    <c:pt idx="175">
                      <c:v>175</c:v>
                    </c:pt>
                    <c:pt idx="176">
                      <c:v>176</c:v>
                    </c:pt>
                    <c:pt idx="177">
                      <c:v>177</c:v>
                    </c:pt>
                    <c:pt idx="178">
                      <c:v>178</c:v>
                    </c:pt>
                    <c:pt idx="179">
                      <c:v>179</c:v>
                    </c:pt>
                    <c:pt idx="180">
                      <c:v>180</c:v>
                    </c:pt>
                    <c:pt idx="181">
                      <c:v>181</c:v>
                    </c:pt>
                    <c:pt idx="182">
                      <c:v>182</c:v>
                    </c:pt>
                    <c:pt idx="183">
                      <c:v>183</c:v>
                    </c:pt>
                    <c:pt idx="184">
                      <c:v>184</c:v>
                    </c:pt>
                    <c:pt idx="185">
                      <c:v>185</c:v>
                    </c:pt>
                    <c:pt idx="186">
                      <c:v>186</c:v>
                    </c:pt>
                    <c:pt idx="187">
                      <c:v>187</c:v>
                    </c:pt>
                    <c:pt idx="188">
                      <c:v>188</c:v>
                    </c:pt>
                    <c:pt idx="189">
                      <c:v>189</c:v>
                    </c:pt>
                    <c:pt idx="190">
                      <c:v>190</c:v>
                    </c:pt>
                    <c:pt idx="191">
                      <c:v>191</c:v>
                    </c:pt>
                    <c:pt idx="192">
                      <c:v>192</c:v>
                    </c:pt>
                    <c:pt idx="193">
                      <c:v>193</c:v>
                    </c:pt>
                    <c:pt idx="194">
                      <c:v>194</c:v>
                    </c:pt>
                    <c:pt idx="195">
                      <c:v>195</c:v>
                    </c:pt>
                    <c:pt idx="196">
                      <c:v>196</c:v>
                    </c:pt>
                    <c:pt idx="197">
                      <c:v>197</c:v>
                    </c:pt>
                    <c:pt idx="198">
                      <c:v>198</c:v>
                    </c:pt>
                    <c:pt idx="199">
                      <c:v>199</c:v>
                    </c:pt>
                    <c:pt idx="200">
                      <c:v>200</c:v>
                    </c:pt>
                    <c:pt idx="201">
                      <c:v>201</c:v>
                    </c:pt>
                    <c:pt idx="202">
                      <c:v>202</c:v>
                    </c:pt>
                    <c:pt idx="203">
                      <c:v>203</c:v>
                    </c:pt>
                    <c:pt idx="204">
                      <c:v>204</c:v>
                    </c:pt>
                    <c:pt idx="205">
                      <c:v>205</c:v>
                    </c:pt>
                    <c:pt idx="206">
                      <c:v>206</c:v>
                    </c:pt>
                    <c:pt idx="207">
                      <c:v>207</c:v>
                    </c:pt>
                    <c:pt idx="208">
                      <c:v>208</c:v>
                    </c:pt>
                    <c:pt idx="209">
                      <c:v>209</c:v>
                    </c:pt>
                    <c:pt idx="210">
                      <c:v>210</c:v>
                    </c:pt>
                    <c:pt idx="211">
                      <c:v>211</c:v>
                    </c:pt>
                    <c:pt idx="212">
                      <c:v>212</c:v>
                    </c:pt>
                    <c:pt idx="213">
                      <c:v>213</c:v>
                    </c:pt>
                    <c:pt idx="214">
                      <c:v>214</c:v>
                    </c:pt>
                    <c:pt idx="215">
                      <c:v>215</c:v>
                    </c:pt>
                    <c:pt idx="216">
                      <c:v>216</c:v>
                    </c:pt>
                    <c:pt idx="217">
                      <c:v>217</c:v>
                    </c:pt>
                    <c:pt idx="218">
                      <c:v>218</c:v>
                    </c:pt>
                    <c:pt idx="219">
                      <c:v>219</c:v>
                    </c:pt>
                    <c:pt idx="220">
                      <c:v>220</c:v>
                    </c:pt>
                    <c:pt idx="221">
                      <c:v>221</c:v>
                    </c:pt>
                    <c:pt idx="222">
                      <c:v>222</c:v>
                    </c:pt>
                    <c:pt idx="223">
                      <c:v>223</c:v>
                    </c:pt>
                    <c:pt idx="224">
                      <c:v>224</c:v>
                    </c:pt>
                    <c:pt idx="225">
                      <c:v>225</c:v>
                    </c:pt>
                    <c:pt idx="226">
                      <c:v>226</c:v>
                    </c:pt>
                    <c:pt idx="227">
                      <c:v>227</c:v>
                    </c:pt>
                    <c:pt idx="228">
                      <c:v>228</c:v>
                    </c:pt>
                    <c:pt idx="229">
                      <c:v>229</c:v>
                    </c:pt>
                    <c:pt idx="230">
                      <c:v>230</c:v>
                    </c:pt>
                    <c:pt idx="231">
                      <c:v>231</c:v>
                    </c:pt>
                    <c:pt idx="232">
                      <c:v>232</c:v>
                    </c:pt>
                    <c:pt idx="233">
                      <c:v>233</c:v>
                    </c:pt>
                    <c:pt idx="234">
                      <c:v>234</c:v>
                    </c:pt>
                    <c:pt idx="235">
                      <c:v>235</c:v>
                    </c:pt>
                    <c:pt idx="236">
                      <c:v>236</c:v>
                    </c:pt>
                    <c:pt idx="237">
                      <c:v>237</c:v>
                    </c:pt>
                    <c:pt idx="238">
                      <c:v>238</c:v>
                    </c:pt>
                    <c:pt idx="239">
                      <c:v>239</c:v>
                    </c:pt>
                    <c:pt idx="240">
                      <c:v>240</c:v>
                    </c:pt>
                    <c:pt idx="241">
                      <c:v>241</c:v>
                    </c:pt>
                    <c:pt idx="242">
                      <c:v>242</c:v>
                    </c:pt>
                    <c:pt idx="243">
                      <c:v>243</c:v>
                    </c:pt>
                    <c:pt idx="244">
                      <c:v>244</c:v>
                    </c:pt>
                    <c:pt idx="245">
                      <c:v>245</c:v>
                    </c:pt>
                    <c:pt idx="246">
                      <c:v>246</c:v>
                    </c:pt>
                    <c:pt idx="247">
                      <c:v>247</c:v>
                    </c:pt>
                    <c:pt idx="248">
                      <c:v>248</c:v>
                    </c:pt>
                    <c:pt idx="249">
                      <c:v>249</c:v>
                    </c:pt>
                    <c:pt idx="250">
                      <c:v>250</c:v>
                    </c:pt>
                  </c:numLit>
                </c:cat>
                <c:val>
                  <c:numLit>
                    <c:formatCode>General</c:formatCode>
                    <c:ptCount val="251"/>
                    <c:pt idx="0">
                      <c:v>0</c:v>
                    </c:pt>
                    <c:pt idx="1">
                      <c:v>5.0948928212979402E-2</c:v>
                    </c:pt>
                    <c:pt idx="2">
                      <c:v>9.8716139134680303E-2</c:v>
                    </c:pt>
                    <c:pt idx="3">
                      <c:v>0.143118804252507</c:v>
                    </c:pt>
                    <c:pt idx="4">
                      <c:v>0.18432407517674501</c:v>
                    </c:pt>
                    <c:pt idx="5">
                      <c:v>0.222499617355121</c:v>
                    </c:pt>
                    <c:pt idx="6">
                      <c:v>0.25780364730474398</c:v>
                    </c:pt>
                    <c:pt idx="7">
                      <c:v>0.29073903682841401</c:v>
                    </c:pt>
                    <c:pt idx="8">
                      <c:v>0.320518626685451</c:v>
                    </c:pt>
                    <c:pt idx="9">
                      <c:v>0.348085854133173</c:v>
                    </c:pt>
                    <c:pt idx="10">
                      <c:v>0.37333471159737303</c:v>
                    </c:pt>
                    <c:pt idx="11">
                      <c:v>0.39638536203401298</c:v>
                    </c:pt>
                    <c:pt idx="12">
                      <c:v>0.41735104630389303</c:v>
                    </c:pt>
                    <c:pt idx="13">
                      <c:v>0.43633939471066102</c:v>
                    </c:pt>
                    <c:pt idx="14">
                      <c:v>0.45345220087107402</c:v>
                    </c:pt>
                    <c:pt idx="15">
                      <c:v>0.468785882148404</c:v>
                    </c:pt>
                    <c:pt idx="16">
                      <c:v>0.48243179126876701</c:v>
                    </c:pt>
                    <c:pt idx="17">
                      <c:v>0.49447650480465299</c:v>
                    </c:pt>
                    <c:pt idx="18">
                      <c:v>0.50500209352852798</c:v>
                    </c:pt>
                    <c:pt idx="19">
                      <c:v>0.51408637600094398</c:v>
                    </c:pt>
                    <c:pt idx="20">
                      <c:v>0.52180315654430898</c:v>
                    </c:pt>
                    <c:pt idx="21">
                      <c:v>0.52822244866452805</c:v>
                    </c:pt>
                    <c:pt idx="22">
                      <c:v>0.53360976144352101</c:v>
                    </c:pt>
                    <c:pt idx="23">
                      <c:v>0.53764478563371698</c:v>
                    </c:pt>
                    <c:pt idx="24">
                      <c:v>0.54056468379271005</c:v>
                    </c:pt>
                    <c:pt idx="25">
                      <c:v>0.54243296518052797</c:v>
                    </c:pt>
                    <c:pt idx="26">
                      <c:v>0.54330386397036801</c:v>
                    </c:pt>
                    <c:pt idx="27">
                      <c:v>0.54322864788789504</c:v>
                    </c:pt>
                    <c:pt idx="28">
                      <c:v>0.54225601315998095</c:v>
                    </c:pt>
                    <c:pt idx="29">
                      <c:v>0.54043024250083305</c:v>
                    </c:pt>
                    <c:pt idx="30">
                      <c:v>0.53779914399445505</c:v>
                    </c:pt>
                    <c:pt idx="31">
                      <c:v>0.53440276653757801</c:v>
                    </c:pt>
                    <c:pt idx="32">
                      <c:v>0.53028077563723697</c:v>
                    </c:pt>
                    <c:pt idx="33">
                      <c:v>0.52547096225734602</c:v>
                    </c:pt>
                    <c:pt idx="34">
                      <c:v>0.52000927250443996</c:v>
                    </c:pt>
                    <c:pt idx="35">
                      <c:v>0.51392990004996997</c:v>
                    </c:pt>
                    <c:pt idx="36">
                      <c:v>0.50726537666383498</c:v>
                    </c:pt>
                    <c:pt idx="37">
                      <c:v>0.50030342917859505</c:v>
                    </c:pt>
                    <c:pt idx="38">
                      <c:v>0.49258016845630298</c:v>
                    </c:pt>
                    <c:pt idx="39">
                      <c:v>0.48434722300789701</c:v>
                    </c:pt>
                    <c:pt idx="40">
                      <c:v>0.47564349429301001</c:v>
                    </c:pt>
                    <c:pt idx="41">
                      <c:v>0.46649509881253598</c:v>
                    </c:pt>
                    <c:pt idx="42">
                      <c:v>0.45692627839737399</c:v>
                    </c:pt>
                    <c:pt idx="43">
                      <c:v>0.446960234247817</c:v>
                    </c:pt>
                    <c:pt idx="44">
                      <c:v>0.43661862849504501</c:v>
                    </c:pt>
                    <c:pt idx="45">
                      <c:v>0.425922602677065</c:v>
                    </c:pt>
                    <c:pt idx="46">
                      <c:v>0.41489189620602701</c:v>
                    </c:pt>
                    <c:pt idx="47">
                      <c:v>0.40354589418081199</c:v>
                    </c:pt>
                    <c:pt idx="48">
                      <c:v>0.39189966889796601</c:v>
                    </c:pt>
                    <c:pt idx="49">
                      <c:v>0.37997591587817198</c:v>
                    </c:pt>
                    <c:pt idx="50">
                      <c:v>0.36778797084786602</c:v>
                    </c:pt>
                    <c:pt idx="51">
                      <c:v>0.35535181877504002</c:v>
                    </c:pt>
                    <c:pt idx="52">
                      <c:v>0.342682416369056</c:v>
                    </c:pt>
                    <c:pt idx="53">
                      <c:v>0.32979400139481202</c:v>
                    </c:pt>
                    <c:pt idx="54">
                      <c:v>0.316999917413474</c:v>
                    </c:pt>
                    <c:pt idx="55">
                      <c:v>0.30374318098651498</c:v>
                    </c:pt>
                    <c:pt idx="56">
                      <c:v>0.29028381082432098</c:v>
                    </c:pt>
                    <c:pt idx="57">
                      <c:v>0.27665415619273498</c:v>
                    </c:pt>
                    <c:pt idx="58">
                      <c:v>0.26286713439043202</c:v>
                    </c:pt>
                    <c:pt idx="59">
                      <c:v>0.248933594298584</c:v>
                    </c:pt>
                    <c:pt idx="60">
                      <c:v>0.23486375975403401</c:v>
                    </c:pt>
                    <c:pt idx="61">
                      <c:v>0.22066737213617399</c:v>
                    </c:pt>
                    <c:pt idx="62">
                      <c:v>0.206353722734232</c:v>
                    </c:pt>
                    <c:pt idx="63">
                      <c:v>0.19193167462347999</c:v>
                    </c:pt>
                    <c:pt idx="64">
                      <c:v>0.17740968266728399</c:v>
                    </c:pt>
                    <c:pt idx="65">
                      <c:v>0.16279606407185701</c:v>
                    </c:pt>
                    <c:pt idx="66">
                      <c:v>0.1480980381243</c:v>
                    </c:pt>
                    <c:pt idx="67">
                      <c:v>0.133320220093158</c:v>
                    </c:pt>
                    <c:pt idx="68">
                      <c:v>0.118475210624736</c:v>
                    </c:pt>
                    <c:pt idx="69">
                      <c:v>0.103567267517701</c:v>
                    </c:pt>
                    <c:pt idx="70">
                      <c:v>8.8602561118578102E-2</c:v>
                    </c:pt>
                    <c:pt idx="71">
                      <c:v>7.3587147157483407E-2</c:v>
                    </c:pt>
                    <c:pt idx="72">
                      <c:v>5.85268209829959E-2</c:v>
                    </c:pt>
                    <c:pt idx="73">
                      <c:v>4.3427112517657698E-2</c:v>
                    </c:pt>
                    <c:pt idx="74">
                      <c:v>2.82937959801721E-2</c:v>
                    </c:pt>
                    <c:pt idx="75">
                      <c:v>1.3130931619142999E-2</c:v>
                    </c:pt>
                    <c:pt idx="76">
                      <c:v>-1.72183611591992E-3</c:v>
                    </c:pt>
                    <c:pt idx="77">
                      <c:v>-1.7217362142041299E-2</c:v>
                    </c:pt>
                    <c:pt idx="78">
                      <c:v>-3.2140572134908799E-2</c:v>
                    </c:pt>
                    <c:pt idx="79">
                      <c:v>-4.7333307289487703E-2</c:v>
                    </c:pt>
                    <c:pt idx="80">
                      <c:v>-6.2565589903973401E-2</c:v>
                    </c:pt>
                    <c:pt idx="81">
                      <c:v>-7.78055061926297E-2</c:v>
                    </c:pt>
                    <c:pt idx="82">
                      <c:v>-9.3045855800921701E-2</c:v>
                    </c:pt>
                    <c:pt idx="83">
                      <c:v>-0.108282737854004</c:v>
                    </c:pt>
                    <c:pt idx="84">
                      <c:v>-0.123512820961935</c:v>
                    </c:pt>
                    <c:pt idx="85">
                      <c:v>-0.13873298289692701</c:v>
                    </c:pt>
                    <c:pt idx="86">
                      <c:v>-0.153940257099905</c:v>
                    </c:pt>
                    <c:pt idx="87">
                      <c:v>-0.169131819914803</c:v>
                    </c:pt>
                    <c:pt idx="88">
                      <c:v>-0.18430464417486001</c:v>
                    </c:pt>
                    <c:pt idx="89">
                      <c:v>-0.19945679887682899</c:v>
                    </c:pt>
                    <c:pt idx="90">
                      <c:v>-0.214585606116102</c:v>
                    </c:pt>
                    <c:pt idx="91">
                      <c:v>-0.229688714331899</c:v>
                    </c:pt>
                    <c:pt idx="92">
                      <c:v>-0.244763916682356</c:v>
                    </c:pt>
                    <c:pt idx="93">
                      <c:v>-0.25980911987835098</c:v>
                    </c:pt>
                    <c:pt idx="94">
                      <c:v>-0.27482233549269702</c:v>
                    </c:pt>
                    <c:pt idx="95">
                      <c:v>-0.28980167486564201</c:v>
                    </c:pt>
                    <c:pt idx="96">
                      <c:v>-0.30474791692686198</c:v>
                    </c:pt>
                    <c:pt idx="97">
                      <c:v>-0.31965456670958198</c:v>
                    </c:pt>
                    <c:pt idx="98">
                      <c:v>-0.33452193813319198</c:v>
                    </c:pt>
                    <c:pt idx="99">
                      <c:v>-0.34934823722349001</c:v>
                    </c:pt>
                    <c:pt idx="100">
                      <c:v>-0.36413207863439401</c:v>
                    </c:pt>
                    <c:pt idx="101">
                      <c:v>-0.37875749521076441</c:v>
                    </c:pt>
                    <c:pt idx="102">
                      <c:v>-0.3933829117871348</c:v>
                    </c:pt>
                    <c:pt idx="103">
                      <c:v>-0.4080083283635052</c:v>
                    </c:pt>
                    <c:pt idx="104">
                      <c:v>-0.4226337449398756</c:v>
                    </c:pt>
                    <c:pt idx="105">
                      <c:v>-0.437259161516246</c:v>
                    </c:pt>
                    <c:pt idx="106">
                      <c:v>-0.4516421102621096</c:v>
                    </c:pt>
                    <c:pt idx="107">
                      <c:v>-0.4660250590079732</c:v>
                    </c:pt>
                    <c:pt idx="108">
                      <c:v>-0.48040800775383685</c:v>
                    </c:pt>
                    <c:pt idx="109">
                      <c:v>-0.49479095649970045</c:v>
                    </c:pt>
                    <c:pt idx="110">
                      <c:v>-0.50917390524556405</c:v>
                    </c:pt>
                    <c:pt idx="111">
                      <c:v>-0.52336002907509327</c:v>
                    </c:pt>
                    <c:pt idx="112">
                      <c:v>-0.53754615290462249</c:v>
                    </c:pt>
                    <c:pt idx="113">
                      <c:v>-0.55173227673415159</c:v>
                    </c:pt>
                    <c:pt idx="114">
                      <c:v>-0.56591840056368081</c:v>
                    </c:pt>
                    <c:pt idx="115">
                      <c:v>-0.58010452439321003</c:v>
                    </c:pt>
                    <c:pt idx="116">
                      <c:v>-0.59394073365634625</c:v>
                    </c:pt>
                    <c:pt idx="117">
                      <c:v>-0.60777694291948248</c:v>
                    </c:pt>
                    <c:pt idx="118">
                      <c:v>-0.62161315218261859</c:v>
                    </c:pt>
                    <c:pt idx="119">
                      <c:v>-0.63544936144575481</c:v>
                    </c:pt>
                    <c:pt idx="120">
                      <c:v>-0.64928557070889104</c:v>
                    </c:pt>
                    <c:pt idx="121">
                      <c:v>-0.66282449754860218</c:v>
                    </c:pt>
                    <c:pt idx="122">
                      <c:v>-0.67636342438831343</c:v>
                    </c:pt>
                    <c:pt idx="123">
                      <c:v>-0.68990235122802457</c:v>
                    </c:pt>
                    <c:pt idx="124">
                      <c:v>-0.70344127806773582</c:v>
                    </c:pt>
                    <c:pt idx="125">
                      <c:v>-0.71698020490744696</c:v>
                    </c:pt>
                    <c:pt idx="126">
                      <c:v>-0.73021756725879516</c:v>
                    </c:pt>
                    <c:pt idx="127">
                      <c:v>-0.74345492961014337</c:v>
                    </c:pt>
                    <c:pt idx="128">
                      <c:v>-0.75669229196149157</c:v>
                    </c:pt>
                    <c:pt idx="129">
                      <c:v>-0.76992965431283977</c:v>
                    </c:pt>
                    <c:pt idx="130">
                      <c:v>-0.78316701666418798</c:v>
                    </c:pt>
                    <c:pt idx="131">
                      <c:v>-0.79609994627658498</c:v>
                    </c:pt>
                    <c:pt idx="132">
                      <c:v>-0.80903287588898198</c:v>
                    </c:pt>
                    <c:pt idx="133">
                      <c:v>-0.82196580550137899</c:v>
                    </c:pt>
                    <c:pt idx="134">
                      <c:v>-0.83489873511377599</c:v>
                    </c:pt>
                    <c:pt idx="135">
                      <c:v>-0.847831664726173</c:v>
                    </c:pt>
                    <c:pt idx="136">
                      <c:v>-0.86045842332761024</c:v>
                    </c:pt>
                    <c:pt idx="137">
                      <c:v>-0.87308518192904738</c:v>
                    </c:pt>
                    <c:pt idx="138">
                      <c:v>-0.88571194053048463</c:v>
                    </c:pt>
                    <c:pt idx="139">
                      <c:v>-0.89833869913192177</c:v>
                    </c:pt>
                    <c:pt idx="140">
                      <c:v>-0.91096545773335902</c:v>
                    </c:pt>
                    <c:pt idx="141">
                      <c:v>-0.92328616611885717</c:v>
                    </c:pt>
                    <c:pt idx="142">
                      <c:v>-0.93560687450435542</c:v>
                    </c:pt>
                    <c:pt idx="143">
                      <c:v>-0.94792758288985357</c:v>
                    </c:pt>
                    <c:pt idx="144">
                      <c:v>-0.96024829127535183</c:v>
                    </c:pt>
                    <c:pt idx="145">
                      <c:v>-0.97256899966084998</c:v>
                    </c:pt>
                    <c:pt idx="146">
                      <c:v>-0.98458638745937399</c:v>
                    </c:pt>
                    <c:pt idx="147">
                      <c:v>-0.99660377525789801</c:v>
                    </c:pt>
                    <c:pt idx="148">
                      <c:v>-1.0086211630564219</c:v>
                    </c:pt>
                    <c:pt idx="149">
                      <c:v>-1.020638550854946</c:v>
                    </c:pt>
                    <c:pt idx="150">
                      <c:v>-1.0326559386534699</c:v>
                    </c:pt>
                    <c:pt idx="151">
                      <c:v>-1.044373063077876</c:v>
                    </c:pt>
                    <c:pt idx="152">
                      <c:v>-1.0560901875022819</c:v>
                    </c:pt>
                    <c:pt idx="153">
                      <c:v>-1.067807311926688</c:v>
                    </c:pt>
                    <c:pt idx="154">
                      <c:v>-1.0795244363510939</c:v>
                    </c:pt>
                    <c:pt idx="155">
                      <c:v>-1.0912415607754999</c:v>
                    </c:pt>
                    <c:pt idx="156">
                      <c:v>-1.1026629456269539</c:v>
                    </c:pt>
                    <c:pt idx="157">
                      <c:v>-1.114084330478408</c:v>
                    </c:pt>
                    <c:pt idx="158">
                      <c:v>-1.125505715329862</c:v>
                    </c:pt>
                    <c:pt idx="159">
                      <c:v>-1.1369271001813162</c:v>
                    </c:pt>
                    <c:pt idx="160">
                      <c:v>-1.1483484850327701</c:v>
                    </c:pt>
                    <c:pt idx="161">
                      <c:v>-1.159479125695994</c:v>
                    </c:pt>
                    <c:pt idx="162">
                      <c:v>-1.1706097663592181</c:v>
                    </c:pt>
                    <c:pt idx="163">
                      <c:v>-1.181740407022442</c:v>
                    </c:pt>
                    <c:pt idx="164">
                      <c:v>-1.1928710476856661</c:v>
                    </c:pt>
                    <c:pt idx="165">
                      <c:v>-1.20400168834889</c:v>
                    </c:pt>
                    <c:pt idx="166">
                      <c:v>-1.2148475907399761</c:v>
                    </c:pt>
                    <c:pt idx="167">
                      <c:v>-1.2256934931310619</c:v>
                    </c:pt>
                    <c:pt idx="168">
                      <c:v>-1.236539395522148</c:v>
                    </c:pt>
                    <c:pt idx="169">
                      <c:v>-1.2473852979132338</c:v>
                    </c:pt>
                    <c:pt idx="170">
                      <c:v>-1.2582312003043199</c:v>
                    </c:pt>
                    <c:pt idx="171">
                      <c:v>-1.2687981201388399</c:v>
                    </c:pt>
                    <c:pt idx="172">
                      <c:v>-1.2793650399733598</c:v>
                    </c:pt>
                    <c:pt idx="173">
                      <c:v>-1.28993195980788</c:v>
                    </c:pt>
                    <c:pt idx="174">
                      <c:v>-1.3004988796424</c:v>
                    </c:pt>
                    <c:pt idx="175">
                      <c:v>-1.3110657994769199</c:v>
                    </c:pt>
                    <c:pt idx="176">
                      <c:v>-1.321360708341248</c:v>
                    </c:pt>
                    <c:pt idx="177">
                      <c:v>-1.331655617205576</c:v>
                    </c:pt>
                    <c:pt idx="178">
                      <c:v>-1.3419505260699038</c:v>
                    </c:pt>
                    <c:pt idx="179">
                      <c:v>-1.3522454349342319</c:v>
                    </c:pt>
                    <c:pt idx="180">
                      <c:v>-1.3625403437985599</c:v>
                    </c:pt>
                    <c:pt idx="181">
                      <c:v>-1.372569491632698</c:v>
                    </c:pt>
                    <c:pt idx="182">
                      <c:v>-1.3825986394668359</c:v>
                    </c:pt>
                    <c:pt idx="183">
                      <c:v>-1.392627787300974</c:v>
                    </c:pt>
                    <c:pt idx="184">
                      <c:v>-1.4026569351351119</c:v>
                    </c:pt>
                    <c:pt idx="185">
                      <c:v>-1.41268608296925</c:v>
                    </c:pt>
                    <c:pt idx="186">
                      <c:v>-1.4225104190217059</c:v>
                    </c:pt>
                    <c:pt idx="187">
                      <c:v>-1.4323347550741621</c:v>
                    </c:pt>
                    <c:pt idx="188">
                      <c:v>-1.442159091126618</c:v>
                    </c:pt>
                    <c:pt idx="189">
                      <c:v>-1.4519834271790741</c:v>
                    </c:pt>
                    <c:pt idx="190">
                      <c:v>-1.4618077632315301</c:v>
                    </c:pt>
                    <c:pt idx="191">
                      <c:v>-1.4713314016257721</c:v>
                    </c:pt>
                    <c:pt idx="192">
                      <c:v>-1.480855040020014</c:v>
                    </c:pt>
                    <c:pt idx="193">
                      <c:v>-1.4903786784142561</c:v>
                    </c:pt>
                    <c:pt idx="194">
                      <c:v>-1.4999023168084979</c:v>
                    </c:pt>
                    <c:pt idx="195">
                      <c:v>-1.50942595520274</c:v>
                    </c:pt>
                    <c:pt idx="196">
                      <c:v>-1.518698972151894</c:v>
                    </c:pt>
                    <c:pt idx="197">
                      <c:v>-1.5279719891010479</c:v>
                    </c:pt>
                    <c:pt idx="198">
                      <c:v>-1.5372450060502021</c:v>
                    </c:pt>
                    <c:pt idx="199">
                      <c:v>-1.546518022999356</c:v>
                    </c:pt>
                    <c:pt idx="200">
                      <c:v>-1.55579103994851</c:v>
                    </c:pt>
                    <c:pt idx="201">
                      <c:v>-1.5648255070694739</c:v>
                    </c:pt>
                    <c:pt idx="202">
                      <c:v>-1.573859974190438</c:v>
                    </c:pt>
                    <c:pt idx="203">
                      <c:v>-1.5828944413114019</c:v>
                    </c:pt>
                    <c:pt idx="204">
                      <c:v>-1.591928908432366</c:v>
                    </c:pt>
                    <c:pt idx="205">
                      <c:v>-1.6009633755533299</c:v>
                    </c:pt>
                    <c:pt idx="206">
                      <c:v>-1.6097662737004319</c:v>
                    </c:pt>
                    <c:pt idx="207">
                      <c:v>-1.6185691718475339</c:v>
                    </c:pt>
                    <c:pt idx="208">
                      <c:v>-1.6273720699946359</c:v>
                    </c:pt>
                    <c:pt idx="209">
                      <c:v>-1.6361749681417379</c:v>
                    </c:pt>
                    <c:pt idx="210">
                      <c:v>-1.6449778662888399</c:v>
                    </c:pt>
                    <c:pt idx="211">
                      <c:v>-1.6535561243836479</c:v>
                    </c:pt>
                    <c:pt idx="212">
                      <c:v>-1.662134382478456</c:v>
                    </c:pt>
                    <c:pt idx="213">
                      <c:v>-1.670712640573264</c:v>
                    </c:pt>
                    <c:pt idx="214">
                      <c:v>-1.6792908986680721</c:v>
                    </c:pt>
                    <c:pt idx="215">
                      <c:v>-1.6878691567628801</c:v>
                    </c:pt>
                    <c:pt idx="216">
                      <c:v>-1.696158852279696</c:v>
                    </c:pt>
                    <c:pt idx="217">
                      <c:v>-1.7044485477965121</c:v>
                    </c:pt>
                    <c:pt idx="218">
                      <c:v>-1.712738243313328</c:v>
                    </c:pt>
                    <c:pt idx="219">
                      <c:v>-1.7210279388301442</c:v>
                    </c:pt>
                    <c:pt idx="220">
                      <c:v>-1.7293176343469601</c:v>
                    </c:pt>
                    <c:pt idx="221">
                      <c:v>-1.737584125899744</c:v>
                    </c:pt>
                    <c:pt idx="222">
                      <c:v>-1.7458506174525281</c:v>
                    </c:pt>
                    <c:pt idx="223">
                      <c:v>-1.754117109005312</c:v>
                    </c:pt>
                    <c:pt idx="224">
                      <c:v>-1.7623836005580962</c:v>
                    </c:pt>
                    <c:pt idx="225">
                      <c:v>-1.7706500921108801</c:v>
                    </c:pt>
                    <c:pt idx="226">
                      <c:v>-1.778599453681486</c:v>
                    </c:pt>
                    <c:pt idx="227">
                      <c:v>-1.7865488152520921</c:v>
                    </c:pt>
                    <c:pt idx="228">
                      <c:v>-1.794498176822698</c:v>
                    </c:pt>
                    <c:pt idx="229">
                      <c:v>-1.8024475383933041</c:v>
                    </c:pt>
                    <c:pt idx="230">
                      <c:v>-1.81039689996391</c:v>
                    </c:pt>
                    <c:pt idx="231">
                      <c:v>-1.818071238939772</c:v>
                    </c:pt>
                    <c:pt idx="232">
                      <c:v>-1.825745577915634</c:v>
                    </c:pt>
                    <c:pt idx="233">
                      <c:v>-1.833419916891496</c:v>
                    </c:pt>
                    <c:pt idx="234">
                      <c:v>-1.841094255867358</c:v>
                    </c:pt>
                    <c:pt idx="235">
                      <c:v>-1.84876859484322</c:v>
                    </c:pt>
                    <c:pt idx="236">
                      <c:v>-1.8563200321156539</c:v>
                    </c:pt>
                    <c:pt idx="237">
                      <c:v>-1.863871469388088</c:v>
                    </c:pt>
                    <c:pt idx="238">
                      <c:v>-1.8714229066605219</c:v>
                    </c:pt>
                    <c:pt idx="239">
                      <c:v>-1.878974343932956</c:v>
                    </c:pt>
                    <c:pt idx="240">
                      <c:v>-1.8865257812053899</c:v>
                    </c:pt>
                    <c:pt idx="241">
                      <c:v>-1.8939320482455779</c:v>
                    </c:pt>
                    <c:pt idx="242">
                      <c:v>-1.9013383152857659</c:v>
                    </c:pt>
                    <c:pt idx="243">
                      <c:v>-1.9087445823259541</c:v>
                    </c:pt>
                    <c:pt idx="244">
                      <c:v>-1.9161508493661421</c:v>
                    </c:pt>
                    <c:pt idx="245">
                      <c:v>-1.9235571164063301</c:v>
                    </c:pt>
                    <c:pt idx="246">
                      <c:v>-1.9307458580446362</c:v>
                    </c:pt>
                    <c:pt idx="247">
                      <c:v>-1.937934599682942</c:v>
                    </c:pt>
                    <c:pt idx="248">
                      <c:v>-1.9451233413212481</c:v>
                    </c:pt>
                    <c:pt idx="249">
                      <c:v>-1.9523120829595539</c:v>
                    </c:pt>
                    <c:pt idx="250">
                      <c:v>-1.95950082459786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1-FF5C-4474-84DB-14E90A568A1F}"/>
                  </c:ext>
                </c:extLst>
              </c15:ser>
            </c15:filteredLineSeries>
            <c15:filteredLineSeries>
              <c15:ser>
                <c:idx val="1"/>
                <c:order val="2"/>
                <c:tx>
                  <c:v>Mexico</c:v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none"/>
                </c:marker>
                <c:cat>
                  <c:numLit>
                    <c:formatCode>General</c:formatCode>
                    <c:ptCount val="251"/>
                    <c:pt idx="0">
                      <c:v>0</c:v>
                    </c:pt>
                    <c:pt idx="1">
                      <c:v>1</c:v>
                    </c:pt>
                    <c:pt idx="2">
                      <c:v>2</c:v>
                    </c:pt>
                    <c:pt idx="3">
                      <c:v>3</c:v>
                    </c:pt>
                    <c:pt idx="4">
                      <c:v>4</c:v>
                    </c:pt>
                    <c:pt idx="5">
                      <c:v>5</c:v>
                    </c:pt>
                    <c:pt idx="6">
                      <c:v>6</c:v>
                    </c:pt>
                    <c:pt idx="7">
                      <c:v>7</c:v>
                    </c:pt>
                    <c:pt idx="8">
                      <c:v>8</c:v>
                    </c:pt>
                    <c:pt idx="9">
                      <c:v>9</c:v>
                    </c:pt>
                    <c:pt idx="10">
                      <c:v>10</c:v>
                    </c:pt>
                    <c:pt idx="11">
                      <c:v>11</c:v>
                    </c:pt>
                    <c:pt idx="12">
                      <c:v>12</c:v>
                    </c:pt>
                    <c:pt idx="13">
                      <c:v>13</c:v>
                    </c:pt>
                    <c:pt idx="14">
                      <c:v>14</c:v>
                    </c:pt>
                    <c:pt idx="15">
                      <c:v>15</c:v>
                    </c:pt>
                    <c:pt idx="16">
                      <c:v>16</c:v>
                    </c:pt>
                    <c:pt idx="17">
                      <c:v>17</c:v>
                    </c:pt>
                    <c:pt idx="18">
                      <c:v>18</c:v>
                    </c:pt>
                    <c:pt idx="19">
                      <c:v>19</c:v>
                    </c:pt>
                    <c:pt idx="20">
                      <c:v>20</c:v>
                    </c:pt>
                    <c:pt idx="21">
                      <c:v>21</c:v>
                    </c:pt>
                    <c:pt idx="22">
                      <c:v>22</c:v>
                    </c:pt>
                    <c:pt idx="23">
                      <c:v>23</c:v>
                    </c:pt>
                    <c:pt idx="24">
                      <c:v>24</c:v>
                    </c:pt>
                    <c:pt idx="25">
                      <c:v>25</c:v>
                    </c:pt>
                    <c:pt idx="26">
                      <c:v>26</c:v>
                    </c:pt>
                    <c:pt idx="27">
                      <c:v>27</c:v>
                    </c:pt>
                    <c:pt idx="28">
                      <c:v>28</c:v>
                    </c:pt>
                    <c:pt idx="29">
                      <c:v>29</c:v>
                    </c:pt>
                    <c:pt idx="30">
                      <c:v>30</c:v>
                    </c:pt>
                    <c:pt idx="31">
                      <c:v>31</c:v>
                    </c:pt>
                    <c:pt idx="32">
                      <c:v>32</c:v>
                    </c:pt>
                    <c:pt idx="33">
                      <c:v>33</c:v>
                    </c:pt>
                    <c:pt idx="34">
                      <c:v>34</c:v>
                    </c:pt>
                    <c:pt idx="35">
                      <c:v>35</c:v>
                    </c:pt>
                    <c:pt idx="36">
                      <c:v>36</c:v>
                    </c:pt>
                    <c:pt idx="37">
                      <c:v>37</c:v>
                    </c:pt>
                    <c:pt idx="38">
                      <c:v>38</c:v>
                    </c:pt>
                    <c:pt idx="39">
                      <c:v>39</c:v>
                    </c:pt>
                    <c:pt idx="40">
                      <c:v>40</c:v>
                    </c:pt>
                    <c:pt idx="41">
                      <c:v>41</c:v>
                    </c:pt>
                    <c:pt idx="42">
                      <c:v>42</c:v>
                    </c:pt>
                    <c:pt idx="43">
                      <c:v>43</c:v>
                    </c:pt>
                    <c:pt idx="44">
                      <c:v>44</c:v>
                    </c:pt>
                    <c:pt idx="45">
                      <c:v>45</c:v>
                    </c:pt>
                    <c:pt idx="46">
                      <c:v>46</c:v>
                    </c:pt>
                    <c:pt idx="47">
                      <c:v>47</c:v>
                    </c:pt>
                    <c:pt idx="48">
                      <c:v>48</c:v>
                    </c:pt>
                    <c:pt idx="49">
                      <c:v>49</c:v>
                    </c:pt>
                    <c:pt idx="50">
                      <c:v>50</c:v>
                    </c:pt>
                    <c:pt idx="51">
                      <c:v>51</c:v>
                    </c:pt>
                    <c:pt idx="52">
                      <c:v>52</c:v>
                    </c:pt>
                    <c:pt idx="53">
                      <c:v>53</c:v>
                    </c:pt>
                    <c:pt idx="54">
                      <c:v>54</c:v>
                    </c:pt>
                    <c:pt idx="55">
                      <c:v>55</c:v>
                    </c:pt>
                    <c:pt idx="56">
                      <c:v>56</c:v>
                    </c:pt>
                    <c:pt idx="57">
                      <c:v>57</c:v>
                    </c:pt>
                    <c:pt idx="58">
                      <c:v>58</c:v>
                    </c:pt>
                    <c:pt idx="59">
                      <c:v>59</c:v>
                    </c:pt>
                    <c:pt idx="60">
                      <c:v>60</c:v>
                    </c:pt>
                    <c:pt idx="61">
                      <c:v>61</c:v>
                    </c:pt>
                    <c:pt idx="62">
                      <c:v>62</c:v>
                    </c:pt>
                    <c:pt idx="63">
                      <c:v>63</c:v>
                    </c:pt>
                    <c:pt idx="64">
                      <c:v>64</c:v>
                    </c:pt>
                    <c:pt idx="65">
                      <c:v>65</c:v>
                    </c:pt>
                    <c:pt idx="66">
                      <c:v>66</c:v>
                    </c:pt>
                    <c:pt idx="67">
                      <c:v>67</c:v>
                    </c:pt>
                    <c:pt idx="68">
                      <c:v>68</c:v>
                    </c:pt>
                    <c:pt idx="69">
                      <c:v>69</c:v>
                    </c:pt>
                    <c:pt idx="70">
                      <c:v>70</c:v>
                    </c:pt>
                    <c:pt idx="71">
                      <c:v>71</c:v>
                    </c:pt>
                    <c:pt idx="72">
                      <c:v>72</c:v>
                    </c:pt>
                    <c:pt idx="73">
                      <c:v>73</c:v>
                    </c:pt>
                    <c:pt idx="74">
                      <c:v>74</c:v>
                    </c:pt>
                    <c:pt idx="75">
                      <c:v>75</c:v>
                    </c:pt>
                    <c:pt idx="76">
                      <c:v>76</c:v>
                    </c:pt>
                    <c:pt idx="77">
                      <c:v>77</c:v>
                    </c:pt>
                    <c:pt idx="78">
                      <c:v>78</c:v>
                    </c:pt>
                    <c:pt idx="79">
                      <c:v>79</c:v>
                    </c:pt>
                    <c:pt idx="80">
                      <c:v>80</c:v>
                    </c:pt>
                    <c:pt idx="81">
                      <c:v>81</c:v>
                    </c:pt>
                    <c:pt idx="82">
                      <c:v>82</c:v>
                    </c:pt>
                    <c:pt idx="83">
                      <c:v>83</c:v>
                    </c:pt>
                    <c:pt idx="84">
                      <c:v>84</c:v>
                    </c:pt>
                    <c:pt idx="85">
                      <c:v>85</c:v>
                    </c:pt>
                    <c:pt idx="86">
                      <c:v>86</c:v>
                    </c:pt>
                    <c:pt idx="87">
                      <c:v>87</c:v>
                    </c:pt>
                    <c:pt idx="88">
                      <c:v>88</c:v>
                    </c:pt>
                    <c:pt idx="89">
                      <c:v>89</c:v>
                    </c:pt>
                    <c:pt idx="90">
                      <c:v>90</c:v>
                    </c:pt>
                    <c:pt idx="91">
                      <c:v>91</c:v>
                    </c:pt>
                    <c:pt idx="92">
                      <c:v>92</c:v>
                    </c:pt>
                    <c:pt idx="93">
                      <c:v>93</c:v>
                    </c:pt>
                    <c:pt idx="94">
                      <c:v>94</c:v>
                    </c:pt>
                    <c:pt idx="95">
                      <c:v>95</c:v>
                    </c:pt>
                    <c:pt idx="96">
                      <c:v>96</c:v>
                    </c:pt>
                    <c:pt idx="97">
                      <c:v>97</c:v>
                    </c:pt>
                    <c:pt idx="98">
                      <c:v>98</c:v>
                    </c:pt>
                    <c:pt idx="99">
                      <c:v>99</c:v>
                    </c:pt>
                    <c:pt idx="100">
                      <c:v>100</c:v>
                    </c:pt>
                    <c:pt idx="101">
                      <c:v>101</c:v>
                    </c:pt>
                    <c:pt idx="102">
                      <c:v>102</c:v>
                    </c:pt>
                    <c:pt idx="103">
                      <c:v>103</c:v>
                    </c:pt>
                    <c:pt idx="104">
                      <c:v>104</c:v>
                    </c:pt>
                    <c:pt idx="105">
                      <c:v>105</c:v>
                    </c:pt>
                    <c:pt idx="106">
                      <c:v>106</c:v>
                    </c:pt>
                    <c:pt idx="107">
                      <c:v>107</c:v>
                    </c:pt>
                    <c:pt idx="108">
                      <c:v>108</c:v>
                    </c:pt>
                    <c:pt idx="109">
                      <c:v>109</c:v>
                    </c:pt>
                    <c:pt idx="110">
                      <c:v>110</c:v>
                    </c:pt>
                    <c:pt idx="111">
                      <c:v>111</c:v>
                    </c:pt>
                    <c:pt idx="112">
                      <c:v>112</c:v>
                    </c:pt>
                    <c:pt idx="113">
                      <c:v>113</c:v>
                    </c:pt>
                    <c:pt idx="114">
                      <c:v>114</c:v>
                    </c:pt>
                    <c:pt idx="115">
                      <c:v>115</c:v>
                    </c:pt>
                    <c:pt idx="116">
                      <c:v>116</c:v>
                    </c:pt>
                    <c:pt idx="117">
                      <c:v>117</c:v>
                    </c:pt>
                    <c:pt idx="118">
                      <c:v>118</c:v>
                    </c:pt>
                    <c:pt idx="119">
                      <c:v>119</c:v>
                    </c:pt>
                    <c:pt idx="120">
                      <c:v>120</c:v>
                    </c:pt>
                    <c:pt idx="121">
                      <c:v>121</c:v>
                    </c:pt>
                    <c:pt idx="122">
                      <c:v>122</c:v>
                    </c:pt>
                    <c:pt idx="123">
                      <c:v>123</c:v>
                    </c:pt>
                    <c:pt idx="124">
                      <c:v>124</c:v>
                    </c:pt>
                    <c:pt idx="125">
                      <c:v>125</c:v>
                    </c:pt>
                    <c:pt idx="126">
                      <c:v>126</c:v>
                    </c:pt>
                    <c:pt idx="127">
                      <c:v>127</c:v>
                    </c:pt>
                    <c:pt idx="128">
                      <c:v>128</c:v>
                    </c:pt>
                    <c:pt idx="129">
                      <c:v>129</c:v>
                    </c:pt>
                    <c:pt idx="130">
                      <c:v>130</c:v>
                    </c:pt>
                    <c:pt idx="131">
                      <c:v>131</c:v>
                    </c:pt>
                    <c:pt idx="132">
                      <c:v>132</c:v>
                    </c:pt>
                    <c:pt idx="133">
                      <c:v>133</c:v>
                    </c:pt>
                    <c:pt idx="134">
                      <c:v>134</c:v>
                    </c:pt>
                    <c:pt idx="135">
                      <c:v>135</c:v>
                    </c:pt>
                    <c:pt idx="136">
                      <c:v>136</c:v>
                    </c:pt>
                    <c:pt idx="137">
                      <c:v>137</c:v>
                    </c:pt>
                    <c:pt idx="138">
                      <c:v>138</c:v>
                    </c:pt>
                    <c:pt idx="139">
                      <c:v>139</c:v>
                    </c:pt>
                    <c:pt idx="140">
                      <c:v>140</c:v>
                    </c:pt>
                    <c:pt idx="141">
                      <c:v>141</c:v>
                    </c:pt>
                    <c:pt idx="142">
                      <c:v>142</c:v>
                    </c:pt>
                    <c:pt idx="143">
                      <c:v>143</c:v>
                    </c:pt>
                    <c:pt idx="144">
                      <c:v>144</c:v>
                    </c:pt>
                    <c:pt idx="145">
                      <c:v>145</c:v>
                    </c:pt>
                    <c:pt idx="146">
                      <c:v>146</c:v>
                    </c:pt>
                    <c:pt idx="147">
                      <c:v>147</c:v>
                    </c:pt>
                    <c:pt idx="148">
                      <c:v>148</c:v>
                    </c:pt>
                    <c:pt idx="149">
                      <c:v>149</c:v>
                    </c:pt>
                    <c:pt idx="150">
                      <c:v>150</c:v>
                    </c:pt>
                    <c:pt idx="151">
                      <c:v>151</c:v>
                    </c:pt>
                    <c:pt idx="152">
                      <c:v>152</c:v>
                    </c:pt>
                    <c:pt idx="153">
                      <c:v>153</c:v>
                    </c:pt>
                    <c:pt idx="154">
                      <c:v>154</c:v>
                    </c:pt>
                    <c:pt idx="155">
                      <c:v>155</c:v>
                    </c:pt>
                    <c:pt idx="156">
                      <c:v>156</c:v>
                    </c:pt>
                    <c:pt idx="157">
                      <c:v>157</c:v>
                    </c:pt>
                    <c:pt idx="158">
                      <c:v>158</c:v>
                    </c:pt>
                    <c:pt idx="159">
                      <c:v>159</c:v>
                    </c:pt>
                    <c:pt idx="160">
                      <c:v>160</c:v>
                    </c:pt>
                    <c:pt idx="161">
                      <c:v>161</c:v>
                    </c:pt>
                    <c:pt idx="162">
                      <c:v>162</c:v>
                    </c:pt>
                    <c:pt idx="163">
                      <c:v>163</c:v>
                    </c:pt>
                    <c:pt idx="164">
                      <c:v>164</c:v>
                    </c:pt>
                    <c:pt idx="165">
                      <c:v>165</c:v>
                    </c:pt>
                    <c:pt idx="166">
                      <c:v>166</c:v>
                    </c:pt>
                    <c:pt idx="167">
                      <c:v>167</c:v>
                    </c:pt>
                    <c:pt idx="168">
                      <c:v>168</c:v>
                    </c:pt>
                    <c:pt idx="169">
                      <c:v>169</c:v>
                    </c:pt>
                    <c:pt idx="170">
                      <c:v>170</c:v>
                    </c:pt>
                    <c:pt idx="171">
                      <c:v>171</c:v>
                    </c:pt>
                    <c:pt idx="172">
                      <c:v>172</c:v>
                    </c:pt>
                    <c:pt idx="173">
                      <c:v>173</c:v>
                    </c:pt>
                    <c:pt idx="174">
                      <c:v>174</c:v>
                    </c:pt>
                    <c:pt idx="175">
                      <c:v>175</c:v>
                    </c:pt>
                    <c:pt idx="176">
                      <c:v>176</c:v>
                    </c:pt>
                    <c:pt idx="177">
                      <c:v>177</c:v>
                    </c:pt>
                    <c:pt idx="178">
                      <c:v>178</c:v>
                    </c:pt>
                    <c:pt idx="179">
                      <c:v>179</c:v>
                    </c:pt>
                    <c:pt idx="180">
                      <c:v>180</c:v>
                    </c:pt>
                    <c:pt idx="181">
                      <c:v>181</c:v>
                    </c:pt>
                    <c:pt idx="182">
                      <c:v>182</c:v>
                    </c:pt>
                    <c:pt idx="183">
                      <c:v>183</c:v>
                    </c:pt>
                    <c:pt idx="184">
                      <c:v>184</c:v>
                    </c:pt>
                    <c:pt idx="185">
                      <c:v>185</c:v>
                    </c:pt>
                    <c:pt idx="186">
                      <c:v>186</c:v>
                    </c:pt>
                    <c:pt idx="187">
                      <c:v>187</c:v>
                    </c:pt>
                    <c:pt idx="188">
                      <c:v>188</c:v>
                    </c:pt>
                    <c:pt idx="189">
                      <c:v>189</c:v>
                    </c:pt>
                    <c:pt idx="190">
                      <c:v>190</c:v>
                    </c:pt>
                    <c:pt idx="191">
                      <c:v>191</c:v>
                    </c:pt>
                    <c:pt idx="192">
                      <c:v>192</c:v>
                    </c:pt>
                    <c:pt idx="193">
                      <c:v>193</c:v>
                    </c:pt>
                    <c:pt idx="194">
                      <c:v>194</c:v>
                    </c:pt>
                    <c:pt idx="195">
                      <c:v>195</c:v>
                    </c:pt>
                    <c:pt idx="196">
                      <c:v>196</c:v>
                    </c:pt>
                    <c:pt idx="197">
                      <c:v>197</c:v>
                    </c:pt>
                    <c:pt idx="198">
                      <c:v>198</c:v>
                    </c:pt>
                    <c:pt idx="199">
                      <c:v>199</c:v>
                    </c:pt>
                    <c:pt idx="200">
                      <c:v>200</c:v>
                    </c:pt>
                    <c:pt idx="201">
                      <c:v>201</c:v>
                    </c:pt>
                    <c:pt idx="202">
                      <c:v>202</c:v>
                    </c:pt>
                    <c:pt idx="203">
                      <c:v>203</c:v>
                    </c:pt>
                    <c:pt idx="204">
                      <c:v>204</c:v>
                    </c:pt>
                    <c:pt idx="205">
                      <c:v>205</c:v>
                    </c:pt>
                    <c:pt idx="206">
                      <c:v>206</c:v>
                    </c:pt>
                    <c:pt idx="207">
                      <c:v>207</c:v>
                    </c:pt>
                    <c:pt idx="208">
                      <c:v>208</c:v>
                    </c:pt>
                    <c:pt idx="209">
                      <c:v>209</c:v>
                    </c:pt>
                    <c:pt idx="210">
                      <c:v>210</c:v>
                    </c:pt>
                    <c:pt idx="211">
                      <c:v>211</c:v>
                    </c:pt>
                    <c:pt idx="212">
                      <c:v>212</c:v>
                    </c:pt>
                    <c:pt idx="213">
                      <c:v>213</c:v>
                    </c:pt>
                    <c:pt idx="214">
                      <c:v>214</c:v>
                    </c:pt>
                    <c:pt idx="215">
                      <c:v>215</c:v>
                    </c:pt>
                    <c:pt idx="216">
                      <c:v>216</c:v>
                    </c:pt>
                    <c:pt idx="217">
                      <c:v>217</c:v>
                    </c:pt>
                    <c:pt idx="218">
                      <c:v>218</c:v>
                    </c:pt>
                    <c:pt idx="219">
                      <c:v>219</c:v>
                    </c:pt>
                    <c:pt idx="220">
                      <c:v>220</c:v>
                    </c:pt>
                    <c:pt idx="221">
                      <c:v>221</c:v>
                    </c:pt>
                    <c:pt idx="222">
                      <c:v>222</c:v>
                    </c:pt>
                    <c:pt idx="223">
                      <c:v>223</c:v>
                    </c:pt>
                    <c:pt idx="224">
                      <c:v>224</c:v>
                    </c:pt>
                    <c:pt idx="225">
                      <c:v>225</c:v>
                    </c:pt>
                    <c:pt idx="226">
                      <c:v>226</c:v>
                    </c:pt>
                    <c:pt idx="227">
                      <c:v>227</c:v>
                    </c:pt>
                    <c:pt idx="228">
                      <c:v>228</c:v>
                    </c:pt>
                    <c:pt idx="229">
                      <c:v>229</c:v>
                    </c:pt>
                    <c:pt idx="230">
                      <c:v>230</c:v>
                    </c:pt>
                    <c:pt idx="231">
                      <c:v>231</c:v>
                    </c:pt>
                    <c:pt idx="232">
                      <c:v>232</c:v>
                    </c:pt>
                    <c:pt idx="233">
                      <c:v>233</c:v>
                    </c:pt>
                    <c:pt idx="234">
                      <c:v>234</c:v>
                    </c:pt>
                    <c:pt idx="235">
                      <c:v>235</c:v>
                    </c:pt>
                    <c:pt idx="236">
                      <c:v>236</c:v>
                    </c:pt>
                    <c:pt idx="237">
                      <c:v>237</c:v>
                    </c:pt>
                    <c:pt idx="238">
                      <c:v>238</c:v>
                    </c:pt>
                    <c:pt idx="239">
                      <c:v>239</c:v>
                    </c:pt>
                    <c:pt idx="240">
                      <c:v>240</c:v>
                    </c:pt>
                    <c:pt idx="241">
                      <c:v>241</c:v>
                    </c:pt>
                    <c:pt idx="242">
                      <c:v>242</c:v>
                    </c:pt>
                    <c:pt idx="243">
                      <c:v>243</c:v>
                    </c:pt>
                    <c:pt idx="244">
                      <c:v>244</c:v>
                    </c:pt>
                    <c:pt idx="245">
                      <c:v>245</c:v>
                    </c:pt>
                    <c:pt idx="246">
                      <c:v>246</c:v>
                    </c:pt>
                    <c:pt idx="247">
                      <c:v>247</c:v>
                    </c:pt>
                    <c:pt idx="248">
                      <c:v>248</c:v>
                    </c:pt>
                    <c:pt idx="249">
                      <c:v>249</c:v>
                    </c:pt>
                    <c:pt idx="250">
                      <c:v>250</c:v>
                    </c:pt>
                  </c:numLit>
                </c:cat>
                <c:val>
                  <c:numLit>
                    <c:formatCode>General</c:formatCode>
                    <c:ptCount val="251"/>
                    <c:pt idx="0">
                      <c:v>0</c:v>
                    </c:pt>
                    <c:pt idx="1">
                      <c:v>-9.6302878031329101E-2</c:v>
                    </c:pt>
                    <c:pt idx="2">
                      <c:v>-0.189713780221512</c:v>
                    </c:pt>
                    <c:pt idx="3">
                      <c:v>-0.28075663520981098</c:v>
                    </c:pt>
                    <c:pt idx="4">
                      <c:v>-0.36952386303342699</c:v>
                    </c:pt>
                    <c:pt idx="5">
                      <c:v>-0.456086369279807</c:v>
                    </c:pt>
                    <c:pt idx="6">
                      <c:v>-0.54051205502630995</c:v>
                    </c:pt>
                    <c:pt idx="7">
                      <c:v>-0.62274057742772704</c:v>
                    </c:pt>
                    <c:pt idx="8">
                      <c:v>-0.70316201528136701</c:v>
                    </c:pt>
                    <c:pt idx="9">
                      <c:v>-0.78155774005318501</c:v>
                    </c:pt>
                    <c:pt idx="10">
                      <c:v>-0.85806355349725705</c:v>
                    </c:pt>
                    <c:pt idx="11">
                      <c:v>-0.93273570302988595</c:v>
                    </c:pt>
                    <c:pt idx="12">
                      <c:v>-1.00562866700427</c:v>
                    </c:pt>
                    <c:pt idx="13">
                      <c:v>-1.0767948566410499</c:v>
                    </c:pt>
                    <c:pt idx="14">
                      <c:v>-1.1462849071048899</c:v>
                    </c:pt>
                    <c:pt idx="15">
                      <c:v>-1.2141477064161399</c:v>
                    </c:pt>
                    <c:pt idx="16">
                      <c:v>-1.2804304635844399</c:v>
                    </c:pt>
                    <c:pt idx="17">
                      <c:v>-1.3451787761804801</c:v>
                    </c:pt>
                    <c:pt idx="18">
                      <c:v>-1.40843669481913</c:v>
                    </c:pt>
                    <c:pt idx="19">
                      <c:v>-1.47024678462142</c:v>
                    </c:pt>
                    <c:pt idx="20">
                      <c:v>-1.53065018380546</c:v>
                    </c:pt>
                    <c:pt idx="21">
                      <c:v>-1.5896866595566399</c:v>
                    </c:pt>
                    <c:pt idx="22">
                      <c:v>-1.64734971051714</c:v>
                    </c:pt>
                    <c:pt idx="23">
                      <c:v>-1.7037629873847999</c:v>
                    </c:pt>
                    <c:pt idx="24">
                      <c:v>-1.7589240211436601</c:v>
                    </c:pt>
                    <c:pt idx="25">
                      <c:v>-1.81286466864178</c:v>
                    </c:pt>
                    <c:pt idx="26">
                      <c:v>-1.8656184651013401</c:v>
                    </c:pt>
                    <c:pt idx="27">
                      <c:v>-1.9172179836514001</c:v>
                    </c:pt>
                    <c:pt idx="28">
                      <c:v>-1.9676947575055299</c:v>
                    </c:pt>
                    <c:pt idx="29">
                      <c:v>-2.01707961108472</c:v>
                    </c:pt>
                    <c:pt idx="30">
                      <c:v>-2.0654015364988498</c:v>
                    </c:pt>
                    <c:pt idx="31">
                      <c:v>-2.1126893958843902</c:v>
                    </c:pt>
                    <c:pt idx="32">
                      <c:v>-2.1589709398404699</c:v>
                    </c:pt>
                    <c:pt idx="33">
                      <c:v>-2.2042730250540501</c:v>
                    </c:pt>
                    <c:pt idx="34">
                      <c:v>-2.24862166995843</c:v>
                    </c:pt>
                    <c:pt idx="35">
                      <c:v>-2.29204208582021</c:v>
                    </c:pt>
                    <c:pt idx="36">
                      <c:v>-2.3345587053266601</c:v>
                    </c:pt>
                    <c:pt idx="37">
                      <c:v>-2.3761536541368402</c:v>
                    </c:pt>
                    <c:pt idx="38">
                      <c:v>-2.4169292220574299</c:v>
                    </c:pt>
                    <c:pt idx="39">
                      <c:v>-2.4568733922665502</c:v>
                    </c:pt>
                    <c:pt idx="40">
                      <c:v>-2.49600445921681</c:v>
                    </c:pt>
                    <c:pt idx="41">
                      <c:v>-2.5343431552104598</c:v>
                    </c:pt>
                    <c:pt idx="42">
                      <c:v>-2.57190976697659</c:v>
                    </c:pt>
                    <c:pt idx="43">
                      <c:v>-2.6087239569839098</c:v>
                    </c:pt>
                    <c:pt idx="44">
                      <c:v>-2.6448048770497099</c:v>
                    </c:pt>
                    <c:pt idx="45">
                      <c:v>-2.6801710175697901</c:v>
                    </c:pt>
                    <c:pt idx="46">
                      <c:v>-2.7148404000581201</c:v>
                    </c:pt>
                    <c:pt idx="47">
                      <c:v>-2.7488304179177598</c:v>
                    </c:pt>
                    <c:pt idx="48">
                      <c:v>-2.7821583316256402</c:v>
                    </c:pt>
                    <c:pt idx="49">
                      <c:v>-2.8148400312241</c:v>
                    </c:pt>
                    <c:pt idx="50">
                      <c:v>-2.8468917787451198</c:v>
                    </c:pt>
                    <c:pt idx="51">
                      <c:v>-2.8783290518995801</c:v>
                    </c:pt>
                    <c:pt idx="52">
                      <c:v>-2.9091668957974899</c:v>
                    </c:pt>
                    <c:pt idx="53">
                      <c:v>-2.9394199255140299</c:v>
                    </c:pt>
                    <c:pt idx="54">
                      <c:v>-2.96906570678351</c:v>
                    </c:pt>
                    <c:pt idx="55">
                      <c:v>-2.9981869701989101</c:v>
                    </c:pt>
                    <c:pt idx="56">
                      <c:v>-3.0267687962180201</c:v>
                    </c:pt>
                    <c:pt idx="57">
                      <c:v>-3.0548205432613198</c:v>
                    </c:pt>
                    <c:pt idx="58">
                      <c:v>-3.0823545464198698</c:v>
                    </c:pt>
                    <c:pt idx="59">
                      <c:v>-3.1093830674496101</c:v>
                    </c:pt>
                    <c:pt idx="60">
                      <c:v>-3.13591804588332</c:v>
                    </c:pt>
                    <c:pt idx="61">
                      <c:v>-3.1619710884241101</c:v>
                    </c:pt>
                    <c:pt idx="62">
                      <c:v>-3.1875534776869001</c:v>
                    </c:pt>
                    <c:pt idx="63">
                      <c:v>-3.2126761822390901</c:v>
                    </c:pt>
                    <c:pt idx="64">
                      <c:v>-3.2373498664344602</c:v>
                    </c:pt>
                    <c:pt idx="65">
                      <c:v>-3.2615848690273501</c:v>
                    </c:pt>
                    <c:pt idx="66">
                      <c:v>-3.2853913324077499</c:v>
                    </c:pt>
                    <c:pt idx="67">
                      <c:v>-3.3087792426488498</c:v>
                    </c:pt>
                    <c:pt idx="68">
                      <c:v>-3.3317577659691699</c:v>
                    </c:pt>
                    <c:pt idx="69">
                      <c:v>-3.3543363168859601</c:v>
                    </c:pt>
                    <c:pt idx="70">
                      <c:v>-3.3765239517774699</c:v>
                    </c:pt>
                    <c:pt idx="71">
                      <c:v>-3.3983294575895102</c:v>
                    </c:pt>
                    <c:pt idx="72">
                      <c:v>-3.41976138180131</c:v>
                    </c:pt>
                    <c:pt idx="73">
                      <c:v>-3.4408280421923001</c:v>
                    </c:pt>
                    <c:pt idx="74">
                      <c:v>-3.46153752220446</c:v>
                    </c:pt>
                    <c:pt idx="75">
                      <c:v>-3.4818977214087701</c:v>
                    </c:pt>
                    <c:pt idx="76">
                      <c:v>-3.5018858170292302</c:v>
                    </c:pt>
                    <c:pt idx="77">
                      <c:v>-3.5215952430858701</c:v>
                    </c:pt>
                    <c:pt idx="78">
                      <c:v>-3.5409275190175999</c:v>
                    </c:pt>
                    <c:pt idx="79">
                      <c:v>-3.55996098404965</c:v>
                    </c:pt>
                    <c:pt idx="80">
                      <c:v>-3.5786853952178199</c:v>
                    </c:pt>
                    <c:pt idx="81">
                      <c:v>-3.59710411592263</c:v>
                    </c:pt>
                    <c:pt idx="82">
                      <c:v>-3.6152232560981798</c:v>
                    </c:pt>
                    <c:pt idx="83">
                      <c:v>-3.6330491324004002</c:v>
                    </c:pt>
                    <c:pt idx="84">
                      <c:v>-3.6505879456505199</c:v>
                    </c:pt>
                    <c:pt idx="85">
                      <c:v>-3.6678457437412901</c:v>
                    </c:pt>
                    <c:pt idx="86">
                      <c:v>-3.6848284208523201</c:v>
                    </c:pt>
                    <c:pt idx="87">
                      <c:v>-3.7015417212536899</c:v>
                    </c:pt>
                    <c:pt idx="88">
                      <c:v>-3.7179912205312999</c:v>
                    </c:pt>
                    <c:pt idx="89">
                      <c:v>-3.7341824171211102</c:v>
                    </c:pt>
                    <c:pt idx="90">
                      <c:v>-3.7501206173237902</c:v>
                    </c:pt>
                    <c:pt idx="91">
                      <c:v>-3.7658110040102701</c:v>
                    </c:pt>
                    <c:pt idx="92">
                      <c:v>-3.7812586337731302</c:v>
                    </c:pt>
                    <c:pt idx="93">
                      <c:v>-3.7964684379590201</c:v>
                    </c:pt>
                    <c:pt idx="94">
                      <c:v>-3.81144522585718</c:v>
                    </c:pt>
                    <c:pt idx="95">
                      <c:v>-3.8261936881282002</c:v>
                    </c:pt>
                    <c:pt idx="96">
                      <c:v>-3.8407185430569801</c:v>
                    </c:pt>
                    <c:pt idx="97">
                      <c:v>-3.8550239994091902</c:v>
                    </c:pt>
                    <c:pt idx="98">
                      <c:v>-3.8691144963439101</c:v>
                    </c:pt>
                    <c:pt idx="99">
                      <c:v>-3.8829942778242099</c:v>
                    </c:pt>
                    <c:pt idx="100">
                      <c:v>-3.8966674925762899</c:v>
                    </c:pt>
                    <c:pt idx="101">
                      <c:v>-3.9097527874384097</c:v>
                    </c:pt>
                    <c:pt idx="102">
                      <c:v>-3.92283808230053</c:v>
                    </c:pt>
                    <c:pt idx="103">
                      <c:v>-3.9359233771626498</c:v>
                    </c:pt>
                    <c:pt idx="104">
                      <c:v>-3.9490086720247701</c:v>
                    </c:pt>
                    <c:pt idx="105">
                      <c:v>-3.96209396688689</c:v>
                    </c:pt>
                    <c:pt idx="106">
                      <c:v>-3.9742542617593819</c:v>
                    </c:pt>
                    <c:pt idx="107">
                      <c:v>-3.9864145566318738</c:v>
                    </c:pt>
                    <c:pt idx="108">
                      <c:v>-3.9985748515043662</c:v>
                    </c:pt>
                    <c:pt idx="109">
                      <c:v>-4.0107351463768577</c:v>
                    </c:pt>
                    <c:pt idx="110">
                      <c:v>-4.0228954412493501</c:v>
                    </c:pt>
                    <c:pt idx="111">
                      <c:v>-4.034225656089748</c:v>
                    </c:pt>
                    <c:pt idx="112">
                      <c:v>-4.045555870930146</c:v>
                    </c:pt>
                    <c:pt idx="113">
                      <c:v>-4.056886085770544</c:v>
                    </c:pt>
                    <c:pt idx="114">
                      <c:v>-4.068216300610942</c:v>
                    </c:pt>
                    <c:pt idx="115">
                      <c:v>-4.0795465154513399</c:v>
                    </c:pt>
                    <c:pt idx="116">
                      <c:v>-4.0901106443353337</c:v>
                    </c:pt>
                    <c:pt idx="117">
                      <c:v>-4.1006747732193283</c:v>
                    </c:pt>
                    <c:pt idx="118">
                      <c:v>-4.111238902103322</c:v>
                    </c:pt>
                    <c:pt idx="119">
                      <c:v>-4.1218030309873166</c:v>
                    </c:pt>
                    <c:pt idx="120">
                      <c:v>-4.1323671598713103</c:v>
                    </c:pt>
                    <c:pt idx="121">
                      <c:v>-4.1422366285825882</c:v>
                    </c:pt>
                    <c:pt idx="122">
                      <c:v>-4.1521060972938661</c:v>
                    </c:pt>
                    <c:pt idx="123">
                      <c:v>-4.1619755660051441</c:v>
                    </c:pt>
                    <c:pt idx="124">
                      <c:v>-4.171845034716422</c:v>
                    </c:pt>
                    <c:pt idx="125">
                      <c:v>-4.1817145034276999</c:v>
                    </c:pt>
                    <c:pt idx="126">
                      <c:v>-4.190948898552894</c:v>
                    </c:pt>
                    <c:pt idx="127">
                      <c:v>-4.2001832936780881</c:v>
                    </c:pt>
                    <c:pt idx="128">
                      <c:v>-4.2094176888032822</c:v>
                    </c:pt>
                    <c:pt idx="129">
                      <c:v>-4.2186520839284762</c:v>
                    </c:pt>
                    <c:pt idx="130">
                      <c:v>-4.2278864790536703</c:v>
                    </c:pt>
                    <c:pt idx="131">
                      <c:v>-4.2365390683009343</c:v>
                    </c:pt>
                    <c:pt idx="132">
                      <c:v>-4.2451916575481983</c:v>
                    </c:pt>
                    <c:pt idx="133">
                      <c:v>-4.2538442467954622</c:v>
                    </c:pt>
                    <c:pt idx="134">
                      <c:v>-4.2624968360427262</c:v>
                    </c:pt>
                    <c:pt idx="135">
                      <c:v>-4.2711494252899902</c:v>
                    </c:pt>
                    <c:pt idx="136">
                      <c:v>-4.2792679583570985</c:v>
                    </c:pt>
                    <c:pt idx="137">
                      <c:v>-4.2873864914242059</c:v>
                    </c:pt>
                    <c:pt idx="138">
                      <c:v>-4.2955050244913142</c:v>
                    </c:pt>
                    <c:pt idx="139">
                      <c:v>-4.3036235575584216</c:v>
                    </c:pt>
                    <c:pt idx="140">
                      <c:v>-4.3117420906255299</c:v>
                    </c:pt>
                    <c:pt idx="141">
                      <c:v>-4.319369525748094</c:v>
                    </c:pt>
                    <c:pt idx="142">
                      <c:v>-4.326996960870658</c:v>
                    </c:pt>
                    <c:pt idx="143">
                      <c:v>-4.334624395993222</c:v>
                    </c:pt>
                    <c:pt idx="144">
                      <c:v>-4.3422518311157861</c:v>
                    </c:pt>
                    <c:pt idx="145">
                      <c:v>-4.3498792662383501</c:v>
                    </c:pt>
                    <c:pt idx="146">
                      <c:v>-4.3570544083339184</c:v>
                    </c:pt>
                    <c:pt idx="147">
                      <c:v>-4.3642295504294859</c:v>
                    </c:pt>
                    <c:pt idx="148">
                      <c:v>-4.3714046925250543</c:v>
                    </c:pt>
                    <c:pt idx="149">
                      <c:v>-4.3785798346206217</c:v>
                    </c:pt>
                    <c:pt idx="150">
                      <c:v>-4.3857549767161901</c:v>
                    </c:pt>
                    <c:pt idx="151">
                      <c:v>-4.3925128254471781</c:v>
                    </c:pt>
                    <c:pt idx="152">
                      <c:v>-4.3992706741781662</c:v>
                    </c:pt>
                    <c:pt idx="153">
                      <c:v>-4.4060285229091543</c:v>
                    </c:pt>
                    <c:pt idx="154">
                      <c:v>-4.4127863716401423</c:v>
                    </c:pt>
                    <c:pt idx="155">
                      <c:v>-4.4195442203711304</c:v>
                    </c:pt>
                    <c:pt idx="156">
                      <c:v>-4.4259164963234525</c:v>
                    </c:pt>
                    <c:pt idx="157">
                      <c:v>-4.4322887722757747</c:v>
                    </c:pt>
                    <c:pt idx="158">
                      <c:v>-4.4386610482280959</c:v>
                    </c:pt>
                    <c:pt idx="159">
                      <c:v>-4.4450333241804181</c:v>
                    </c:pt>
                    <c:pt idx="160">
                      <c:v>-4.4514056001327402</c:v>
                    </c:pt>
                    <c:pt idx="161">
                      <c:v>-4.4574210517604342</c:v>
                    </c:pt>
                    <c:pt idx="162">
                      <c:v>-4.4634365033881283</c:v>
                    </c:pt>
                    <c:pt idx="163">
                      <c:v>-4.4694519550158223</c:v>
                    </c:pt>
                    <c:pt idx="164">
                      <c:v>-4.4754674066435163</c:v>
                    </c:pt>
                    <c:pt idx="165">
                      <c:v>-4.4814828582712103</c:v>
                    </c:pt>
                    <c:pt idx="166">
                      <c:v>-4.4871676353866006</c:v>
                    </c:pt>
                    <c:pt idx="167">
                      <c:v>-4.49285241250199</c:v>
                    </c:pt>
                    <c:pt idx="168">
                      <c:v>-4.4985371896173802</c:v>
                    </c:pt>
                    <c:pt idx="169">
                      <c:v>-4.5042219667327696</c:v>
                    </c:pt>
                    <c:pt idx="170">
                      <c:v>-4.5099067438481599</c:v>
                    </c:pt>
                    <c:pt idx="171">
                      <c:v>-4.5152846137398681</c:v>
                    </c:pt>
                    <c:pt idx="172">
                      <c:v>-4.5206624836315763</c:v>
                    </c:pt>
                    <c:pt idx="173">
                      <c:v>-4.5260403535232836</c:v>
                    </c:pt>
                    <c:pt idx="174">
                      <c:v>-4.5314182234149918</c:v>
                    </c:pt>
                    <c:pt idx="175">
                      <c:v>-4.5367960933067</c:v>
                    </c:pt>
                    <c:pt idx="176">
                      <c:v>-4.5418887698958796</c:v>
                    </c:pt>
                    <c:pt idx="177">
                      <c:v>-4.5469814464850602</c:v>
                    </c:pt>
                    <c:pt idx="178">
                      <c:v>-4.5520741230742399</c:v>
                    </c:pt>
                    <c:pt idx="179">
                      <c:v>-4.5571667996634204</c:v>
                    </c:pt>
                    <c:pt idx="180">
                      <c:v>-4.5622594762526001</c:v>
                    </c:pt>
                    <c:pt idx="181">
                      <c:v>-4.5670867501069443</c:v>
                    </c:pt>
                    <c:pt idx="182">
                      <c:v>-4.5719140239612885</c:v>
                    </c:pt>
                    <c:pt idx="183">
                      <c:v>-4.5767412978156319</c:v>
                    </c:pt>
                    <c:pt idx="184">
                      <c:v>-4.5815685716699761</c:v>
                    </c:pt>
                    <c:pt idx="185">
                      <c:v>-4.5863958455243203</c:v>
                    </c:pt>
                    <c:pt idx="186">
                      <c:v>-4.5909777790780266</c:v>
                    </c:pt>
                    <c:pt idx="187">
                      <c:v>-4.595559712631732</c:v>
                    </c:pt>
                    <c:pt idx="188">
                      <c:v>-4.6001416461854383</c:v>
                    </c:pt>
                    <c:pt idx="189">
                      <c:v>-4.6047235797391437</c:v>
                    </c:pt>
                    <c:pt idx="190">
                      <c:v>-4.60930551329285</c:v>
                    </c:pt>
                    <c:pt idx="191">
                      <c:v>-4.6136549361814057</c:v>
                    </c:pt>
                    <c:pt idx="192">
                      <c:v>-4.6180043590699622</c:v>
                    </c:pt>
                    <c:pt idx="193">
                      <c:v>-4.6223537819585179</c:v>
                    </c:pt>
                    <c:pt idx="194">
                      <c:v>-4.6267032048470744</c:v>
                    </c:pt>
                    <c:pt idx="195">
                      <c:v>-4.6310526277356301</c:v>
                    </c:pt>
                    <c:pt idx="196">
                      <c:v>-4.6351864192759082</c:v>
                    </c:pt>
                    <c:pt idx="197">
                      <c:v>-4.6393202108161864</c:v>
                    </c:pt>
                    <c:pt idx="198">
                      <c:v>-4.6434540023564637</c:v>
                    </c:pt>
                    <c:pt idx="199">
                      <c:v>-4.6475877938967418</c:v>
                    </c:pt>
                    <c:pt idx="200">
                      <c:v>-4.65172158543702</c:v>
                    </c:pt>
                    <c:pt idx="201">
                      <c:v>-4.655653933450508</c:v>
                    </c:pt>
                    <c:pt idx="202">
                      <c:v>-4.6595862814639961</c:v>
                    </c:pt>
                    <c:pt idx="203">
                      <c:v>-4.6635186294774842</c:v>
                    </c:pt>
                    <c:pt idx="204">
                      <c:v>-4.6674509774909723</c:v>
                    </c:pt>
                    <c:pt idx="205">
                      <c:v>-4.6713833255044603</c:v>
                    </c:pt>
                    <c:pt idx="206">
                      <c:v>-4.6751271160690404</c:v>
                    </c:pt>
                    <c:pt idx="207">
                      <c:v>-4.6788709066336205</c:v>
                    </c:pt>
                    <c:pt idx="208">
                      <c:v>-4.6826146971981997</c:v>
                    </c:pt>
                    <c:pt idx="209">
                      <c:v>-4.6863584877627797</c:v>
                    </c:pt>
                    <c:pt idx="210">
                      <c:v>-4.6901022783273598</c:v>
                    </c:pt>
                    <c:pt idx="211">
                      <c:v>-4.6936693880534479</c:v>
                    </c:pt>
                    <c:pt idx="212">
                      <c:v>-4.697236497779536</c:v>
                    </c:pt>
                    <c:pt idx="213">
                      <c:v>-4.7008036075056241</c:v>
                    </c:pt>
                    <c:pt idx="214">
                      <c:v>-4.7043707172317122</c:v>
                    </c:pt>
                    <c:pt idx="215">
                      <c:v>-4.7079378269578003</c:v>
                    </c:pt>
                    <c:pt idx="216">
                      <c:v>-4.7113674000925858</c:v>
                    </c:pt>
                    <c:pt idx="217">
                      <c:v>-4.7147969732273722</c:v>
                    </c:pt>
                    <c:pt idx="218">
                      <c:v>-4.7182265463621578</c:v>
                    </c:pt>
                    <c:pt idx="219">
                      <c:v>-4.7216561194969442</c:v>
                    </c:pt>
                    <c:pt idx="220">
                      <c:v>-4.7250856926317297</c:v>
                    </c:pt>
                    <c:pt idx="221">
                      <c:v>-4.7283044907176999</c:v>
                    </c:pt>
                    <c:pt idx="222">
                      <c:v>-4.73152328880367</c:v>
                    </c:pt>
                    <c:pt idx="223">
                      <c:v>-4.7347420868896402</c:v>
                    </c:pt>
                    <c:pt idx="224">
                      <c:v>-4.7379608849756103</c:v>
                    </c:pt>
                    <c:pt idx="225">
                      <c:v>-4.7411796830615804</c:v>
                    </c:pt>
                    <c:pt idx="226">
                      <c:v>-4.744279277911934</c:v>
                    </c:pt>
                    <c:pt idx="227">
                      <c:v>-4.7473788727622885</c:v>
                    </c:pt>
                    <c:pt idx="228">
                      <c:v>-4.7504784676126421</c:v>
                    </c:pt>
                    <c:pt idx="229">
                      <c:v>-4.7535780624629966</c:v>
                    </c:pt>
                    <c:pt idx="230">
                      <c:v>-4.7566776573133502</c:v>
                    </c:pt>
                    <c:pt idx="231">
                      <c:v>-4.7596693091435558</c:v>
                    </c:pt>
                    <c:pt idx="232">
                      <c:v>-4.7626609609737622</c:v>
                    </c:pt>
                    <c:pt idx="233">
                      <c:v>-4.7656526128039678</c:v>
                    </c:pt>
                    <c:pt idx="234">
                      <c:v>-4.7686442646341742</c:v>
                    </c:pt>
                    <c:pt idx="235">
                      <c:v>-4.7716359164643798</c:v>
                    </c:pt>
                    <c:pt idx="236">
                      <c:v>-4.77446833184983</c:v>
                    </c:pt>
                    <c:pt idx="237">
                      <c:v>-4.7773007472352802</c:v>
                    </c:pt>
                    <c:pt idx="238">
                      <c:v>-4.7801331626207295</c:v>
                    </c:pt>
                    <c:pt idx="239">
                      <c:v>-4.7829655780061797</c:v>
                    </c:pt>
                    <c:pt idx="240">
                      <c:v>-4.7857979933916299</c:v>
                    </c:pt>
                    <c:pt idx="241">
                      <c:v>-4.7885100219939662</c:v>
                    </c:pt>
                    <c:pt idx="242">
                      <c:v>-4.7912220505963017</c:v>
                    </c:pt>
                    <c:pt idx="243">
                      <c:v>-4.793934079198638</c:v>
                    </c:pt>
                    <c:pt idx="244">
                      <c:v>-4.7966461078009734</c:v>
                    </c:pt>
                    <c:pt idx="245">
                      <c:v>-4.7993581364033098</c:v>
                    </c:pt>
                    <c:pt idx="246">
                      <c:v>-4.801953421864158</c:v>
                    </c:pt>
                    <c:pt idx="247">
                      <c:v>-4.8045487073250062</c:v>
                    </c:pt>
                    <c:pt idx="248">
                      <c:v>-4.8071439927858535</c:v>
                    </c:pt>
                    <c:pt idx="249">
                      <c:v>-4.8097392782467017</c:v>
                    </c:pt>
                    <c:pt idx="250">
                      <c:v>-4.8123345637075499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F5C-4474-84DB-14E90A568A1F}"/>
                  </c:ext>
                </c:extLst>
              </c15:ser>
            </c15:filteredLineSeries>
            <c15:filteredLineSeries>
              <c15:ser>
                <c:idx val="2"/>
                <c:order val="3"/>
                <c:tx>
                  <c:v>Canada</c:v>
                </c:tx>
                <c:spPr>
                  <a:ln w="38100">
                    <a:solidFill>
                      <a:srgbClr val="FBB040"/>
                    </a:solidFill>
                  </a:ln>
                </c:spPr>
                <c:marker>
                  <c:symbol val="none"/>
                </c:marker>
                <c:cat>
                  <c:numLit>
                    <c:formatCode>General</c:formatCode>
                    <c:ptCount val="251"/>
                    <c:pt idx="0">
                      <c:v>0</c:v>
                    </c:pt>
                    <c:pt idx="1">
                      <c:v>1</c:v>
                    </c:pt>
                    <c:pt idx="2">
                      <c:v>2</c:v>
                    </c:pt>
                    <c:pt idx="3">
                      <c:v>3</c:v>
                    </c:pt>
                    <c:pt idx="4">
                      <c:v>4</c:v>
                    </c:pt>
                    <c:pt idx="5">
                      <c:v>5</c:v>
                    </c:pt>
                    <c:pt idx="6">
                      <c:v>6</c:v>
                    </c:pt>
                    <c:pt idx="7">
                      <c:v>7</c:v>
                    </c:pt>
                    <c:pt idx="8">
                      <c:v>8</c:v>
                    </c:pt>
                    <c:pt idx="9">
                      <c:v>9</c:v>
                    </c:pt>
                    <c:pt idx="10">
                      <c:v>10</c:v>
                    </c:pt>
                    <c:pt idx="11">
                      <c:v>11</c:v>
                    </c:pt>
                    <c:pt idx="12">
                      <c:v>12</c:v>
                    </c:pt>
                    <c:pt idx="13">
                      <c:v>13</c:v>
                    </c:pt>
                    <c:pt idx="14">
                      <c:v>14</c:v>
                    </c:pt>
                    <c:pt idx="15">
                      <c:v>15</c:v>
                    </c:pt>
                    <c:pt idx="16">
                      <c:v>16</c:v>
                    </c:pt>
                    <c:pt idx="17">
                      <c:v>17</c:v>
                    </c:pt>
                    <c:pt idx="18">
                      <c:v>18</c:v>
                    </c:pt>
                    <c:pt idx="19">
                      <c:v>19</c:v>
                    </c:pt>
                    <c:pt idx="20">
                      <c:v>20</c:v>
                    </c:pt>
                    <c:pt idx="21">
                      <c:v>21</c:v>
                    </c:pt>
                    <c:pt idx="22">
                      <c:v>22</c:v>
                    </c:pt>
                    <c:pt idx="23">
                      <c:v>23</c:v>
                    </c:pt>
                    <c:pt idx="24">
                      <c:v>24</c:v>
                    </c:pt>
                    <c:pt idx="25">
                      <c:v>25</c:v>
                    </c:pt>
                    <c:pt idx="26">
                      <c:v>26</c:v>
                    </c:pt>
                    <c:pt idx="27">
                      <c:v>27</c:v>
                    </c:pt>
                    <c:pt idx="28">
                      <c:v>28</c:v>
                    </c:pt>
                    <c:pt idx="29">
                      <c:v>29</c:v>
                    </c:pt>
                    <c:pt idx="30">
                      <c:v>30</c:v>
                    </c:pt>
                    <c:pt idx="31">
                      <c:v>31</c:v>
                    </c:pt>
                    <c:pt idx="32">
                      <c:v>32</c:v>
                    </c:pt>
                    <c:pt idx="33">
                      <c:v>33</c:v>
                    </c:pt>
                    <c:pt idx="34">
                      <c:v>34</c:v>
                    </c:pt>
                    <c:pt idx="35">
                      <c:v>35</c:v>
                    </c:pt>
                    <c:pt idx="36">
                      <c:v>36</c:v>
                    </c:pt>
                    <c:pt idx="37">
                      <c:v>37</c:v>
                    </c:pt>
                    <c:pt idx="38">
                      <c:v>38</c:v>
                    </c:pt>
                    <c:pt idx="39">
                      <c:v>39</c:v>
                    </c:pt>
                    <c:pt idx="40">
                      <c:v>40</c:v>
                    </c:pt>
                    <c:pt idx="41">
                      <c:v>41</c:v>
                    </c:pt>
                    <c:pt idx="42">
                      <c:v>42</c:v>
                    </c:pt>
                    <c:pt idx="43">
                      <c:v>43</c:v>
                    </c:pt>
                    <c:pt idx="44">
                      <c:v>44</c:v>
                    </c:pt>
                    <c:pt idx="45">
                      <c:v>45</c:v>
                    </c:pt>
                    <c:pt idx="46">
                      <c:v>46</c:v>
                    </c:pt>
                    <c:pt idx="47">
                      <c:v>47</c:v>
                    </c:pt>
                    <c:pt idx="48">
                      <c:v>48</c:v>
                    </c:pt>
                    <c:pt idx="49">
                      <c:v>49</c:v>
                    </c:pt>
                    <c:pt idx="50">
                      <c:v>50</c:v>
                    </c:pt>
                    <c:pt idx="51">
                      <c:v>51</c:v>
                    </c:pt>
                    <c:pt idx="52">
                      <c:v>52</c:v>
                    </c:pt>
                    <c:pt idx="53">
                      <c:v>53</c:v>
                    </c:pt>
                    <c:pt idx="54">
                      <c:v>54</c:v>
                    </c:pt>
                    <c:pt idx="55">
                      <c:v>55</c:v>
                    </c:pt>
                    <c:pt idx="56">
                      <c:v>56</c:v>
                    </c:pt>
                    <c:pt idx="57">
                      <c:v>57</c:v>
                    </c:pt>
                    <c:pt idx="58">
                      <c:v>58</c:v>
                    </c:pt>
                    <c:pt idx="59">
                      <c:v>59</c:v>
                    </c:pt>
                    <c:pt idx="60">
                      <c:v>60</c:v>
                    </c:pt>
                    <c:pt idx="61">
                      <c:v>61</c:v>
                    </c:pt>
                    <c:pt idx="62">
                      <c:v>62</c:v>
                    </c:pt>
                    <c:pt idx="63">
                      <c:v>63</c:v>
                    </c:pt>
                    <c:pt idx="64">
                      <c:v>64</c:v>
                    </c:pt>
                    <c:pt idx="65">
                      <c:v>65</c:v>
                    </c:pt>
                    <c:pt idx="66">
                      <c:v>66</c:v>
                    </c:pt>
                    <c:pt idx="67">
                      <c:v>67</c:v>
                    </c:pt>
                    <c:pt idx="68">
                      <c:v>68</c:v>
                    </c:pt>
                    <c:pt idx="69">
                      <c:v>69</c:v>
                    </c:pt>
                    <c:pt idx="70">
                      <c:v>70</c:v>
                    </c:pt>
                    <c:pt idx="71">
                      <c:v>71</c:v>
                    </c:pt>
                    <c:pt idx="72">
                      <c:v>72</c:v>
                    </c:pt>
                    <c:pt idx="73">
                      <c:v>73</c:v>
                    </c:pt>
                    <c:pt idx="74">
                      <c:v>74</c:v>
                    </c:pt>
                    <c:pt idx="75">
                      <c:v>75</c:v>
                    </c:pt>
                    <c:pt idx="76">
                      <c:v>76</c:v>
                    </c:pt>
                    <c:pt idx="77">
                      <c:v>77</c:v>
                    </c:pt>
                    <c:pt idx="78">
                      <c:v>78</c:v>
                    </c:pt>
                    <c:pt idx="79">
                      <c:v>79</c:v>
                    </c:pt>
                    <c:pt idx="80">
                      <c:v>80</c:v>
                    </c:pt>
                    <c:pt idx="81">
                      <c:v>81</c:v>
                    </c:pt>
                    <c:pt idx="82">
                      <c:v>82</c:v>
                    </c:pt>
                    <c:pt idx="83">
                      <c:v>83</c:v>
                    </c:pt>
                    <c:pt idx="84">
                      <c:v>84</c:v>
                    </c:pt>
                    <c:pt idx="85">
                      <c:v>85</c:v>
                    </c:pt>
                    <c:pt idx="86">
                      <c:v>86</c:v>
                    </c:pt>
                    <c:pt idx="87">
                      <c:v>87</c:v>
                    </c:pt>
                    <c:pt idx="88">
                      <c:v>88</c:v>
                    </c:pt>
                    <c:pt idx="89">
                      <c:v>89</c:v>
                    </c:pt>
                    <c:pt idx="90">
                      <c:v>90</c:v>
                    </c:pt>
                    <c:pt idx="91">
                      <c:v>91</c:v>
                    </c:pt>
                    <c:pt idx="92">
                      <c:v>92</c:v>
                    </c:pt>
                    <c:pt idx="93">
                      <c:v>93</c:v>
                    </c:pt>
                    <c:pt idx="94">
                      <c:v>94</c:v>
                    </c:pt>
                    <c:pt idx="95">
                      <c:v>95</c:v>
                    </c:pt>
                    <c:pt idx="96">
                      <c:v>96</c:v>
                    </c:pt>
                    <c:pt idx="97">
                      <c:v>97</c:v>
                    </c:pt>
                    <c:pt idx="98">
                      <c:v>98</c:v>
                    </c:pt>
                    <c:pt idx="99">
                      <c:v>99</c:v>
                    </c:pt>
                    <c:pt idx="100">
                      <c:v>100</c:v>
                    </c:pt>
                    <c:pt idx="101">
                      <c:v>101</c:v>
                    </c:pt>
                    <c:pt idx="102">
                      <c:v>102</c:v>
                    </c:pt>
                    <c:pt idx="103">
                      <c:v>103</c:v>
                    </c:pt>
                    <c:pt idx="104">
                      <c:v>104</c:v>
                    </c:pt>
                    <c:pt idx="105">
                      <c:v>105</c:v>
                    </c:pt>
                    <c:pt idx="106">
                      <c:v>106</c:v>
                    </c:pt>
                    <c:pt idx="107">
                      <c:v>107</c:v>
                    </c:pt>
                    <c:pt idx="108">
                      <c:v>108</c:v>
                    </c:pt>
                    <c:pt idx="109">
                      <c:v>109</c:v>
                    </c:pt>
                    <c:pt idx="110">
                      <c:v>110</c:v>
                    </c:pt>
                    <c:pt idx="111">
                      <c:v>111</c:v>
                    </c:pt>
                    <c:pt idx="112">
                      <c:v>112</c:v>
                    </c:pt>
                    <c:pt idx="113">
                      <c:v>113</c:v>
                    </c:pt>
                    <c:pt idx="114">
                      <c:v>114</c:v>
                    </c:pt>
                    <c:pt idx="115">
                      <c:v>115</c:v>
                    </c:pt>
                    <c:pt idx="116">
                      <c:v>116</c:v>
                    </c:pt>
                    <c:pt idx="117">
                      <c:v>117</c:v>
                    </c:pt>
                    <c:pt idx="118">
                      <c:v>118</c:v>
                    </c:pt>
                    <c:pt idx="119">
                      <c:v>119</c:v>
                    </c:pt>
                    <c:pt idx="120">
                      <c:v>120</c:v>
                    </c:pt>
                    <c:pt idx="121">
                      <c:v>121</c:v>
                    </c:pt>
                    <c:pt idx="122">
                      <c:v>122</c:v>
                    </c:pt>
                    <c:pt idx="123">
                      <c:v>123</c:v>
                    </c:pt>
                    <c:pt idx="124">
                      <c:v>124</c:v>
                    </c:pt>
                    <c:pt idx="125">
                      <c:v>125</c:v>
                    </c:pt>
                    <c:pt idx="126">
                      <c:v>126</c:v>
                    </c:pt>
                    <c:pt idx="127">
                      <c:v>127</c:v>
                    </c:pt>
                    <c:pt idx="128">
                      <c:v>128</c:v>
                    </c:pt>
                    <c:pt idx="129">
                      <c:v>129</c:v>
                    </c:pt>
                    <c:pt idx="130">
                      <c:v>130</c:v>
                    </c:pt>
                    <c:pt idx="131">
                      <c:v>131</c:v>
                    </c:pt>
                    <c:pt idx="132">
                      <c:v>132</c:v>
                    </c:pt>
                    <c:pt idx="133">
                      <c:v>133</c:v>
                    </c:pt>
                    <c:pt idx="134">
                      <c:v>134</c:v>
                    </c:pt>
                    <c:pt idx="135">
                      <c:v>135</c:v>
                    </c:pt>
                    <c:pt idx="136">
                      <c:v>136</c:v>
                    </c:pt>
                    <c:pt idx="137">
                      <c:v>137</c:v>
                    </c:pt>
                    <c:pt idx="138">
                      <c:v>138</c:v>
                    </c:pt>
                    <c:pt idx="139">
                      <c:v>139</c:v>
                    </c:pt>
                    <c:pt idx="140">
                      <c:v>140</c:v>
                    </c:pt>
                    <c:pt idx="141">
                      <c:v>141</c:v>
                    </c:pt>
                    <c:pt idx="142">
                      <c:v>142</c:v>
                    </c:pt>
                    <c:pt idx="143">
                      <c:v>143</c:v>
                    </c:pt>
                    <c:pt idx="144">
                      <c:v>144</c:v>
                    </c:pt>
                    <c:pt idx="145">
                      <c:v>145</c:v>
                    </c:pt>
                    <c:pt idx="146">
                      <c:v>146</c:v>
                    </c:pt>
                    <c:pt idx="147">
                      <c:v>147</c:v>
                    </c:pt>
                    <c:pt idx="148">
                      <c:v>148</c:v>
                    </c:pt>
                    <c:pt idx="149">
                      <c:v>149</c:v>
                    </c:pt>
                    <c:pt idx="150">
                      <c:v>150</c:v>
                    </c:pt>
                    <c:pt idx="151">
                      <c:v>151</c:v>
                    </c:pt>
                    <c:pt idx="152">
                      <c:v>152</c:v>
                    </c:pt>
                    <c:pt idx="153">
                      <c:v>153</c:v>
                    </c:pt>
                    <c:pt idx="154">
                      <c:v>154</c:v>
                    </c:pt>
                    <c:pt idx="155">
                      <c:v>155</c:v>
                    </c:pt>
                    <c:pt idx="156">
                      <c:v>156</c:v>
                    </c:pt>
                    <c:pt idx="157">
                      <c:v>157</c:v>
                    </c:pt>
                    <c:pt idx="158">
                      <c:v>158</c:v>
                    </c:pt>
                    <c:pt idx="159">
                      <c:v>159</c:v>
                    </c:pt>
                    <c:pt idx="160">
                      <c:v>160</c:v>
                    </c:pt>
                    <c:pt idx="161">
                      <c:v>161</c:v>
                    </c:pt>
                    <c:pt idx="162">
                      <c:v>162</c:v>
                    </c:pt>
                    <c:pt idx="163">
                      <c:v>163</c:v>
                    </c:pt>
                    <c:pt idx="164">
                      <c:v>164</c:v>
                    </c:pt>
                    <c:pt idx="165">
                      <c:v>165</c:v>
                    </c:pt>
                    <c:pt idx="166">
                      <c:v>166</c:v>
                    </c:pt>
                    <c:pt idx="167">
                      <c:v>167</c:v>
                    </c:pt>
                    <c:pt idx="168">
                      <c:v>168</c:v>
                    </c:pt>
                    <c:pt idx="169">
                      <c:v>169</c:v>
                    </c:pt>
                    <c:pt idx="170">
                      <c:v>170</c:v>
                    </c:pt>
                    <c:pt idx="171">
                      <c:v>171</c:v>
                    </c:pt>
                    <c:pt idx="172">
                      <c:v>172</c:v>
                    </c:pt>
                    <c:pt idx="173">
                      <c:v>173</c:v>
                    </c:pt>
                    <c:pt idx="174">
                      <c:v>174</c:v>
                    </c:pt>
                    <c:pt idx="175">
                      <c:v>175</c:v>
                    </c:pt>
                    <c:pt idx="176">
                      <c:v>176</c:v>
                    </c:pt>
                    <c:pt idx="177">
                      <c:v>177</c:v>
                    </c:pt>
                    <c:pt idx="178">
                      <c:v>178</c:v>
                    </c:pt>
                    <c:pt idx="179">
                      <c:v>179</c:v>
                    </c:pt>
                    <c:pt idx="180">
                      <c:v>180</c:v>
                    </c:pt>
                    <c:pt idx="181">
                      <c:v>181</c:v>
                    </c:pt>
                    <c:pt idx="182">
                      <c:v>182</c:v>
                    </c:pt>
                    <c:pt idx="183">
                      <c:v>183</c:v>
                    </c:pt>
                    <c:pt idx="184">
                      <c:v>184</c:v>
                    </c:pt>
                    <c:pt idx="185">
                      <c:v>185</c:v>
                    </c:pt>
                    <c:pt idx="186">
                      <c:v>186</c:v>
                    </c:pt>
                    <c:pt idx="187">
                      <c:v>187</c:v>
                    </c:pt>
                    <c:pt idx="188">
                      <c:v>188</c:v>
                    </c:pt>
                    <c:pt idx="189">
                      <c:v>189</c:v>
                    </c:pt>
                    <c:pt idx="190">
                      <c:v>190</c:v>
                    </c:pt>
                    <c:pt idx="191">
                      <c:v>191</c:v>
                    </c:pt>
                    <c:pt idx="192">
                      <c:v>192</c:v>
                    </c:pt>
                    <c:pt idx="193">
                      <c:v>193</c:v>
                    </c:pt>
                    <c:pt idx="194">
                      <c:v>194</c:v>
                    </c:pt>
                    <c:pt idx="195">
                      <c:v>195</c:v>
                    </c:pt>
                    <c:pt idx="196">
                      <c:v>196</c:v>
                    </c:pt>
                    <c:pt idx="197">
                      <c:v>197</c:v>
                    </c:pt>
                    <c:pt idx="198">
                      <c:v>198</c:v>
                    </c:pt>
                    <c:pt idx="199">
                      <c:v>199</c:v>
                    </c:pt>
                    <c:pt idx="200">
                      <c:v>200</c:v>
                    </c:pt>
                    <c:pt idx="201">
                      <c:v>201</c:v>
                    </c:pt>
                    <c:pt idx="202">
                      <c:v>202</c:v>
                    </c:pt>
                    <c:pt idx="203">
                      <c:v>203</c:v>
                    </c:pt>
                    <c:pt idx="204">
                      <c:v>204</c:v>
                    </c:pt>
                    <c:pt idx="205">
                      <c:v>205</c:v>
                    </c:pt>
                    <c:pt idx="206">
                      <c:v>206</c:v>
                    </c:pt>
                    <c:pt idx="207">
                      <c:v>207</c:v>
                    </c:pt>
                    <c:pt idx="208">
                      <c:v>208</c:v>
                    </c:pt>
                    <c:pt idx="209">
                      <c:v>209</c:v>
                    </c:pt>
                    <c:pt idx="210">
                      <c:v>210</c:v>
                    </c:pt>
                    <c:pt idx="211">
                      <c:v>211</c:v>
                    </c:pt>
                    <c:pt idx="212">
                      <c:v>212</c:v>
                    </c:pt>
                    <c:pt idx="213">
                      <c:v>213</c:v>
                    </c:pt>
                    <c:pt idx="214">
                      <c:v>214</c:v>
                    </c:pt>
                    <c:pt idx="215">
                      <c:v>215</c:v>
                    </c:pt>
                    <c:pt idx="216">
                      <c:v>216</c:v>
                    </c:pt>
                    <c:pt idx="217">
                      <c:v>217</c:v>
                    </c:pt>
                    <c:pt idx="218">
                      <c:v>218</c:v>
                    </c:pt>
                    <c:pt idx="219">
                      <c:v>219</c:v>
                    </c:pt>
                    <c:pt idx="220">
                      <c:v>220</c:v>
                    </c:pt>
                    <c:pt idx="221">
                      <c:v>221</c:v>
                    </c:pt>
                    <c:pt idx="222">
                      <c:v>222</c:v>
                    </c:pt>
                    <c:pt idx="223">
                      <c:v>223</c:v>
                    </c:pt>
                    <c:pt idx="224">
                      <c:v>224</c:v>
                    </c:pt>
                    <c:pt idx="225">
                      <c:v>225</c:v>
                    </c:pt>
                    <c:pt idx="226">
                      <c:v>226</c:v>
                    </c:pt>
                    <c:pt idx="227">
                      <c:v>227</c:v>
                    </c:pt>
                    <c:pt idx="228">
                      <c:v>228</c:v>
                    </c:pt>
                    <c:pt idx="229">
                      <c:v>229</c:v>
                    </c:pt>
                    <c:pt idx="230">
                      <c:v>230</c:v>
                    </c:pt>
                    <c:pt idx="231">
                      <c:v>231</c:v>
                    </c:pt>
                    <c:pt idx="232">
                      <c:v>232</c:v>
                    </c:pt>
                    <c:pt idx="233">
                      <c:v>233</c:v>
                    </c:pt>
                    <c:pt idx="234">
                      <c:v>234</c:v>
                    </c:pt>
                    <c:pt idx="235">
                      <c:v>235</c:v>
                    </c:pt>
                    <c:pt idx="236">
                      <c:v>236</c:v>
                    </c:pt>
                    <c:pt idx="237">
                      <c:v>237</c:v>
                    </c:pt>
                    <c:pt idx="238">
                      <c:v>238</c:v>
                    </c:pt>
                    <c:pt idx="239">
                      <c:v>239</c:v>
                    </c:pt>
                    <c:pt idx="240">
                      <c:v>240</c:v>
                    </c:pt>
                    <c:pt idx="241">
                      <c:v>241</c:v>
                    </c:pt>
                    <c:pt idx="242">
                      <c:v>242</c:v>
                    </c:pt>
                    <c:pt idx="243">
                      <c:v>243</c:v>
                    </c:pt>
                    <c:pt idx="244">
                      <c:v>244</c:v>
                    </c:pt>
                    <c:pt idx="245">
                      <c:v>245</c:v>
                    </c:pt>
                    <c:pt idx="246">
                      <c:v>246</c:v>
                    </c:pt>
                    <c:pt idx="247">
                      <c:v>247</c:v>
                    </c:pt>
                    <c:pt idx="248">
                      <c:v>248</c:v>
                    </c:pt>
                    <c:pt idx="249">
                      <c:v>249</c:v>
                    </c:pt>
                    <c:pt idx="250">
                      <c:v>250</c:v>
                    </c:pt>
                  </c:numLit>
                </c:cat>
                <c:val>
                  <c:numLit>
                    <c:formatCode>General</c:formatCode>
                    <c:ptCount val="251"/>
                    <c:pt idx="0">
                      <c:v>0</c:v>
                    </c:pt>
                    <c:pt idx="1">
                      <c:v>-9.2405777397341904E-2</c:v>
                    </c:pt>
                    <c:pt idx="2">
                      <c:v>-0.18221697336732201</c:v>
                    </c:pt>
                    <c:pt idx="3">
                      <c:v>-0.26977569484399899</c:v>
                    </c:pt>
                    <c:pt idx="4">
                      <c:v>-0.35516405148290398</c:v>
                    </c:pt>
                    <c:pt idx="5">
                      <c:v>-0.43845238218353</c:v>
                    </c:pt>
                    <c:pt idx="6">
                      <c:v>-0.51970818045841105</c:v>
                    </c:pt>
                    <c:pt idx="7">
                      <c:v>-0.59890945763583203</c:v>
                    </c:pt>
                    <c:pt idx="8">
                      <c:v>-0.67635775509554696</c:v>
                    </c:pt>
                    <c:pt idx="9">
                      <c:v>-0.75189711174180596</c:v>
                    </c:pt>
                    <c:pt idx="10">
                      <c:v>-0.82564908203745002</c:v>
                    </c:pt>
                    <c:pt idx="11">
                      <c:v>-0.89766931852121001</c:v>
                    </c:pt>
                    <c:pt idx="12">
                      <c:v>-0.96801149604422998</c:v>
                    </c:pt>
                    <c:pt idx="13">
                      <c:v>-1.0367272486593699</c:v>
                    </c:pt>
                    <c:pt idx="14">
                      <c:v>-1.10386633881843</c:v>
                    </c:pt>
                    <c:pt idx="15">
                      <c:v>-1.16947671474694</c:v>
                    </c:pt>
                    <c:pt idx="16">
                      <c:v>-1.2336045836023</c:v>
                    </c:pt>
                    <c:pt idx="17">
                      <c:v>-1.2962944822926099</c:v>
                    </c:pt>
                    <c:pt idx="18">
                      <c:v>-1.35758934520976</c:v>
                    </c:pt>
                    <c:pt idx="19">
                      <c:v>-1.4175305689912201</c:v>
                    </c:pt>
                    <c:pt idx="20">
                      <c:v>-1.47615807444781</c:v>
                    </c:pt>
                    <c:pt idx="21">
                      <c:v>-1.5335103657862399</c:v>
                    </c:pt>
                    <c:pt idx="22">
                      <c:v>-1.5896316125319501</c:v>
                    </c:pt>
                    <c:pt idx="23">
                      <c:v>-1.64454532167315</c:v>
                    </c:pt>
                    <c:pt idx="24">
                      <c:v>-1.6982915954794</c:v>
                    </c:pt>
                    <c:pt idx="25">
                      <c:v>-1.7509036176963599</c:v>
                    </c:pt>
                    <c:pt idx="26">
                      <c:v>-1.80241360402891</c:v>
                    </c:pt>
                    <c:pt idx="27">
                      <c:v>-1.8528526648941399</c:v>
                    </c:pt>
                    <c:pt idx="28">
                      <c:v>-1.9022508429017899</c:v>
                    </c:pt>
                    <c:pt idx="29">
                      <c:v>-1.9506366757996201</c:v>
                    </c:pt>
                    <c:pt idx="30">
                      <c:v>-1.9980391321042299</c:v>
                    </c:pt>
                    <c:pt idx="31">
                      <c:v>-2.04448483634871</c:v>
                    </c:pt>
                    <c:pt idx="32">
                      <c:v>-2.0899999555086901</c:v>
                    </c:pt>
                    <c:pt idx="33">
                      <c:v>-2.1346097823659602</c:v>
                    </c:pt>
                    <c:pt idx="34">
                      <c:v>-2.1783387666417302</c:v>
                    </c:pt>
                    <c:pt idx="35">
                      <c:v>-2.2212105469834298</c:v>
                    </c:pt>
                    <c:pt idx="36">
                      <c:v>-2.2632479817502502</c:v>
                    </c:pt>
                    <c:pt idx="37">
                      <c:v>-2.3045017034902502</c:v>
                    </c:pt>
                    <c:pt idx="38">
                      <c:v>-2.3449389453585101</c:v>
                    </c:pt>
                    <c:pt idx="39">
                      <c:v>-2.3846049185468701</c:v>
                    </c:pt>
                    <c:pt idx="40">
                      <c:v>-2.4235206789865398</c:v>
                    </c:pt>
                    <c:pt idx="41">
                      <c:v>-2.46170566394576</c:v>
                    </c:pt>
                    <c:pt idx="42">
                      <c:v>-2.4991786319952398</c:v>
                    </c:pt>
                    <c:pt idx="43">
                      <c:v>-2.5359577590480802</c:v>
                    </c:pt>
                    <c:pt idx="44">
                      <c:v>-2.57206059166684</c:v>
                    </c:pt>
                    <c:pt idx="45">
                      <c:v>-2.6075041842762499</c:v>
                    </c:pt>
                    <c:pt idx="46">
                      <c:v>-2.6423050088040698</c:v>
                    </c:pt>
                    <c:pt idx="47">
                      <c:v>-2.67647909141209</c:v>
                    </c:pt>
                    <c:pt idx="48">
                      <c:v>-2.7100412550884898</c:v>
                    </c:pt>
                    <c:pt idx="49">
                      <c:v>-2.74300775609652</c:v>
                    </c:pt>
                    <c:pt idx="50">
                      <c:v>-2.7753924608335998</c:v>
                    </c:pt>
                    <c:pt idx="51">
                      <c:v>-2.80720951118936</c:v>
                    </c:pt>
                    <c:pt idx="52">
                      <c:v>-2.83847258054434</c:v>
                    </c:pt>
                    <c:pt idx="53">
                      <c:v>-2.86919492596898</c:v>
                    </c:pt>
                    <c:pt idx="54">
                      <c:v>-2.8994357125353698</c:v>
                    </c:pt>
                    <c:pt idx="55">
                      <c:v>-2.9291197138162999</c:v>
                    </c:pt>
                    <c:pt idx="56">
                      <c:v>-2.95829722334252</c:v>
                    </c:pt>
                    <c:pt idx="57">
                      <c:v>-2.9869829087275801</c:v>
                    </c:pt>
                    <c:pt idx="58">
                      <c:v>-3.0151884125033299</c:v>
                    </c:pt>
                    <c:pt idx="59">
                      <c:v>-3.0429248198993499</c:v>
                    </c:pt>
                    <c:pt idx="60">
                      <c:v>-3.0702028748029</c:v>
                    </c:pt>
                    <c:pt idx="61">
                      <c:v>-3.0970330082931699</c:v>
                    </c:pt>
                    <c:pt idx="62">
                      <c:v>-3.1234253508173802</c:v>
                    </c:pt>
                    <c:pt idx="63">
                      <c:v>-3.14938974256633</c:v>
                    </c:pt>
                    <c:pt idx="64">
                      <c:v>-3.1749357433338998</c:v>
                    </c:pt>
                    <c:pt idx="65">
                      <c:v>-3.2000726819748402</c:v>
                    </c:pt>
                    <c:pt idx="66">
                      <c:v>-3.22480951064008</c:v>
                    </c:pt>
                    <c:pt idx="67">
                      <c:v>-3.24915452947487</c:v>
                    </c:pt>
                    <c:pt idx="68">
                      <c:v>-3.27311723665684</c:v>
                    </c:pt>
                    <c:pt idx="69">
                      <c:v>-3.29670550305101</c:v>
                    </c:pt>
                    <c:pt idx="70">
                      <c:v>-3.3199273594123699</c:v>
                    </c:pt>
                    <c:pt idx="71">
                      <c:v>-3.3427906449961902</c:v>
                    </c:pt>
                    <c:pt idx="72">
                      <c:v>-3.3653029885019401</c:v>
                    </c:pt>
                    <c:pt idx="73">
                      <c:v>-3.3874718120704999</c:v>
                    </c:pt>
                    <c:pt idx="74">
                      <c:v>-3.40930425839825</c:v>
                    </c:pt>
                    <c:pt idx="75">
                      <c:v>-3.43080751854</c:v>
                    </c:pt>
                    <c:pt idx="76">
                      <c:v>-3.4520498392875401</c:v>
                    </c:pt>
                    <c:pt idx="77">
                      <c:v>-3.4728616464573498</c:v>
                    </c:pt>
                    <c:pt idx="78">
                      <c:v>-3.4934732113066298</c:v>
                    </c:pt>
                    <c:pt idx="79">
                      <c:v>-3.5137337504428801</c:v>
                    </c:pt>
                    <c:pt idx="80">
                      <c:v>-3.5336916125478499</c:v>
                    </c:pt>
                    <c:pt idx="81">
                      <c:v>-3.55335787218737</c:v>
                    </c:pt>
                    <c:pt idx="82">
                      <c:v>-3.5727390176721001</c:v>
                    </c:pt>
                    <c:pt idx="83">
                      <c:v>-3.5918408191066802</c:v>
                    </c:pt>
                    <c:pt idx="84">
                      <c:v>-3.6106688270448699</c:v>
                    </c:pt>
                    <c:pt idx="85">
                      <c:v>-3.6292284414157199</c:v>
                    </c:pt>
                    <c:pt idx="86">
                      <c:v>-3.6475249244100798</c:v>
                    </c:pt>
                    <c:pt idx="87">
                      <c:v>-3.6655634058059601</c:v>
                    </c:pt>
                    <c:pt idx="88">
                      <c:v>-3.6833489531123398</c:v>
                    </c:pt>
                    <c:pt idx="89">
                      <c:v>-3.70088632175263</c:v>
                    </c:pt>
                    <c:pt idx="90">
                      <c:v>-3.7181803159043501</c:v>
                    </c:pt>
                    <c:pt idx="91">
                      <c:v>-3.7352355821718799</c:v>
                    </c:pt>
                    <c:pt idx="92">
                      <c:v>-3.7520566477810302</c:v>
                    </c:pt>
                    <c:pt idx="93">
                      <c:v>-3.76864792892875</c:v>
                    </c:pt>
                    <c:pt idx="94">
                      <c:v>-3.7850137347990902</c:v>
                    </c:pt>
                    <c:pt idx="95">
                      <c:v>-3.8011582708222398</c:v>
                    </c:pt>
                    <c:pt idx="96">
                      <c:v>-3.81708524467953</c:v>
                    </c:pt>
                    <c:pt idx="97">
                      <c:v>-3.8327993900456301</c:v>
                    </c:pt>
                    <c:pt idx="98">
                      <c:v>-3.8483043463412501</c:v>
                    </c:pt>
                    <c:pt idx="99">
                      <c:v>-3.8636039863951499</c:v>
                    </c:pt>
                    <c:pt idx="100">
                      <c:v>-3.87870202097556</c:v>
                    </c:pt>
                    <c:pt idx="101">
                      <c:v>-3.8932250537071562</c:v>
                    </c:pt>
                    <c:pt idx="102">
                      <c:v>-3.9077480864387519</c:v>
                    </c:pt>
                    <c:pt idx="103">
                      <c:v>-3.9222711191703481</c:v>
                    </c:pt>
                    <c:pt idx="104">
                      <c:v>-3.9367941519019438</c:v>
                    </c:pt>
                    <c:pt idx="105">
                      <c:v>-3.95131718463354</c:v>
                    </c:pt>
                    <c:pt idx="106">
                      <c:v>-3.9649332254044918</c:v>
                    </c:pt>
                    <c:pt idx="107">
                      <c:v>-3.978549266175444</c:v>
                    </c:pt>
                    <c:pt idx="108">
                      <c:v>-3.9921653069463958</c:v>
                    </c:pt>
                    <c:pt idx="109">
                      <c:v>-4.0057813477173481</c:v>
                    </c:pt>
                    <c:pt idx="110">
                      <c:v>-4.0193973884882999</c:v>
                    </c:pt>
                    <c:pt idx="111">
                      <c:v>-4.032169015933432</c:v>
                    </c:pt>
                    <c:pt idx="112">
                      <c:v>-4.0449406433785642</c:v>
                    </c:pt>
                    <c:pt idx="113">
                      <c:v>-4.0577122708236955</c:v>
                    </c:pt>
                    <c:pt idx="114">
                      <c:v>-4.0704838982688276</c:v>
                    </c:pt>
                    <c:pt idx="115">
                      <c:v>-4.0832555257139598</c:v>
                    </c:pt>
                    <c:pt idx="116">
                      <c:v>-4.0952785303071257</c:v>
                    </c:pt>
                    <c:pt idx="117">
                      <c:v>-4.1073015349002917</c:v>
                    </c:pt>
                    <c:pt idx="118">
                      <c:v>-4.1193245394934577</c:v>
                    </c:pt>
                    <c:pt idx="119">
                      <c:v>-4.1313475440866236</c:v>
                    </c:pt>
                    <c:pt idx="120">
                      <c:v>-4.1433705486797896</c:v>
                    </c:pt>
                    <c:pt idx="121">
                      <c:v>-4.1546929263673915</c:v>
                    </c:pt>
                    <c:pt idx="122">
                      <c:v>-4.1660153040549934</c:v>
                    </c:pt>
                    <c:pt idx="123">
                      <c:v>-4.1773376817425962</c:v>
                    </c:pt>
                    <c:pt idx="124">
                      <c:v>-4.1886600594301981</c:v>
                    </c:pt>
                    <c:pt idx="125">
                      <c:v>-4.1999824371178001</c:v>
                    </c:pt>
                    <c:pt idx="126">
                      <c:v>-4.2106583015822556</c:v>
                    </c:pt>
                    <c:pt idx="127">
                      <c:v>-4.2213341660467121</c:v>
                    </c:pt>
                    <c:pt idx="128">
                      <c:v>-4.2320100305111676</c:v>
                    </c:pt>
                    <c:pt idx="129">
                      <c:v>-4.2426858949756241</c:v>
                    </c:pt>
                    <c:pt idx="130">
                      <c:v>-4.2533617594400797</c:v>
                    </c:pt>
                    <c:pt idx="131">
                      <c:v>-4.2634403232240281</c:v>
                    </c:pt>
                    <c:pt idx="132">
                      <c:v>-4.2735188870079757</c:v>
                    </c:pt>
                    <c:pt idx="133">
                      <c:v>-4.2835974507919241</c:v>
                    </c:pt>
                    <c:pt idx="134">
                      <c:v>-4.2936760145758717</c:v>
                    </c:pt>
                    <c:pt idx="135">
                      <c:v>-4.3037545783598201</c:v>
                    </c:pt>
                    <c:pt idx="136">
                      <c:v>-4.3132804605848705</c:v>
                    </c:pt>
                    <c:pt idx="137">
                      <c:v>-4.3228063428099199</c:v>
                    </c:pt>
                    <c:pt idx="138">
                      <c:v>-4.3323322250349703</c:v>
                    </c:pt>
                    <c:pt idx="139">
                      <c:v>-4.3418581072600198</c:v>
                    </c:pt>
                    <c:pt idx="140">
                      <c:v>-4.3513839894850701</c:v>
                    </c:pt>
                    <c:pt idx="141">
                      <c:v>-4.3603976885852322</c:v>
                    </c:pt>
                    <c:pt idx="142">
                      <c:v>-4.3694113876853944</c:v>
                    </c:pt>
                    <c:pt idx="143">
                      <c:v>-4.3784250867855556</c:v>
                    </c:pt>
                    <c:pt idx="144">
                      <c:v>-4.3874387858857178</c:v>
                    </c:pt>
                    <c:pt idx="145">
                      <c:v>-4.3964524849858799</c:v>
                    </c:pt>
                    <c:pt idx="146">
                      <c:v>-4.404990567932848</c:v>
                    </c:pt>
                    <c:pt idx="147">
                      <c:v>-4.4135286508798162</c:v>
                    </c:pt>
                    <c:pt idx="148">
                      <c:v>-4.4220667338267834</c:v>
                    </c:pt>
                    <c:pt idx="149">
                      <c:v>-4.4306048167737515</c:v>
                    </c:pt>
                    <c:pt idx="150">
                      <c:v>-4.4391428997207196</c:v>
                    </c:pt>
                    <c:pt idx="151">
                      <c:v>-4.4472388115622117</c:v>
                    </c:pt>
                    <c:pt idx="152">
                      <c:v>-4.4553347234037037</c:v>
                    </c:pt>
                    <c:pt idx="153">
                      <c:v>-4.4634306352451958</c:v>
                    </c:pt>
                    <c:pt idx="154">
                      <c:v>-4.4715265470866878</c:v>
                    </c:pt>
                    <c:pt idx="155">
                      <c:v>-4.4796224589281799</c:v>
                    </c:pt>
                    <c:pt idx="156">
                      <c:v>-4.487306638093818</c:v>
                    </c:pt>
                    <c:pt idx="157">
                      <c:v>-4.4949908172594562</c:v>
                    </c:pt>
                    <c:pt idx="158">
                      <c:v>-4.5026749964250934</c:v>
                    </c:pt>
                    <c:pt idx="159">
                      <c:v>-4.5103591755907315</c:v>
                    </c:pt>
                    <c:pt idx="160">
                      <c:v>-4.5180433547563696</c:v>
                    </c:pt>
                    <c:pt idx="161">
                      <c:v>-4.5253436210951499</c:v>
                    </c:pt>
                    <c:pt idx="162">
                      <c:v>-4.5326438874339301</c:v>
                    </c:pt>
                    <c:pt idx="163">
                      <c:v>-4.5399441537727094</c:v>
                    </c:pt>
                    <c:pt idx="164">
                      <c:v>-4.5472444201114897</c:v>
                    </c:pt>
                    <c:pt idx="165">
                      <c:v>-4.5545446864502699</c:v>
                    </c:pt>
                    <c:pt idx="166">
                      <c:v>-4.5614864423118222</c:v>
                    </c:pt>
                    <c:pt idx="167">
                      <c:v>-4.5684281981733736</c:v>
                    </c:pt>
                    <c:pt idx="168">
                      <c:v>-4.575369954034926</c:v>
                    </c:pt>
                    <c:pt idx="169">
                      <c:v>-4.5823117098964774</c:v>
                    </c:pt>
                    <c:pt idx="170">
                      <c:v>-4.5892534657580297</c:v>
                    </c:pt>
                    <c:pt idx="171">
                      <c:v>-4.5958601197331754</c:v>
                    </c:pt>
                    <c:pt idx="172">
                      <c:v>-4.602466773708322</c:v>
                    </c:pt>
                    <c:pt idx="173">
                      <c:v>-4.6090734276834677</c:v>
                    </c:pt>
                    <c:pt idx="174">
                      <c:v>-4.6156800816586143</c:v>
                    </c:pt>
                    <c:pt idx="175">
                      <c:v>-4.62228673563376</c:v>
                    </c:pt>
                    <c:pt idx="176">
                      <c:v>-4.628579623255054</c:v>
                    </c:pt>
                    <c:pt idx="177">
                      <c:v>-4.634872510876348</c:v>
                    </c:pt>
                    <c:pt idx="178">
                      <c:v>-4.641165398497642</c:v>
                    </c:pt>
                    <c:pt idx="179">
                      <c:v>-4.647458286118936</c:v>
                    </c:pt>
                    <c:pt idx="180">
                      <c:v>-4.65375117374023</c:v>
                    </c:pt>
                    <c:pt idx="181">
                      <c:v>-4.6597500913263916</c:v>
                    </c:pt>
                    <c:pt idx="182">
                      <c:v>-4.6657490089125542</c:v>
                    </c:pt>
                    <c:pt idx="183">
                      <c:v>-4.6717479264987158</c:v>
                    </c:pt>
                    <c:pt idx="184">
                      <c:v>-4.6777468440848784</c:v>
                    </c:pt>
                    <c:pt idx="185">
                      <c:v>-4.6837457616710401</c:v>
                    </c:pt>
                    <c:pt idx="186">
                      <c:v>-4.689457401224816</c:v>
                    </c:pt>
                    <c:pt idx="187">
                      <c:v>-4.695169040778592</c:v>
                    </c:pt>
                    <c:pt idx="188">
                      <c:v>-4.7008806803323679</c:v>
                    </c:pt>
                    <c:pt idx="189">
                      <c:v>-4.7065923198861439</c:v>
                    </c:pt>
                    <c:pt idx="190">
                      <c:v>-4.7123039594399199</c:v>
                    </c:pt>
                    <c:pt idx="191">
                      <c:v>-4.7177668901393455</c:v>
                    </c:pt>
                    <c:pt idx="192">
                      <c:v>-4.723229820838772</c:v>
                    </c:pt>
                    <c:pt idx="193">
                      <c:v>-4.7286927515381976</c:v>
                    </c:pt>
                    <c:pt idx="194">
                      <c:v>-4.7341556822376241</c:v>
                    </c:pt>
                    <c:pt idx="195">
                      <c:v>-4.7396186129370497</c:v>
                    </c:pt>
                    <c:pt idx="196">
                      <c:v>-4.7448391420287814</c:v>
                    </c:pt>
                    <c:pt idx="197">
                      <c:v>-4.7500596711205141</c:v>
                    </c:pt>
                    <c:pt idx="198">
                      <c:v>-4.7552802002122458</c:v>
                    </c:pt>
                    <c:pt idx="199">
                      <c:v>-4.7605007293039785</c:v>
                    </c:pt>
                    <c:pt idx="200">
                      <c:v>-4.7657212583957103</c:v>
                    </c:pt>
                    <c:pt idx="201">
                      <c:v>-4.7707126177536159</c:v>
                    </c:pt>
                    <c:pt idx="202">
                      <c:v>-4.7757039771115224</c:v>
                    </c:pt>
                    <c:pt idx="203">
                      <c:v>-4.780695336469428</c:v>
                    </c:pt>
                    <c:pt idx="204">
                      <c:v>-4.7856866958273345</c:v>
                    </c:pt>
                    <c:pt idx="205">
                      <c:v>-4.7906780551852401</c:v>
                    </c:pt>
                    <c:pt idx="206">
                      <c:v>-4.7954534739988119</c:v>
                    </c:pt>
                    <c:pt idx="207">
                      <c:v>-4.8002288928123837</c:v>
                    </c:pt>
                    <c:pt idx="208">
                      <c:v>-4.8050043116259564</c:v>
                    </c:pt>
                    <c:pt idx="209">
                      <c:v>-4.8097797304395282</c:v>
                    </c:pt>
                    <c:pt idx="210">
                      <c:v>-4.8145551492531</c:v>
                    </c:pt>
                    <c:pt idx="211">
                      <c:v>-4.8191269057226043</c:v>
                    </c:pt>
                    <c:pt idx="212">
                      <c:v>-4.8236986621921085</c:v>
                    </c:pt>
                    <c:pt idx="213">
                      <c:v>-4.8282704186616119</c:v>
                    </c:pt>
                    <c:pt idx="214">
                      <c:v>-4.8328421751311161</c:v>
                    </c:pt>
                    <c:pt idx="215">
                      <c:v>-4.8374139316006204</c:v>
                    </c:pt>
                    <c:pt idx="216">
                      <c:v>-4.8418237855524646</c:v>
                    </c:pt>
                    <c:pt idx="217">
                      <c:v>-4.846233639504308</c:v>
                    </c:pt>
                    <c:pt idx="218">
                      <c:v>-4.8506434934561522</c:v>
                    </c:pt>
                    <c:pt idx="219">
                      <c:v>-4.8550533474079955</c:v>
                    </c:pt>
                    <c:pt idx="220">
                      <c:v>-4.8594632013598398</c:v>
                    </c:pt>
                    <c:pt idx="221">
                      <c:v>-4.8636209820124261</c:v>
                    </c:pt>
                    <c:pt idx="222">
                      <c:v>-4.8677787626650115</c:v>
                    </c:pt>
                    <c:pt idx="223">
                      <c:v>-4.8719365433175978</c:v>
                    </c:pt>
                    <c:pt idx="224">
                      <c:v>-4.8760943239701833</c:v>
                    </c:pt>
                    <c:pt idx="225">
                      <c:v>-4.8802521046227696</c:v>
                    </c:pt>
                    <c:pt idx="226">
                      <c:v>-4.884277175444816</c:v>
                    </c:pt>
                    <c:pt idx="227">
                      <c:v>-4.8883022462668615</c:v>
                    </c:pt>
                    <c:pt idx="228">
                      <c:v>-4.8923273170889079</c:v>
                    </c:pt>
                    <c:pt idx="229">
                      <c:v>-4.8963523879109534</c:v>
                    </c:pt>
                    <c:pt idx="230">
                      <c:v>-4.9003774587329998</c:v>
                    </c:pt>
                    <c:pt idx="231">
                      <c:v>-4.9042727279590395</c:v>
                    </c:pt>
                    <c:pt idx="232">
                      <c:v>-4.90816799718508</c:v>
                    </c:pt>
                    <c:pt idx="233">
                      <c:v>-4.9120632664111197</c:v>
                    </c:pt>
                    <c:pt idx="234">
                      <c:v>-4.9159585356371602</c:v>
                    </c:pt>
                    <c:pt idx="235">
                      <c:v>-4.9198538048631999</c:v>
                    </c:pt>
                    <c:pt idx="236">
                      <c:v>-4.9235639921727641</c:v>
                    </c:pt>
                    <c:pt idx="237">
                      <c:v>-4.9272741794823283</c:v>
                    </c:pt>
                    <c:pt idx="238">
                      <c:v>-4.9309843667918916</c:v>
                    </c:pt>
                    <c:pt idx="239">
                      <c:v>-4.9346945541014557</c:v>
                    </c:pt>
                    <c:pt idx="240">
                      <c:v>-4.9384047414110199</c:v>
                    </c:pt>
                    <c:pt idx="241">
                      <c:v>-4.9419609689162103</c:v>
                    </c:pt>
                    <c:pt idx="242">
                      <c:v>-4.9455171964213998</c:v>
                    </c:pt>
                    <c:pt idx="243">
                      <c:v>-4.9490734239265901</c:v>
                    </c:pt>
                    <c:pt idx="244">
                      <c:v>-4.9526296514317796</c:v>
                    </c:pt>
                    <c:pt idx="245">
                      <c:v>-4.9561858789369699</c:v>
                    </c:pt>
                    <c:pt idx="246">
                      <c:v>-4.9596108762626443</c:v>
                    </c:pt>
                    <c:pt idx="247">
                      <c:v>-4.9630358735883178</c:v>
                    </c:pt>
                    <c:pt idx="248">
                      <c:v>-4.9664608709139921</c:v>
                    </c:pt>
                    <c:pt idx="249">
                      <c:v>-4.9698858682396656</c:v>
                    </c:pt>
                    <c:pt idx="250">
                      <c:v>-4.97331086556534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F5C-4474-84DB-14E90A568A1F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v>US retal</c:v>
                </c:tx>
                <c:spPr>
                  <a:ln>
                    <a:solidFill>
                      <a:schemeClr val="tx1"/>
                    </a:solidFill>
                    <a:prstDash val="dash"/>
                  </a:ln>
                </c:spPr>
                <c:marker>
                  <c:symbol val="none"/>
                </c:marker>
                <c:cat>
                  <c:numLit>
                    <c:formatCode>General</c:formatCode>
                    <c:ptCount val="251"/>
                    <c:pt idx="0">
                      <c:v>0</c:v>
                    </c:pt>
                    <c:pt idx="1">
                      <c:v>1</c:v>
                    </c:pt>
                    <c:pt idx="2">
                      <c:v>2</c:v>
                    </c:pt>
                    <c:pt idx="3">
                      <c:v>3</c:v>
                    </c:pt>
                    <c:pt idx="4">
                      <c:v>4</c:v>
                    </c:pt>
                    <c:pt idx="5">
                      <c:v>5</c:v>
                    </c:pt>
                    <c:pt idx="6">
                      <c:v>6</c:v>
                    </c:pt>
                    <c:pt idx="7">
                      <c:v>7</c:v>
                    </c:pt>
                    <c:pt idx="8">
                      <c:v>8</c:v>
                    </c:pt>
                    <c:pt idx="9">
                      <c:v>9</c:v>
                    </c:pt>
                    <c:pt idx="10">
                      <c:v>10</c:v>
                    </c:pt>
                    <c:pt idx="11">
                      <c:v>11</c:v>
                    </c:pt>
                    <c:pt idx="12">
                      <c:v>12</c:v>
                    </c:pt>
                    <c:pt idx="13">
                      <c:v>13</c:v>
                    </c:pt>
                    <c:pt idx="14">
                      <c:v>14</c:v>
                    </c:pt>
                    <c:pt idx="15">
                      <c:v>15</c:v>
                    </c:pt>
                    <c:pt idx="16">
                      <c:v>16</c:v>
                    </c:pt>
                    <c:pt idx="17">
                      <c:v>17</c:v>
                    </c:pt>
                    <c:pt idx="18">
                      <c:v>18</c:v>
                    </c:pt>
                    <c:pt idx="19">
                      <c:v>19</c:v>
                    </c:pt>
                    <c:pt idx="20">
                      <c:v>20</c:v>
                    </c:pt>
                    <c:pt idx="21">
                      <c:v>21</c:v>
                    </c:pt>
                    <c:pt idx="22">
                      <c:v>22</c:v>
                    </c:pt>
                    <c:pt idx="23">
                      <c:v>23</c:v>
                    </c:pt>
                    <c:pt idx="24">
                      <c:v>24</c:v>
                    </c:pt>
                    <c:pt idx="25">
                      <c:v>25</c:v>
                    </c:pt>
                    <c:pt idx="26">
                      <c:v>26</c:v>
                    </c:pt>
                    <c:pt idx="27">
                      <c:v>27</c:v>
                    </c:pt>
                    <c:pt idx="28">
                      <c:v>28</c:v>
                    </c:pt>
                    <c:pt idx="29">
                      <c:v>29</c:v>
                    </c:pt>
                    <c:pt idx="30">
                      <c:v>30</c:v>
                    </c:pt>
                    <c:pt idx="31">
                      <c:v>31</c:v>
                    </c:pt>
                    <c:pt idx="32">
                      <c:v>32</c:v>
                    </c:pt>
                    <c:pt idx="33">
                      <c:v>33</c:v>
                    </c:pt>
                    <c:pt idx="34">
                      <c:v>34</c:v>
                    </c:pt>
                    <c:pt idx="35">
                      <c:v>35</c:v>
                    </c:pt>
                    <c:pt idx="36">
                      <c:v>36</c:v>
                    </c:pt>
                    <c:pt idx="37">
                      <c:v>37</c:v>
                    </c:pt>
                    <c:pt idx="38">
                      <c:v>38</c:v>
                    </c:pt>
                    <c:pt idx="39">
                      <c:v>39</c:v>
                    </c:pt>
                    <c:pt idx="40">
                      <c:v>40</c:v>
                    </c:pt>
                    <c:pt idx="41">
                      <c:v>41</c:v>
                    </c:pt>
                    <c:pt idx="42">
                      <c:v>42</c:v>
                    </c:pt>
                    <c:pt idx="43">
                      <c:v>43</c:v>
                    </c:pt>
                    <c:pt idx="44">
                      <c:v>44</c:v>
                    </c:pt>
                    <c:pt idx="45">
                      <c:v>45</c:v>
                    </c:pt>
                    <c:pt idx="46">
                      <c:v>46</c:v>
                    </c:pt>
                    <c:pt idx="47">
                      <c:v>47</c:v>
                    </c:pt>
                    <c:pt idx="48">
                      <c:v>48</c:v>
                    </c:pt>
                    <c:pt idx="49">
                      <c:v>49</c:v>
                    </c:pt>
                    <c:pt idx="50">
                      <c:v>50</c:v>
                    </c:pt>
                    <c:pt idx="51">
                      <c:v>51</c:v>
                    </c:pt>
                    <c:pt idx="52">
                      <c:v>52</c:v>
                    </c:pt>
                    <c:pt idx="53">
                      <c:v>53</c:v>
                    </c:pt>
                    <c:pt idx="54">
                      <c:v>54</c:v>
                    </c:pt>
                    <c:pt idx="55">
                      <c:v>55</c:v>
                    </c:pt>
                    <c:pt idx="56">
                      <c:v>56</c:v>
                    </c:pt>
                    <c:pt idx="57">
                      <c:v>57</c:v>
                    </c:pt>
                    <c:pt idx="58">
                      <c:v>58</c:v>
                    </c:pt>
                    <c:pt idx="59">
                      <c:v>59</c:v>
                    </c:pt>
                    <c:pt idx="60">
                      <c:v>60</c:v>
                    </c:pt>
                    <c:pt idx="61">
                      <c:v>61</c:v>
                    </c:pt>
                    <c:pt idx="62">
                      <c:v>62</c:v>
                    </c:pt>
                    <c:pt idx="63">
                      <c:v>63</c:v>
                    </c:pt>
                    <c:pt idx="64">
                      <c:v>64</c:v>
                    </c:pt>
                    <c:pt idx="65">
                      <c:v>65</c:v>
                    </c:pt>
                    <c:pt idx="66">
                      <c:v>66</c:v>
                    </c:pt>
                    <c:pt idx="67">
                      <c:v>67</c:v>
                    </c:pt>
                    <c:pt idx="68">
                      <c:v>68</c:v>
                    </c:pt>
                    <c:pt idx="69">
                      <c:v>69</c:v>
                    </c:pt>
                    <c:pt idx="70">
                      <c:v>70</c:v>
                    </c:pt>
                    <c:pt idx="71">
                      <c:v>71</c:v>
                    </c:pt>
                    <c:pt idx="72">
                      <c:v>72</c:v>
                    </c:pt>
                    <c:pt idx="73">
                      <c:v>73</c:v>
                    </c:pt>
                    <c:pt idx="74">
                      <c:v>74</c:v>
                    </c:pt>
                    <c:pt idx="75">
                      <c:v>75</c:v>
                    </c:pt>
                    <c:pt idx="76">
                      <c:v>76</c:v>
                    </c:pt>
                    <c:pt idx="77">
                      <c:v>77</c:v>
                    </c:pt>
                    <c:pt idx="78">
                      <c:v>78</c:v>
                    </c:pt>
                    <c:pt idx="79">
                      <c:v>79</c:v>
                    </c:pt>
                    <c:pt idx="80">
                      <c:v>80</c:v>
                    </c:pt>
                    <c:pt idx="81">
                      <c:v>81</c:v>
                    </c:pt>
                    <c:pt idx="82">
                      <c:v>82</c:v>
                    </c:pt>
                    <c:pt idx="83">
                      <c:v>83</c:v>
                    </c:pt>
                    <c:pt idx="84">
                      <c:v>84</c:v>
                    </c:pt>
                    <c:pt idx="85">
                      <c:v>85</c:v>
                    </c:pt>
                    <c:pt idx="86">
                      <c:v>86</c:v>
                    </c:pt>
                    <c:pt idx="87">
                      <c:v>87</c:v>
                    </c:pt>
                    <c:pt idx="88">
                      <c:v>88</c:v>
                    </c:pt>
                    <c:pt idx="89">
                      <c:v>89</c:v>
                    </c:pt>
                    <c:pt idx="90">
                      <c:v>90</c:v>
                    </c:pt>
                    <c:pt idx="91">
                      <c:v>91</c:v>
                    </c:pt>
                    <c:pt idx="92">
                      <c:v>92</c:v>
                    </c:pt>
                    <c:pt idx="93">
                      <c:v>93</c:v>
                    </c:pt>
                    <c:pt idx="94">
                      <c:v>94</c:v>
                    </c:pt>
                    <c:pt idx="95">
                      <c:v>95</c:v>
                    </c:pt>
                    <c:pt idx="96">
                      <c:v>96</c:v>
                    </c:pt>
                    <c:pt idx="97">
                      <c:v>97</c:v>
                    </c:pt>
                    <c:pt idx="98">
                      <c:v>98</c:v>
                    </c:pt>
                    <c:pt idx="99">
                      <c:v>99</c:v>
                    </c:pt>
                    <c:pt idx="100">
                      <c:v>100</c:v>
                    </c:pt>
                    <c:pt idx="101">
                      <c:v>101</c:v>
                    </c:pt>
                    <c:pt idx="102">
                      <c:v>102</c:v>
                    </c:pt>
                    <c:pt idx="103">
                      <c:v>103</c:v>
                    </c:pt>
                    <c:pt idx="104">
                      <c:v>104</c:v>
                    </c:pt>
                    <c:pt idx="105">
                      <c:v>105</c:v>
                    </c:pt>
                    <c:pt idx="106">
                      <c:v>106</c:v>
                    </c:pt>
                    <c:pt idx="107">
                      <c:v>107</c:v>
                    </c:pt>
                    <c:pt idx="108">
                      <c:v>108</c:v>
                    </c:pt>
                    <c:pt idx="109">
                      <c:v>109</c:v>
                    </c:pt>
                    <c:pt idx="110">
                      <c:v>110</c:v>
                    </c:pt>
                    <c:pt idx="111">
                      <c:v>111</c:v>
                    </c:pt>
                    <c:pt idx="112">
                      <c:v>112</c:v>
                    </c:pt>
                    <c:pt idx="113">
                      <c:v>113</c:v>
                    </c:pt>
                    <c:pt idx="114">
                      <c:v>114</c:v>
                    </c:pt>
                    <c:pt idx="115">
                      <c:v>115</c:v>
                    </c:pt>
                    <c:pt idx="116">
                      <c:v>116</c:v>
                    </c:pt>
                    <c:pt idx="117">
                      <c:v>117</c:v>
                    </c:pt>
                    <c:pt idx="118">
                      <c:v>118</c:v>
                    </c:pt>
                    <c:pt idx="119">
                      <c:v>119</c:v>
                    </c:pt>
                    <c:pt idx="120">
                      <c:v>120</c:v>
                    </c:pt>
                    <c:pt idx="121">
                      <c:v>121</c:v>
                    </c:pt>
                    <c:pt idx="122">
                      <c:v>122</c:v>
                    </c:pt>
                    <c:pt idx="123">
                      <c:v>123</c:v>
                    </c:pt>
                    <c:pt idx="124">
                      <c:v>124</c:v>
                    </c:pt>
                    <c:pt idx="125">
                      <c:v>125</c:v>
                    </c:pt>
                    <c:pt idx="126">
                      <c:v>126</c:v>
                    </c:pt>
                    <c:pt idx="127">
                      <c:v>127</c:v>
                    </c:pt>
                    <c:pt idx="128">
                      <c:v>128</c:v>
                    </c:pt>
                    <c:pt idx="129">
                      <c:v>129</c:v>
                    </c:pt>
                    <c:pt idx="130">
                      <c:v>130</c:v>
                    </c:pt>
                    <c:pt idx="131">
                      <c:v>131</c:v>
                    </c:pt>
                    <c:pt idx="132">
                      <c:v>132</c:v>
                    </c:pt>
                    <c:pt idx="133">
                      <c:v>133</c:v>
                    </c:pt>
                    <c:pt idx="134">
                      <c:v>134</c:v>
                    </c:pt>
                    <c:pt idx="135">
                      <c:v>135</c:v>
                    </c:pt>
                    <c:pt idx="136">
                      <c:v>136</c:v>
                    </c:pt>
                    <c:pt idx="137">
                      <c:v>137</c:v>
                    </c:pt>
                    <c:pt idx="138">
                      <c:v>138</c:v>
                    </c:pt>
                    <c:pt idx="139">
                      <c:v>139</c:v>
                    </c:pt>
                    <c:pt idx="140">
                      <c:v>140</c:v>
                    </c:pt>
                    <c:pt idx="141">
                      <c:v>141</c:v>
                    </c:pt>
                    <c:pt idx="142">
                      <c:v>142</c:v>
                    </c:pt>
                    <c:pt idx="143">
                      <c:v>143</c:v>
                    </c:pt>
                    <c:pt idx="144">
                      <c:v>144</c:v>
                    </c:pt>
                    <c:pt idx="145">
                      <c:v>145</c:v>
                    </c:pt>
                    <c:pt idx="146">
                      <c:v>146</c:v>
                    </c:pt>
                    <c:pt idx="147">
                      <c:v>147</c:v>
                    </c:pt>
                    <c:pt idx="148">
                      <c:v>148</c:v>
                    </c:pt>
                    <c:pt idx="149">
                      <c:v>149</c:v>
                    </c:pt>
                    <c:pt idx="150">
                      <c:v>150</c:v>
                    </c:pt>
                    <c:pt idx="151">
                      <c:v>151</c:v>
                    </c:pt>
                    <c:pt idx="152">
                      <c:v>152</c:v>
                    </c:pt>
                    <c:pt idx="153">
                      <c:v>153</c:v>
                    </c:pt>
                    <c:pt idx="154">
                      <c:v>154</c:v>
                    </c:pt>
                    <c:pt idx="155">
                      <c:v>155</c:v>
                    </c:pt>
                    <c:pt idx="156">
                      <c:v>156</c:v>
                    </c:pt>
                    <c:pt idx="157">
                      <c:v>157</c:v>
                    </c:pt>
                    <c:pt idx="158">
                      <c:v>158</c:v>
                    </c:pt>
                    <c:pt idx="159">
                      <c:v>159</c:v>
                    </c:pt>
                    <c:pt idx="160">
                      <c:v>160</c:v>
                    </c:pt>
                    <c:pt idx="161">
                      <c:v>161</c:v>
                    </c:pt>
                    <c:pt idx="162">
                      <c:v>162</c:v>
                    </c:pt>
                    <c:pt idx="163">
                      <c:v>163</c:v>
                    </c:pt>
                    <c:pt idx="164">
                      <c:v>164</c:v>
                    </c:pt>
                    <c:pt idx="165">
                      <c:v>165</c:v>
                    </c:pt>
                    <c:pt idx="166">
                      <c:v>166</c:v>
                    </c:pt>
                    <c:pt idx="167">
                      <c:v>167</c:v>
                    </c:pt>
                    <c:pt idx="168">
                      <c:v>168</c:v>
                    </c:pt>
                    <c:pt idx="169">
                      <c:v>169</c:v>
                    </c:pt>
                    <c:pt idx="170">
                      <c:v>170</c:v>
                    </c:pt>
                    <c:pt idx="171">
                      <c:v>171</c:v>
                    </c:pt>
                    <c:pt idx="172">
                      <c:v>172</c:v>
                    </c:pt>
                    <c:pt idx="173">
                      <c:v>173</c:v>
                    </c:pt>
                    <c:pt idx="174">
                      <c:v>174</c:v>
                    </c:pt>
                    <c:pt idx="175">
                      <c:v>175</c:v>
                    </c:pt>
                    <c:pt idx="176">
                      <c:v>176</c:v>
                    </c:pt>
                    <c:pt idx="177">
                      <c:v>177</c:v>
                    </c:pt>
                    <c:pt idx="178">
                      <c:v>178</c:v>
                    </c:pt>
                    <c:pt idx="179">
                      <c:v>179</c:v>
                    </c:pt>
                    <c:pt idx="180">
                      <c:v>180</c:v>
                    </c:pt>
                    <c:pt idx="181">
                      <c:v>181</c:v>
                    </c:pt>
                    <c:pt idx="182">
                      <c:v>182</c:v>
                    </c:pt>
                    <c:pt idx="183">
                      <c:v>183</c:v>
                    </c:pt>
                    <c:pt idx="184">
                      <c:v>184</c:v>
                    </c:pt>
                    <c:pt idx="185">
                      <c:v>185</c:v>
                    </c:pt>
                    <c:pt idx="186">
                      <c:v>186</c:v>
                    </c:pt>
                    <c:pt idx="187">
                      <c:v>187</c:v>
                    </c:pt>
                    <c:pt idx="188">
                      <c:v>188</c:v>
                    </c:pt>
                    <c:pt idx="189">
                      <c:v>189</c:v>
                    </c:pt>
                    <c:pt idx="190">
                      <c:v>190</c:v>
                    </c:pt>
                    <c:pt idx="191">
                      <c:v>191</c:v>
                    </c:pt>
                    <c:pt idx="192">
                      <c:v>192</c:v>
                    </c:pt>
                    <c:pt idx="193">
                      <c:v>193</c:v>
                    </c:pt>
                    <c:pt idx="194">
                      <c:v>194</c:v>
                    </c:pt>
                    <c:pt idx="195">
                      <c:v>195</c:v>
                    </c:pt>
                    <c:pt idx="196">
                      <c:v>196</c:v>
                    </c:pt>
                    <c:pt idx="197">
                      <c:v>197</c:v>
                    </c:pt>
                    <c:pt idx="198">
                      <c:v>198</c:v>
                    </c:pt>
                    <c:pt idx="199">
                      <c:v>199</c:v>
                    </c:pt>
                    <c:pt idx="200">
                      <c:v>200</c:v>
                    </c:pt>
                    <c:pt idx="201">
                      <c:v>201</c:v>
                    </c:pt>
                    <c:pt idx="202">
                      <c:v>202</c:v>
                    </c:pt>
                    <c:pt idx="203">
                      <c:v>203</c:v>
                    </c:pt>
                    <c:pt idx="204">
                      <c:v>204</c:v>
                    </c:pt>
                    <c:pt idx="205">
                      <c:v>205</c:v>
                    </c:pt>
                    <c:pt idx="206">
                      <c:v>206</c:v>
                    </c:pt>
                    <c:pt idx="207">
                      <c:v>207</c:v>
                    </c:pt>
                    <c:pt idx="208">
                      <c:v>208</c:v>
                    </c:pt>
                    <c:pt idx="209">
                      <c:v>209</c:v>
                    </c:pt>
                    <c:pt idx="210">
                      <c:v>210</c:v>
                    </c:pt>
                    <c:pt idx="211">
                      <c:v>211</c:v>
                    </c:pt>
                    <c:pt idx="212">
                      <c:v>212</c:v>
                    </c:pt>
                    <c:pt idx="213">
                      <c:v>213</c:v>
                    </c:pt>
                    <c:pt idx="214">
                      <c:v>214</c:v>
                    </c:pt>
                    <c:pt idx="215">
                      <c:v>215</c:v>
                    </c:pt>
                    <c:pt idx="216">
                      <c:v>216</c:v>
                    </c:pt>
                    <c:pt idx="217">
                      <c:v>217</c:v>
                    </c:pt>
                    <c:pt idx="218">
                      <c:v>218</c:v>
                    </c:pt>
                    <c:pt idx="219">
                      <c:v>219</c:v>
                    </c:pt>
                    <c:pt idx="220">
                      <c:v>220</c:v>
                    </c:pt>
                    <c:pt idx="221">
                      <c:v>221</c:v>
                    </c:pt>
                    <c:pt idx="222">
                      <c:v>222</c:v>
                    </c:pt>
                    <c:pt idx="223">
                      <c:v>223</c:v>
                    </c:pt>
                    <c:pt idx="224">
                      <c:v>224</c:v>
                    </c:pt>
                    <c:pt idx="225">
                      <c:v>225</c:v>
                    </c:pt>
                    <c:pt idx="226">
                      <c:v>226</c:v>
                    </c:pt>
                    <c:pt idx="227">
                      <c:v>227</c:v>
                    </c:pt>
                    <c:pt idx="228">
                      <c:v>228</c:v>
                    </c:pt>
                    <c:pt idx="229">
                      <c:v>229</c:v>
                    </c:pt>
                    <c:pt idx="230">
                      <c:v>230</c:v>
                    </c:pt>
                    <c:pt idx="231">
                      <c:v>231</c:v>
                    </c:pt>
                    <c:pt idx="232">
                      <c:v>232</c:v>
                    </c:pt>
                    <c:pt idx="233">
                      <c:v>233</c:v>
                    </c:pt>
                    <c:pt idx="234">
                      <c:v>234</c:v>
                    </c:pt>
                    <c:pt idx="235">
                      <c:v>235</c:v>
                    </c:pt>
                    <c:pt idx="236">
                      <c:v>236</c:v>
                    </c:pt>
                    <c:pt idx="237">
                      <c:v>237</c:v>
                    </c:pt>
                    <c:pt idx="238">
                      <c:v>238</c:v>
                    </c:pt>
                    <c:pt idx="239">
                      <c:v>239</c:v>
                    </c:pt>
                    <c:pt idx="240">
                      <c:v>240</c:v>
                    </c:pt>
                    <c:pt idx="241">
                      <c:v>241</c:v>
                    </c:pt>
                    <c:pt idx="242">
                      <c:v>242</c:v>
                    </c:pt>
                    <c:pt idx="243">
                      <c:v>243</c:v>
                    </c:pt>
                    <c:pt idx="244">
                      <c:v>244</c:v>
                    </c:pt>
                    <c:pt idx="245">
                      <c:v>245</c:v>
                    </c:pt>
                    <c:pt idx="246">
                      <c:v>246</c:v>
                    </c:pt>
                    <c:pt idx="247">
                      <c:v>247</c:v>
                    </c:pt>
                    <c:pt idx="248">
                      <c:v>248</c:v>
                    </c:pt>
                    <c:pt idx="249">
                      <c:v>249</c:v>
                    </c:pt>
                    <c:pt idx="250">
                      <c:v>250</c:v>
                    </c:pt>
                  </c:numLit>
                </c:cat>
                <c:val>
                  <c:numLit>
                    <c:formatCode>General</c:formatCode>
                    <c:ptCount val="251"/>
                    <c:pt idx="0">
                      <c:v>0</c:v>
                    </c:pt>
                    <c:pt idx="1">
                      <c:v>-1.83835881592764E-2</c:v>
                    </c:pt>
                    <c:pt idx="2">
                      <c:v>-4.0168122006678499E-2</c:v>
                    </c:pt>
                    <c:pt idx="3">
                      <c:v>-6.5036949500796304E-2</c:v>
                    </c:pt>
                    <c:pt idx="4">
                      <c:v>-9.2661570554386494E-2</c:v>
                    </c:pt>
                    <c:pt idx="5">
                      <c:v>-0.122737806365492</c:v>
                    </c:pt>
                    <c:pt idx="6">
                      <c:v>-0.15498678016105899</c:v>
                    </c:pt>
                    <c:pt idx="7">
                      <c:v>-0.189153443744428</c:v>
                    </c:pt>
                    <c:pt idx="8">
                      <c:v>-0.22500446000941501</c:v>
                    </c:pt>
                    <c:pt idx="9">
                      <c:v>-0.26232664532722699</c:v>
                    </c:pt>
                    <c:pt idx="10">
                      <c:v>-0.30092533552753498</c:v>
                    </c:pt>
                    <c:pt idx="11">
                      <c:v>-0.34062290397357498</c:v>
                    </c:pt>
                    <c:pt idx="12">
                      <c:v>-0.38125739415931797</c:v>
                    </c:pt>
                    <c:pt idx="13">
                      <c:v>-0.42268125644231402</c:v>
                    </c:pt>
                    <c:pt idx="14">
                      <c:v>-0.464760181199597</c:v>
                    </c:pt>
                    <c:pt idx="15">
                      <c:v>-0.50737206993706196</c:v>
                    </c:pt>
                    <c:pt idx="16">
                      <c:v>-0.55040584944258097</c:v>
                    </c:pt>
                    <c:pt idx="17">
                      <c:v>-0.593761003330329</c:v>
                    </c:pt>
                    <c:pt idx="18">
                      <c:v>-0.63734590382046297</c:v>
                    </c:pt>
                    <c:pt idx="19">
                      <c:v>-0.68107808784796398</c:v>
                    </c:pt>
                    <c:pt idx="20">
                      <c:v>-0.72488257235374698</c:v>
                    </c:pt>
                    <c:pt idx="21">
                      <c:v>-0.768691893821283</c:v>
                    </c:pt>
                    <c:pt idx="22">
                      <c:v>-0.81244567991993799</c:v>
                    </c:pt>
                    <c:pt idx="23">
                      <c:v>-0.85608815802009597</c:v>
                    </c:pt>
                    <c:pt idx="24">
                      <c:v>-0.89945959138286702</c:v>
                    </c:pt>
                    <c:pt idx="25">
                      <c:v>-0.94271005026171895</c:v>
                    </c:pt>
                    <c:pt idx="26">
                      <c:v>-0.98573404541043597</c:v>
                    </c:pt>
                    <c:pt idx="27">
                      <c:v>-1.0284825840091101</c:v>
                    </c:pt>
                    <c:pt idx="28">
                      <c:v>-1.0709214695590199</c:v>
                    </c:pt>
                    <c:pt idx="29">
                      <c:v>-1.1130240130583899</c:v>
                    </c:pt>
                    <c:pt idx="30">
                      <c:v>-1.1547622548096901</c:v>
                    </c:pt>
                    <c:pt idx="31">
                      <c:v>-1.19611591244061</c:v>
                    </c:pt>
                    <c:pt idx="32">
                      <c:v>-1.23706613725777</c:v>
                    </c:pt>
                    <c:pt idx="33">
                      <c:v>-1.27744408179735</c:v>
                    </c:pt>
                    <c:pt idx="34">
                      <c:v>-1.3174901258166101</c:v>
                    </c:pt>
                    <c:pt idx="35">
                      <c:v>-1.35712133444602</c:v>
                    </c:pt>
                    <c:pt idx="36">
                      <c:v>-1.3963054665408099</c:v>
                    </c:pt>
                    <c:pt idx="37">
                      <c:v>-1.4350273044290001</c:v>
                    </c:pt>
                    <c:pt idx="38">
                      <c:v>-1.4732793933741299</c:v>
                    </c:pt>
                    <c:pt idx="39">
                      <c:v>-1.51105242241794</c:v>
                    </c:pt>
                    <c:pt idx="40">
                      <c:v>-1.54834300171269</c:v>
                    </c:pt>
                    <c:pt idx="41">
                      <c:v>-1.58514745049392</c:v>
                    </c:pt>
                    <c:pt idx="42">
                      <c:v>-1.6214641185366301</c:v>
                    </c:pt>
                    <c:pt idx="43">
                      <c:v>-1.6572908542105</c:v>
                    </c:pt>
                    <c:pt idx="44">
                      <c:v>-1.6926273398281799</c:v>
                    </c:pt>
                    <c:pt idx="45">
                      <c:v>-1.7274749280410699</c:v>
                    </c:pt>
                    <c:pt idx="46">
                      <c:v>-1.76183309006569</c:v>
                    </c:pt>
                    <c:pt idx="47">
                      <c:v>-1.79570344821056</c:v>
                    </c:pt>
                    <c:pt idx="48">
                      <c:v>-1.8290883050004301</c:v>
                    </c:pt>
                    <c:pt idx="49">
                      <c:v>-1.8619903264448701</c:v>
                    </c:pt>
                    <c:pt idx="50">
                      <c:v>-1.89441301504008</c:v>
                    </c:pt>
                    <c:pt idx="51">
                      <c:v>-1.92635909324451</c:v>
                    </c:pt>
                    <c:pt idx="52">
                      <c:v>-1.9579983010658599</c:v>
                    </c:pt>
                    <c:pt idx="53">
                      <c:v>-1.9889156787556199</c:v>
                    </c:pt>
                    <c:pt idx="54">
                      <c:v>-2.0195764696530101</c:v>
                    </c:pt>
                    <c:pt idx="55">
                      <c:v>-2.0495553570163501</c:v>
                    </c:pt>
                    <c:pt idx="56">
                      <c:v>-2.0792909093404699</c:v>
                    </c:pt>
                    <c:pt idx="57">
                      <c:v>-2.1085192349863902</c:v>
                    </c:pt>
                    <c:pt idx="58">
                      <c:v>-2.1372756406436899</c:v>
                    </c:pt>
                    <c:pt idx="59">
                      <c:v>-2.1655801135361701</c:v>
                    </c:pt>
                    <c:pt idx="60">
                      <c:v>-2.1934447476402101</c:v>
                    </c:pt>
                    <c:pt idx="61">
                      <c:v>-2.2208788929416698</c:v>
                    </c:pt>
                    <c:pt idx="62">
                      <c:v>-2.24788796680471</c:v>
                    </c:pt>
                    <c:pt idx="63">
                      <c:v>-2.2744785424881502</c:v>
                    </c:pt>
                    <c:pt idx="64">
                      <c:v>-2.3006566440727201</c:v>
                    </c:pt>
                    <c:pt idx="65">
                      <c:v>-2.3264280115004001</c:v>
                    </c:pt>
                    <c:pt idx="66">
                      <c:v>-2.3517985737824798</c:v>
                    </c:pt>
                    <c:pt idx="67">
                      <c:v>-2.3767740313497399</c:v>
                    </c:pt>
                    <c:pt idx="68">
                      <c:v>-2.4013600773478099</c:v>
                    </c:pt>
                    <c:pt idx="69">
                      <c:v>-2.42569184000787</c:v>
                    </c:pt>
                    <c:pt idx="70">
                      <c:v>-2.4494599341969998</c:v>
                    </c:pt>
                    <c:pt idx="71">
                      <c:v>-2.4728797983917001</c:v>
                    </c:pt>
                    <c:pt idx="72">
                      <c:v>-2.4960709584535401</c:v>
                    </c:pt>
                    <c:pt idx="73">
                      <c:v>-2.51873338634462</c:v>
                    </c:pt>
                    <c:pt idx="74">
                      <c:v>-2.5410654719729902</c:v>
                    </c:pt>
                    <c:pt idx="75">
                      <c:v>-2.5631816908759801</c:v>
                    </c:pt>
                    <c:pt idx="76">
                      <c:v>-2.5847959809125598</c:v>
                    </c:pt>
                    <c:pt idx="77">
                      <c:v>-2.6060940752756099</c:v>
                    </c:pt>
                    <c:pt idx="78">
                      <c:v>-2.6271867986919699</c:v>
                    </c:pt>
                    <c:pt idx="79">
                      <c:v>-2.6478018383085602</c:v>
                    </c:pt>
                    <c:pt idx="80">
                      <c:v>-2.66811430920718</c:v>
                    </c:pt>
                    <c:pt idx="81">
                      <c:v>-2.6882313074527602</c:v>
                    </c:pt>
                    <c:pt idx="82">
                      <c:v>-2.7078943609107902</c:v>
                    </c:pt>
                    <c:pt idx="83">
                      <c:v>-2.7272679844677099</c:v>
                    </c:pt>
                    <c:pt idx="84">
                      <c:v>-2.7463507716907798</c:v>
                    </c:pt>
                    <c:pt idx="85">
                      <c:v>-2.7652464072699798</c:v>
                    </c:pt>
                    <c:pt idx="86">
                      <c:v>-2.7837149522582298</c:v>
                    </c:pt>
                    <c:pt idx="87">
                      <c:v>-2.8019092668885701</c:v>
                    </c:pt>
                    <c:pt idx="88">
                      <c:v>-2.8198296040058599</c:v>
                    </c:pt>
                    <c:pt idx="89">
                      <c:v>-2.83747700103878</c:v>
                    </c:pt>
                    <c:pt idx="90">
                      <c:v>-2.8548537243851002</c:v>
                    </c:pt>
                    <c:pt idx="91">
                      <c:v>-2.8719630128978602</c:v>
                    </c:pt>
                    <c:pt idx="92">
                      <c:v>-2.8888081035069901</c:v>
                    </c:pt>
                    <c:pt idx="93">
                      <c:v>-2.9050089306816398</c:v>
                    </c:pt>
                    <c:pt idx="94">
                      <c:v>-2.92207220489228</c:v>
                    </c:pt>
                    <c:pt idx="95">
                      <c:v>-2.9374352322703601</c:v>
                    </c:pt>
                    <c:pt idx="96">
                      <c:v>-2.9539732446590401</c:v>
                    </c:pt>
                    <c:pt idx="97">
                      <c:v>-2.9687716845280199</c:v>
                    </c:pt>
                    <c:pt idx="98">
                      <c:v>-2.9837418856987501</c:v>
                    </c:pt>
                    <c:pt idx="99">
                      <c:v>-2.9999465433200898</c:v>
                    </c:pt>
                    <c:pt idx="100">
                      <c:v>-3.01407206905973</c:v>
                    </c:pt>
                    <c:pt idx="101">
                      <c:v>-3.0283825047456379</c:v>
                    </c:pt>
                    <c:pt idx="102">
                      <c:v>-3.0426929404315461</c:v>
                    </c:pt>
                    <c:pt idx="103">
                      <c:v>-3.057003376117454</c:v>
                    </c:pt>
                    <c:pt idx="104">
                      <c:v>-3.0713138118033623</c:v>
                    </c:pt>
                    <c:pt idx="105">
                      <c:v>-3.0856242474892701</c:v>
                    </c:pt>
                    <c:pt idx="106">
                      <c:v>-3.098741671054372</c:v>
                    </c:pt>
                    <c:pt idx="107">
                      <c:v>-3.111859094619474</c:v>
                    </c:pt>
                    <c:pt idx="108">
                      <c:v>-3.1249765181845763</c:v>
                    </c:pt>
                    <c:pt idx="109">
                      <c:v>-3.1380939417496783</c:v>
                    </c:pt>
                    <c:pt idx="110">
                      <c:v>-3.1512113653147802</c:v>
                    </c:pt>
                    <c:pt idx="111">
                      <c:v>-3.1633643901072483</c:v>
                    </c:pt>
                    <c:pt idx="112">
                      <c:v>-3.1755174148997161</c:v>
                    </c:pt>
                    <c:pt idx="113">
                      <c:v>-3.1876704396921842</c:v>
                    </c:pt>
                    <c:pt idx="114">
                      <c:v>-3.1998234644846519</c:v>
                    </c:pt>
                    <c:pt idx="115">
                      <c:v>-3.2119764892771201</c:v>
                    </c:pt>
                    <c:pt idx="116">
                      <c:v>-3.2232282678590662</c:v>
                    </c:pt>
                    <c:pt idx="117">
                      <c:v>-3.2344800464410119</c:v>
                    </c:pt>
                    <c:pt idx="118">
                      <c:v>-3.2457318250229581</c:v>
                    </c:pt>
                    <c:pt idx="119">
                      <c:v>-3.2569836036049038</c:v>
                    </c:pt>
                    <c:pt idx="120">
                      <c:v>-3.2682353821868499</c:v>
                    </c:pt>
                    <c:pt idx="121">
                      <c:v>-3.278663890212242</c:v>
                    </c:pt>
                    <c:pt idx="122">
                      <c:v>-3.2890923982376341</c:v>
                    </c:pt>
                    <c:pt idx="123">
                      <c:v>-3.2995209062630257</c:v>
                    </c:pt>
                    <c:pt idx="124">
                      <c:v>-3.3099494142884178</c:v>
                    </c:pt>
                    <c:pt idx="125">
                      <c:v>-3.3203779223138099</c:v>
                    </c:pt>
                    <c:pt idx="126">
                      <c:v>-3.3300395566384777</c:v>
                    </c:pt>
                    <c:pt idx="127">
                      <c:v>-3.339701190963146</c:v>
                    </c:pt>
                    <c:pt idx="128">
                      <c:v>-3.3493628252878138</c:v>
                    </c:pt>
                    <c:pt idx="129">
                      <c:v>-3.3590244596124821</c:v>
                    </c:pt>
                    <c:pt idx="130">
                      <c:v>-3.3686860939371499</c:v>
                    </c:pt>
                    <c:pt idx="131">
                      <c:v>-3.3776583747488598</c:v>
                    </c:pt>
                    <c:pt idx="132">
                      <c:v>-3.3866306555605701</c:v>
                    </c:pt>
                    <c:pt idx="133">
                      <c:v>-3.3956029363722799</c:v>
                    </c:pt>
                    <c:pt idx="134">
                      <c:v>-3.4045752171839903</c:v>
                    </c:pt>
                    <c:pt idx="135">
                      <c:v>-3.4135474979957001</c:v>
                    </c:pt>
                    <c:pt idx="136">
                      <c:v>-3.4218829715956982</c:v>
                    </c:pt>
                    <c:pt idx="137">
                      <c:v>-3.4302184451956963</c:v>
                    </c:pt>
                    <c:pt idx="138">
                      <c:v>-3.4385539187956939</c:v>
                    </c:pt>
                    <c:pt idx="139">
                      <c:v>-3.446889392395692</c:v>
                    </c:pt>
                    <c:pt idx="140">
                      <c:v>-3.4552248659956901</c:v>
                    </c:pt>
                    <c:pt idx="141">
                      <c:v>-3.4629630347007079</c:v>
                    </c:pt>
                    <c:pt idx="142">
                      <c:v>-3.4707012034057261</c:v>
                    </c:pt>
                    <c:pt idx="143">
                      <c:v>-3.4784393721107438</c:v>
                    </c:pt>
                    <c:pt idx="144">
                      <c:v>-3.486177540815762</c:v>
                    </c:pt>
                    <c:pt idx="145">
                      <c:v>-3.4939157095207798</c:v>
                    </c:pt>
                    <c:pt idx="146">
                      <c:v>-3.5011154993853237</c:v>
                    </c:pt>
                    <c:pt idx="147">
                      <c:v>-3.5083152892498677</c:v>
                    </c:pt>
                    <c:pt idx="148">
                      <c:v>-3.5155150791144121</c:v>
                    </c:pt>
                    <c:pt idx="149">
                      <c:v>-3.522714868978956</c:v>
                    </c:pt>
                    <c:pt idx="150">
                      <c:v>-3.5299146588435</c:v>
                    </c:pt>
                    <c:pt idx="151">
                      <c:v>-3.536328565820682</c:v>
                    </c:pt>
                    <c:pt idx="152">
                      <c:v>-3.542742472797864</c:v>
                    </c:pt>
                    <c:pt idx="153">
                      <c:v>-3.5491563797750461</c:v>
                    </c:pt>
                    <c:pt idx="154">
                      <c:v>-3.5555702867522281</c:v>
                    </c:pt>
                    <c:pt idx="155">
                      <c:v>-3.5619841937294101</c:v>
                    </c:pt>
                    <c:pt idx="156">
                      <c:v>-3.568491327519006</c:v>
                    </c:pt>
                    <c:pt idx="157">
                      <c:v>-3.5749984613086019</c:v>
                    </c:pt>
                    <c:pt idx="158">
                      <c:v>-3.5815055950981982</c:v>
                    </c:pt>
                    <c:pt idx="159">
                      <c:v>-3.5880127288877941</c:v>
                    </c:pt>
                    <c:pt idx="160">
                      <c:v>-3.59451986267739</c:v>
                    </c:pt>
                    <c:pt idx="161">
                      <c:v>-3.6000940022738659</c:v>
                    </c:pt>
                    <c:pt idx="162">
                      <c:v>-3.6056681418703418</c:v>
                    </c:pt>
                    <c:pt idx="163">
                      <c:v>-3.6112422814668181</c:v>
                    </c:pt>
                    <c:pt idx="164">
                      <c:v>-3.616816421063294</c:v>
                    </c:pt>
                    <c:pt idx="165">
                      <c:v>-3.6223905606597699</c:v>
                    </c:pt>
                    <c:pt idx="166">
                      <c:v>-3.6276778150910918</c:v>
                    </c:pt>
                    <c:pt idx="167">
                      <c:v>-3.632965069522414</c:v>
                    </c:pt>
                    <c:pt idx="168">
                      <c:v>-3.6382523239537359</c:v>
                    </c:pt>
                    <c:pt idx="169">
                      <c:v>-3.6435395783850582</c:v>
                    </c:pt>
                    <c:pt idx="170">
                      <c:v>-3.64882683281638</c:v>
                    </c:pt>
                    <c:pt idx="171">
                      <c:v>-3.6537842759707422</c:v>
                    </c:pt>
                    <c:pt idx="172">
                      <c:v>-3.6587417191251039</c:v>
                    </c:pt>
                    <c:pt idx="173">
                      <c:v>-3.6636991622794661</c:v>
                    </c:pt>
                    <c:pt idx="174">
                      <c:v>-3.6686566054338279</c:v>
                    </c:pt>
                    <c:pt idx="175">
                      <c:v>-3.6736140485881901</c:v>
                    </c:pt>
                    <c:pt idx="176">
                      <c:v>-3.6782625479733642</c:v>
                    </c:pt>
                    <c:pt idx="177">
                      <c:v>-3.6829110473585382</c:v>
                    </c:pt>
                    <c:pt idx="178">
                      <c:v>-3.6875595467437119</c:v>
                    </c:pt>
                    <c:pt idx="179">
                      <c:v>-3.692208046128886</c:v>
                    </c:pt>
                    <c:pt idx="180">
                      <c:v>-3.6968565455140601</c:v>
                    </c:pt>
                    <c:pt idx="181">
                      <c:v>-3.701216132693014</c:v>
                    </c:pt>
                    <c:pt idx="182">
                      <c:v>-3.7055757198719679</c:v>
                    </c:pt>
                    <c:pt idx="183">
                      <c:v>-3.7099353070509222</c:v>
                    </c:pt>
                    <c:pt idx="184">
                      <c:v>-3.7142948942298761</c:v>
                    </c:pt>
                    <c:pt idx="185">
                      <c:v>-3.71865448140883</c:v>
                    </c:pt>
                    <c:pt idx="186">
                      <c:v>-3.7227436715661701</c:v>
                    </c:pt>
                    <c:pt idx="187">
                      <c:v>-3.7268328617235102</c:v>
                    </c:pt>
                    <c:pt idx="188">
                      <c:v>-3.7309220518808499</c:v>
                    </c:pt>
                    <c:pt idx="189">
                      <c:v>-3.73501124203819</c:v>
                    </c:pt>
                    <c:pt idx="190">
                      <c:v>-3.7391004321955301</c:v>
                    </c:pt>
                    <c:pt idx="191">
                      <c:v>-3.7429372344416043</c:v>
                    </c:pt>
                    <c:pt idx="192">
                      <c:v>-3.7467740366876781</c:v>
                    </c:pt>
                    <c:pt idx="193">
                      <c:v>-3.7506108389337522</c:v>
                    </c:pt>
                    <c:pt idx="194">
                      <c:v>-3.754447641179826</c:v>
                    </c:pt>
                    <c:pt idx="195">
                      <c:v>-3.7582844434259002</c:v>
                    </c:pt>
                    <c:pt idx="196">
                      <c:v>-3.761885649213482</c:v>
                    </c:pt>
                    <c:pt idx="197">
                      <c:v>-3.7654868550010643</c:v>
                    </c:pt>
                    <c:pt idx="198">
                      <c:v>-3.7690880607886461</c:v>
                    </c:pt>
                    <c:pt idx="199">
                      <c:v>-3.7726892665762284</c:v>
                    </c:pt>
                    <c:pt idx="200">
                      <c:v>-3.7762904723638102</c:v>
                    </c:pt>
                    <c:pt idx="201">
                      <c:v>-3.77967183378939</c:v>
                    </c:pt>
                    <c:pt idx="202">
                      <c:v>-3.7830531952149702</c:v>
                    </c:pt>
                    <c:pt idx="203">
                      <c:v>-3.78643455664055</c:v>
                    </c:pt>
                    <c:pt idx="204">
                      <c:v>-3.7898159180661302</c:v>
                    </c:pt>
                    <c:pt idx="205">
                      <c:v>-3.7931972794917099</c:v>
                    </c:pt>
                    <c:pt idx="206">
                      <c:v>-3.7963735345279561</c:v>
                    </c:pt>
                    <c:pt idx="207">
                      <c:v>-3.7995497895642019</c:v>
                    </c:pt>
                    <c:pt idx="208">
                      <c:v>-3.8027260446004481</c:v>
                    </c:pt>
                    <c:pt idx="209">
                      <c:v>-3.8059022996366938</c:v>
                    </c:pt>
                    <c:pt idx="210">
                      <c:v>-3.80907855467294</c:v>
                    </c:pt>
                    <c:pt idx="211">
                      <c:v>-3.8120634651413381</c:v>
                    </c:pt>
                    <c:pt idx="212">
                      <c:v>-3.8150483756097362</c:v>
                    </c:pt>
                    <c:pt idx="213">
                      <c:v>-3.8180332860781339</c:v>
                    </c:pt>
                    <c:pt idx="214">
                      <c:v>-3.821018196546532</c:v>
                    </c:pt>
                    <c:pt idx="215">
                      <c:v>-3.8240031070149301</c:v>
                    </c:pt>
                    <c:pt idx="216">
                      <c:v>-3.8268095040193781</c:v>
                    </c:pt>
                    <c:pt idx="217">
                      <c:v>-3.8296159010238262</c:v>
                    </c:pt>
                    <c:pt idx="218">
                      <c:v>-3.8324222980282738</c:v>
                    </c:pt>
                    <c:pt idx="219">
                      <c:v>-3.8352286950327219</c:v>
                    </c:pt>
                    <c:pt idx="220">
                      <c:v>-3.83803509203717</c:v>
                    </c:pt>
                    <c:pt idx="221">
                      <c:v>-3.8406749250941821</c:v>
                    </c:pt>
                    <c:pt idx="222">
                      <c:v>-3.8433147581511942</c:v>
                    </c:pt>
                    <c:pt idx="223">
                      <c:v>-3.8459545912082058</c:v>
                    </c:pt>
                    <c:pt idx="224">
                      <c:v>-3.8485944242652179</c:v>
                    </c:pt>
                    <c:pt idx="225">
                      <c:v>-3.85123425732223</c:v>
                    </c:pt>
                    <c:pt idx="226">
                      <c:v>-3.853729698868618</c:v>
                    </c:pt>
                    <c:pt idx="227">
                      <c:v>-3.8562251404150061</c:v>
                    </c:pt>
                    <c:pt idx="228">
                      <c:v>-3.8587205819613941</c:v>
                    </c:pt>
                    <c:pt idx="229">
                      <c:v>-3.8612160235077821</c:v>
                    </c:pt>
                    <c:pt idx="230">
                      <c:v>-3.8637114650541702</c:v>
                    </c:pt>
                    <c:pt idx="231">
                      <c:v>-3.8661053193890562</c:v>
                    </c:pt>
                    <c:pt idx="232">
                      <c:v>-3.8684991737239423</c:v>
                    </c:pt>
                    <c:pt idx="233">
                      <c:v>-3.8708930280588278</c:v>
                    </c:pt>
                    <c:pt idx="234">
                      <c:v>-3.8732868823937139</c:v>
                    </c:pt>
                    <c:pt idx="235">
                      <c:v>-3.8756807367285999</c:v>
                    </c:pt>
                    <c:pt idx="236">
                      <c:v>-3.8778225686702781</c:v>
                    </c:pt>
                    <c:pt idx="237">
                      <c:v>-3.8799644006119558</c:v>
                    </c:pt>
                    <c:pt idx="238">
                      <c:v>-3.882106232553634</c:v>
                    </c:pt>
                    <c:pt idx="239">
                      <c:v>-3.8842480644953117</c:v>
                    </c:pt>
                    <c:pt idx="240">
                      <c:v>-3.8863898964369898</c:v>
                    </c:pt>
                    <c:pt idx="241">
                      <c:v>-3.8884634552287598</c:v>
                    </c:pt>
                    <c:pt idx="242">
                      <c:v>-3.8905370140205298</c:v>
                    </c:pt>
                    <c:pt idx="243">
                      <c:v>-3.8926105728123002</c:v>
                    </c:pt>
                    <c:pt idx="244">
                      <c:v>-3.8946841316040701</c:v>
                    </c:pt>
                    <c:pt idx="245">
                      <c:v>-3.8967576903958401</c:v>
                    </c:pt>
                    <c:pt idx="246">
                      <c:v>-3.8987737954603801</c:v>
                    </c:pt>
                    <c:pt idx="247">
                      <c:v>-3.90078990052492</c:v>
                    </c:pt>
                    <c:pt idx="248">
                      <c:v>-3.90280600558946</c:v>
                    </c:pt>
                    <c:pt idx="249">
                      <c:v>-3.904822110654</c:v>
                    </c:pt>
                    <c:pt idx="250">
                      <c:v>-3.90683821571854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F5C-4474-84DB-14E90A568A1F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v>Mexico retal</c:v>
                </c:tx>
                <c:spPr>
                  <a:ln>
                    <a:solidFill>
                      <a:srgbClr val="C00000"/>
                    </a:solidFill>
                    <a:prstDash val="dash"/>
                  </a:ln>
                </c:spPr>
                <c:marker>
                  <c:symbol val="none"/>
                </c:marker>
                <c:cat>
                  <c:numLit>
                    <c:formatCode>General</c:formatCode>
                    <c:ptCount val="251"/>
                    <c:pt idx="0">
                      <c:v>0</c:v>
                    </c:pt>
                    <c:pt idx="1">
                      <c:v>1</c:v>
                    </c:pt>
                    <c:pt idx="2">
                      <c:v>2</c:v>
                    </c:pt>
                    <c:pt idx="3">
                      <c:v>3</c:v>
                    </c:pt>
                    <c:pt idx="4">
                      <c:v>4</c:v>
                    </c:pt>
                    <c:pt idx="5">
                      <c:v>5</c:v>
                    </c:pt>
                    <c:pt idx="6">
                      <c:v>6</c:v>
                    </c:pt>
                    <c:pt idx="7">
                      <c:v>7</c:v>
                    </c:pt>
                    <c:pt idx="8">
                      <c:v>8</c:v>
                    </c:pt>
                    <c:pt idx="9">
                      <c:v>9</c:v>
                    </c:pt>
                    <c:pt idx="10">
                      <c:v>10</c:v>
                    </c:pt>
                    <c:pt idx="11">
                      <c:v>11</c:v>
                    </c:pt>
                    <c:pt idx="12">
                      <c:v>12</c:v>
                    </c:pt>
                    <c:pt idx="13">
                      <c:v>13</c:v>
                    </c:pt>
                    <c:pt idx="14">
                      <c:v>14</c:v>
                    </c:pt>
                    <c:pt idx="15">
                      <c:v>15</c:v>
                    </c:pt>
                    <c:pt idx="16">
                      <c:v>16</c:v>
                    </c:pt>
                    <c:pt idx="17">
                      <c:v>17</c:v>
                    </c:pt>
                    <c:pt idx="18">
                      <c:v>18</c:v>
                    </c:pt>
                    <c:pt idx="19">
                      <c:v>19</c:v>
                    </c:pt>
                    <c:pt idx="20">
                      <c:v>20</c:v>
                    </c:pt>
                    <c:pt idx="21">
                      <c:v>21</c:v>
                    </c:pt>
                    <c:pt idx="22">
                      <c:v>22</c:v>
                    </c:pt>
                    <c:pt idx="23">
                      <c:v>23</c:v>
                    </c:pt>
                    <c:pt idx="24">
                      <c:v>24</c:v>
                    </c:pt>
                    <c:pt idx="25">
                      <c:v>25</c:v>
                    </c:pt>
                    <c:pt idx="26">
                      <c:v>26</c:v>
                    </c:pt>
                    <c:pt idx="27">
                      <c:v>27</c:v>
                    </c:pt>
                    <c:pt idx="28">
                      <c:v>28</c:v>
                    </c:pt>
                    <c:pt idx="29">
                      <c:v>29</c:v>
                    </c:pt>
                    <c:pt idx="30">
                      <c:v>30</c:v>
                    </c:pt>
                    <c:pt idx="31">
                      <c:v>31</c:v>
                    </c:pt>
                    <c:pt idx="32">
                      <c:v>32</c:v>
                    </c:pt>
                    <c:pt idx="33">
                      <c:v>33</c:v>
                    </c:pt>
                    <c:pt idx="34">
                      <c:v>34</c:v>
                    </c:pt>
                    <c:pt idx="35">
                      <c:v>35</c:v>
                    </c:pt>
                    <c:pt idx="36">
                      <c:v>36</c:v>
                    </c:pt>
                    <c:pt idx="37">
                      <c:v>37</c:v>
                    </c:pt>
                    <c:pt idx="38">
                      <c:v>38</c:v>
                    </c:pt>
                    <c:pt idx="39">
                      <c:v>39</c:v>
                    </c:pt>
                    <c:pt idx="40">
                      <c:v>40</c:v>
                    </c:pt>
                    <c:pt idx="41">
                      <c:v>41</c:v>
                    </c:pt>
                    <c:pt idx="42">
                      <c:v>42</c:v>
                    </c:pt>
                    <c:pt idx="43">
                      <c:v>43</c:v>
                    </c:pt>
                    <c:pt idx="44">
                      <c:v>44</c:v>
                    </c:pt>
                    <c:pt idx="45">
                      <c:v>45</c:v>
                    </c:pt>
                    <c:pt idx="46">
                      <c:v>46</c:v>
                    </c:pt>
                    <c:pt idx="47">
                      <c:v>47</c:v>
                    </c:pt>
                    <c:pt idx="48">
                      <c:v>48</c:v>
                    </c:pt>
                    <c:pt idx="49">
                      <c:v>49</c:v>
                    </c:pt>
                    <c:pt idx="50">
                      <c:v>50</c:v>
                    </c:pt>
                    <c:pt idx="51">
                      <c:v>51</c:v>
                    </c:pt>
                    <c:pt idx="52">
                      <c:v>52</c:v>
                    </c:pt>
                    <c:pt idx="53">
                      <c:v>53</c:v>
                    </c:pt>
                    <c:pt idx="54">
                      <c:v>54</c:v>
                    </c:pt>
                    <c:pt idx="55">
                      <c:v>55</c:v>
                    </c:pt>
                    <c:pt idx="56">
                      <c:v>56</c:v>
                    </c:pt>
                    <c:pt idx="57">
                      <c:v>57</c:v>
                    </c:pt>
                    <c:pt idx="58">
                      <c:v>58</c:v>
                    </c:pt>
                    <c:pt idx="59">
                      <c:v>59</c:v>
                    </c:pt>
                    <c:pt idx="60">
                      <c:v>60</c:v>
                    </c:pt>
                    <c:pt idx="61">
                      <c:v>61</c:v>
                    </c:pt>
                    <c:pt idx="62">
                      <c:v>62</c:v>
                    </c:pt>
                    <c:pt idx="63">
                      <c:v>63</c:v>
                    </c:pt>
                    <c:pt idx="64">
                      <c:v>64</c:v>
                    </c:pt>
                    <c:pt idx="65">
                      <c:v>65</c:v>
                    </c:pt>
                    <c:pt idx="66">
                      <c:v>66</c:v>
                    </c:pt>
                    <c:pt idx="67">
                      <c:v>67</c:v>
                    </c:pt>
                    <c:pt idx="68">
                      <c:v>68</c:v>
                    </c:pt>
                    <c:pt idx="69">
                      <c:v>69</c:v>
                    </c:pt>
                    <c:pt idx="70">
                      <c:v>70</c:v>
                    </c:pt>
                    <c:pt idx="71">
                      <c:v>71</c:v>
                    </c:pt>
                    <c:pt idx="72">
                      <c:v>72</c:v>
                    </c:pt>
                    <c:pt idx="73">
                      <c:v>73</c:v>
                    </c:pt>
                    <c:pt idx="74">
                      <c:v>74</c:v>
                    </c:pt>
                    <c:pt idx="75">
                      <c:v>75</c:v>
                    </c:pt>
                    <c:pt idx="76">
                      <c:v>76</c:v>
                    </c:pt>
                    <c:pt idx="77">
                      <c:v>77</c:v>
                    </c:pt>
                    <c:pt idx="78">
                      <c:v>78</c:v>
                    </c:pt>
                    <c:pt idx="79">
                      <c:v>79</c:v>
                    </c:pt>
                    <c:pt idx="80">
                      <c:v>80</c:v>
                    </c:pt>
                    <c:pt idx="81">
                      <c:v>81</c:v>
                    </c:pt>
                    <c:pt idx="82">
                      <c:v>82</c:v>
                    </c:pt>
                    <c:pt idx="83">
                      <c:v>83</c:v>
                    </c:pt>
                    <c:pt idx="84">
                      <c:v>84</c:v>
                    </c:pt>
                    <c:pt idx="85">
                      <c:v>85</c:v>
                    </c:pt>
                    <c:pt idx="86">
                      <c:v>86</c:v>
                    </c:pt>
                    <c:pt idx="87">
                      <c:v>87</c:v>
                    </c:pt>
                    <c:pt idx="88">
                      <c:v>88</c:v>
                    </c:pt>
                    <c:pt idx="89">
                      <c:v>89</c:v>
                    </c:pt>
                    <c:pt idx="90">
                      <c:v>90</c:v>
                    </c:pt>
                    <c:pt idx="91">
                      <c:v>91</c:v>
                    </c:pt>
                    <c:pt idx="92">
                      <c:v>92</c:v>
                    </c:pt>
                    <c:pt idx="93">
                      <c:v>93</c:v>
                    </c:pt>
                    <c:pt idx="94">
                      <c:v>94</c:v>
                    </c:pt>
                    <c:pt idx="95">
                      <c:v>95</c:v>
                    </c:pt>
                    <c:pt idx="96">
                      <c:v>96</c:v>
                    </c:pt>
                    <c:pt idx="97">
                      <c:v>97</c:v>
                    </c:pt>
                    <c:pt idx="98">
                      <c:v>98</c:v>
                    </c:pt>
                    <c:pt idx="99">
                      <c:v>99</c:v>
                    </c:pt>
                    <c:pt idx="100">
                      <c:v>100</c:v>
                    </c:pt>
                    <c:pt idx="101">
                      <c:v>101</c:v>
                    </c:pt>
                    <c:pt idx="102">
                      <c:v>102</c:v>
                    </c:pt>
                    <c:pt idx="103">
                      <c:v>103</c:v>
                    </c:pt>
                    <c:pt idx="104">
                      <c:v>104</c:v>
                    </c:pt>
                    <c:pt idx="105">
                      <c:v>105</c:v>
                    </c:pt>
                    <c:pt idx="106">
                      <c:v>106</c:v>
                    </c:pt>
                    <c:pt idx="107">
                      <c:v>107</c:v>
                    </c:pt>
                    <c:pt idx="108">
                      <c:v>108</c:v>
                    </c:pt>
                    <c:pt idx="109">
                      <c:v>109</c:v>
                    </c:pt>
                    <c:pt idx="110">
                      <c:v>110</c:v>
                    </c:pt>
                    <c:pt idx="111">
                      <c:v>111</c:v>
                    </c:pt>
                    <c:pt idx="112">
                      <c:v>112</c:v>
                    </c:pt>
                    <c:pt idx="113">
                      <c:v>113</c:v>
                    </c:pt>
                    <c:pt idx="114">
                      <c:v>114</c:v>
                    </c:pt>
                    <c:pt idx="115">
                      <c:v>115</c:v>
                    </c:pt>
                    <c:pt idx="116">
                      <c:v>116</c:v>
                    </c:pt>
                    <c:pt idx="117">
                      <c:v>117</c:v>
                    </c:pt>
                    <c:pt idx="118">
                      <c:v>118</c:v>
                    </c:pt>
                    <c:pt idx="119">
                      <c:v>119</c:v>
                    </c:pt>
                    <c:pt idx="120">
                      <c:v>120</c:v>
                    </c:pt>
                    <c:pt idx="121">
                      <c:v>121</c:v>
                    </c:pt>
                    <c:pt idx="122">
                      <c:v>122</c:v>
                    </c:pt>
                    <c:pt idx="123">
                      <c:v>123</c:v>
                    </c:pt>
                    <c:pt idx="124">
                      <c:v>124</c:v>
                    </c:pt>
                    <c:pt idx="125">
                      <c:v>125</c:v>
                    </c:pt>
                    <c:pt idx="126">
                      <c:v>126</c:v>
                    </c:pt>
                    <c:pt idx="127">
                      <c:v>127</c:v>
                    </c:pt>
                    <c:pt idx="128">
                      <c:v>128</c:v>
                    </c:pt>
                    <c:pt idx="129">
                      <c:v>129</c:v>
                    </c:pt>
                    <c:pt idx="130">
                      <c:v>130</c:v>
                    </c:pt>
                    <c:pt idx="131">
                      <c:v>131</c:v>
                    </c:pt>
                    <c:pt idx="132">
                      <c:v>132</c:v>
                    </c:pt>
                    <c:pt idx="133">
                      <c:v>133</c:v>
                    </c:pt>
                    <c:pt idx="134">
                      <c:v>134</c:v>
                    </c:pt>
                    <c:pt idx="135">
                      <c:v>135</c:v>
                    </c:pt>
                    <c:pt idx="136">
                      <c:v>136</c:v>
                    </c:pt>
                    <c:pt idx="137">
                      <c:v>137</c:v>
                    </c:pt>
                    <c:pt idx="138">
                      <c:v>138</c:v>
                    </c:pt>
                    <c:pt idx="139">
                      <c:v>139</c:v>
                    </c:pt>
                    <c:pt idx="140">
                      <c:v>140</c:v>
                    </c:pt>
                    <c:pt idx="141">
                      <c:v>141</c:v>
                    </c:pt>
                    <c:pt idx="142">
                      <c:v>142</c:v>
                    </c:pt>
                    <c:pt idx="143">
                      <c:v>143</c:v>
                    </c:pt>
                    <c:pt idx="144">
                      <c:v>144</c:v>
                    </c:pt>
                    <c:pt idx="145">
                      <c:v>145</c:v>
                    </c:pt>
                    <c:pt idx="146">
                      <c:v>146</c:v>
                    </c:pt>
                    <c:pt idx="147">
                      <c:v>147</c:v>
                    </c:pt>
                    <c:pt idx="148">
                      <c:v>148</c:v>
                    </c:pt>
                    <c:pt idx="149">
                      <c:v>149</c:v>
                    </c:pt>
                    <c:pt idx="150">
                      <c:v>150</c:v>
                    </c:pt>
                    <c:pt idx="151">
                      <c:v>151</c:v>
                    </c:pt>
                    <c:pt idx="152">
                      <c:v>152</c:v>
                    </c:pt>
                    <c:pt idx="153">
                      <c:v>153</c:v>
                    </c:pt>
                    <c:pt idx="154">
                      <c:v>154</c:v>
                    </c:pt>
                    <c:pt idx="155">
                      <c:v>155</c:v>
                    </c:pt>
                    <c:pt idx="156">
                      <c:v>156</c:v>
                    </c:pt>
                    <c:pt idx="157">
                      <c:v>157</c:v>
                    </c:pt>
                    <c:pt idx="158">
                      <c:v>158</c:v>
                    </c:pt>
                    <c:pt idx="159">
                      <c:v>159</c:v>
                    </c:pt>
                    <c:pt idx="160">
                      <c:v>160</c:v>
                    </c:pt>
                    <c:pt idx="161">
                      <c:v>161</c:v>
                    </c:pt>
                    <c:pt idx="162">
                      <c:v>162</c:v>
                    </c:pt>
                    <c:pt idx="163">
                      <c:v>163</c:v>
                    </c:pt>
                    <c:pt idx="164">
                      <c:v>164</c:v>
                    </c:pt>
                    <c:pt idx="165">
                      <c:v>165</c:v>
                    </c:pt>
                    <c:pt idx="166">
                      <c:v>166</c:v>
                    </c:pt>
                    <c:pt idx="167">
                      <c:v>167</c:v>
                    </c:pt>
                    <c:pt idx="168">
                      <c:v>168</c:v>
                    </c:pt>
                    <c:pt idx="169">
                      <c:v>169</c:v>
                    </c:pt>
                    <c:pt idx="170">
                      <c:v>170</c:v>
                    </c:pt>
                    <c:pt idx="171">
                      <c:v>171</c:v>
                    </c:pt>
                    <c:pt idx="172">
                      <c:v>172</c:v>
                    </c:pt>
                    <c:pt idx="173">
                      <c:v>173</c:v>
                    </c:pt>
                    <c:pt idx="174">
                      <c:v>174</c:v>
                    </c:pt>
                    <c:pt idx="175">
                      <c:v>175</c:v>
                    </c:pt>
                    <c:pt idx="176">
                      <c:v>176</c:v>
                    </c:pt>
                    <c:pt idx="177">
                      <c:v>177</c:v>
                    </c:pt>
                    <c:pt idx="178">
                      <c:v>178</c:v>
                    </c:pt>
                    <c:pt idx="179">
                      <c:v>179</c:v>
                    </c:pt>
                    <c:pt idx="180">
                      <c:v>180</c:v>
                    </c:pt>
                    <c:pt idx="181">
                      <c:v>181</c:v>
                    </c:pt>
                    <c:pt idx="182">
                      <c:v>182</c:v>
                    </c:pt>
                    <c:pt idx="183">
                      <c:v>183</c:v>
                    </c:pt>
                    <c:pt idx="184">
                      <c:v>184</c:v>
                    </c:pt>
                    <c:pt idx="185">
                      <c:v>185</c:v>
                    </c:pt>
                    <c:pt idx="186">
                      <c:v>186</c:v>
                    </c:pt>
                    <c:pt idx="187">
                      <c:v>187</c:v>
                    </c:pt>
                    <c:pt idx="188">
                      <c:v>188</c:v>
                    </c:pt>
                    <c:pt idx="189">
                      <c:v>189</c:v>
                    </c:pt>
                    <c:pt idx="190">
                      <c:v>190</c:v>
                    </c:pt>
                    <c:pt idx="191">
                      <c:v>191</c:v>
                    </c:pt>
                    <c:pt idx="192">
                      <c:v>192</c:v>
                    </c:pt>
                    <c:pt idx="193">
                      <c:v>193</c:v>
                    </c:pt>
                    <c:pt idx="194">
                      <c:v>194</c:v>
                    </c:pt>
                    <c:pt idx="195">
                      <c:v>195</c:v>
                    </c:pt>
                    <c:pt idx="196">
                      <c:v>196</c:v>
                    </c:pt>
                    <c:pt idx="197">
                      <c:v>197</c:v>
                    </c:pt>
                    <c:pt idx="198">
                      <c:v>198</c:v>
                    </c:pt>
                    <c:pt idx="199">
                      <c:v>199</c:v>
                    </c:pt>
                    <c:pt idx="200">
                      <c:v>200</c:v>
                    </c:pt>
                    <c:pt idx="201">
                      <c:v>201</c:v>
                    </c:pt>
                    <c:pt idx="202">
                      <c:v>202</c:v>
                    </c:pt>
                    <c:pt idx="203">
                      <c:v>203</c:v>
                    </c:pt>
                    <c:pt idx="204">
                      <c:v>204</c:v>
                    </c:pt>
                    <c:pt idx="205">
                      <c:v>205</c:v>
                    </c:pt>
                    <c:pt idx="206">
                      <c:v>206</c:v>
                    </c:pt>
                    <c:pt idx="207">
                      <c:v>207</c:v>
                    </c:pt>
                    <c:pt idx="208">
                      <c:v>208</c:v>
                    </c:pt>
                    <c:pt idx="209">
                      <c:v>209</c:v>
                    </c:pt>
                    <c:pt idx="210">
                      <c:v>210</c:v>
                    </c:pt>
                    <c:pt idx="211">
                      <c:v>211</c:v>
                    </c:pt>
                    <c:pt idx="212">
                      <c:v>212</c:v>
                    </c:pt>
                    <c:pt idx="213">
                      <c:v>213</c:v>
                    </c:pt>
                    <c:pt idx="214">
                      <c:v>214</c:v>
                    </c:pt>
                    <c:pt idx="215">
                      <c:v>215</c:v>
                    </c:pt>
                    <c:pt idx="216">
                      <c:v>216</c:v>
                    </c:pt>
                    <c:pt idx="217">
                      <c:v>217</c:v>
                    </c:pt>
                    <c:pt idx="218">
                      <c:v>218</c:v>
                    </c:pt>
                    <c:pt idx="219">
                      <c:v>219</c:v>
                    </c:pt>
                    <c:pt idx="220">
                      <c:v>220</c:v>
                    </c:pt>
                    <c:pt idx="221">
                      <c:v>221</c:v>
                    </c:pt>
                    <c:pt idx="222">
                      <c:v>222</c:v>
                    </c:pt>
                    <c:pt idx="223">
                      <c:v>223</c:v>
                    </c:pt>
                    <c:pt idx="224">
                      <c:v>224</c:v>
                    </c:pt>
                    <c:pt idx="225">
                      <c:v>225</c:v>
                    </c:pt>
                    <c:pt idx="226">
                      <c:v>226</c:v>
                    </c:pt>
                    <c:pt idx="227">
                      <c:v>227</c:v>
                    </c:pt>
                    <c:pt idx="228">
                      <c:v>228</c:v>
                    </c:pt>
                    <c:pt idx="229">
                      <c:v>229</c:v>
                    </c:pt>
                    <c:pt idx="230">
                      <c:v>230</c:v>
                    </c:pt>
                    <c:pt idx="231">
                      <c:v>231</c:v>
                    </c:pt>
                    <c:pt idx="232">
                      <c:v>232</c:v>
                    </c:pt>
                    <c:pt idx="233">
                      <c:v>233</c:v>
                    </c:pt>
                    <c:pt idx="234">
                      <c:v>234</c:v>
                    </c:pt>
                    <c:pt idx="235">
                      <c:v>235</c:v>
                    </c:pt>
                    <c:pt idx="236">
                      <c:v>236</c:v>
                    </c:pt>
                    <c:pt idx="237">
                      <c:v>237</c:v>
                    </c:pt>
                    <c:pt idx="238">
                      <c:v>238</c:v>
                    </c:pt>
                    <c:pt idx="239">
                      <c:v>239</c:v>
                    </c:pt>
                    <c:pt idx="240">
                      <c:v>240</c:v>
                    </c:pt>
                    <c:pt idx="241">
                      <c:v>241</c:v>
                    </c:pt>
                    <c:pt idx="242">
                      <c:v>242</c:v>
                    </c:pt>
                    <c:pt idx="243">
                      <c:v>243</c:v>
                    </c:pt>
                    <c:pt idx="244">
                      <c:v>244</c:v>
                    </c:pt>
                    <c:pt idx="245">
                      <c:v>245</c:v>
                    </c:pt>
                    <c:pt idx="246">
                      <c:v>246</c:v>
                    </c:pt>
                    <c:pt idx="247">
                      <c:v>247</c:v>
                    </c:pt>
                    <c:pt idx="248">
                      <c:v>248</c:v>
                    </c:pt>
                    <c:pt idx="249">
                      <c:v>249</c:v>
                    </c:pt>
                    <c:pt idx="250">
                      <c:v>250</c:v>
                    </c:pt>
                  </c:numLit>
                </c:cat>
                <c:val>
                  <c:numLit>
                    <c:formatCode>General</c:formatCode>
                    <c:ptCount val="251"/>
                    <c:pt idx="0">
                      <c:v>0</c:v>
                    </c:pt>
                    <c:pt idx="1">
                      <c:v>-5.2977118820496397E-2</c:v>
                    </c:pt>
                    <c:pt idx="2">
                      <c:v>-0.108875349452486</c:v>
                    </c:pt>
                    <c:pt idx="3">
                      <c:v>-0.16712582329626599</c:v>
                    </c:pt>
                    <c:pt idx="4">
                      <c:v>-0.22741920999817</c:v>
                    </c:pt>
                    <c:pt idx="5">
                      <c:v>-0.289469378701457</c:v>
                    </c:pt>
                    <c:pt idx="6">
                      <c:v>-0.35300928920584101</c:v>
                    </c:pt>
                    <c:pt idx="7">
                      <c:v>-0.417790875791479</c:v>
                    </c:pt>
                    <c:pt idx="8">
                      <c:v>-0.48358397998552499</c:v>
                    </c:pt>
                    <c:pt idx="9">
                      <c:v>-0.55017578803850897</c:v>
                    </c:pt>
                    <c:pt idx="10">
                      <c:v>-0.61736998841550605</c:v>
                    </c:pt>
                    <c:pt idx="11">
                      <c:v>-0.68498596709943904</c:v>
                    </c:pt>
                    <c:pt idx="12">
                      <c:v>-0.75285800792075397</c:v>
                    </c:pt>
                    <c:pt idx="13">
                      <c:v>-0.82083450063705798</c:v>
                    </c:pt>
                    <c:pt idx="14">
                      <c:v>-0.88877716141082497</c:v>
                    </c:pt>
                    <c:pt idx="15">
                      <c:v>-0.95656037708040698</c:v>
                    </c:pt>
                    <c:pt idx="16">
                      <c:v>-1.0240700337524</c:v>
                    </c:pt>
                    <c:pt idx="17">
                      <c:v>-1.0912037740323</c:v>
                    </c:pt>
                    <c:pt idx="18">
                      <c:v>-1.15786853024088</c:v>
                    </c:pt>
                    <c:pt idx="19">
                      <c:v>-1.2239821457456601</c:v>
                    </c:pt>
                    <c:pt idx="20">
                      <c:v>-1.28947068226328</c:v>
                    </c:pt>
                    <c:pt idx="21">
                      <c:v>-1.35426921896432</c:v>
                    </c:pt>
                    <c:pt idx="22">
                      <c:v>-1.41832120868119</c:v>
                    </c:pt>
                    <c:pt idx="23">
                      <c:v>-1.4815754366446701</c:v>
                    </c:pt>
                    <c:pt idx="24">
                      <c:v>-1.54388119222086</c:v>
                    </c:pt>
                    <c:pt idx="25">
                      <c:v>-1.60541967524011</c:v>
                    </c:pt>
                    <c:pt idx="26">
                      <c:v>-1.66605579926192</c:v>
                    </c:pt>
                    <c:pt idx="27">
                      <c:v>-1.72575828713909</c:v>
                    </c:pt>
                    <c:pt idx="28">
                      <c:v>-1.7845064181547601</c:v>
                    </c:pt>
                    <c:pt idx="29">
                      <c:v>-1.84228560819125</c:v>
                    </c:pt>
                    <c:pt idx="30">
                      <c:v>-1.8990796982668601</c:v>
                    </c:pt>
                    <c:pt idx="31">
                      <c:v>-1.95488221779584</c:v>
                    </c:pt>
                    <c:pt idx="32">
                      <c:v>-2.0096881133145801</c:v>
                    </c:pt>
                    <c:pt idx="33">
                      <c:v>-2.06341987788986</c:v>
                    </c:pt>
                    <c:pt idx="34">
                      <c:v>-2.1162433073174398</c:v>
                    </c:pt>
                    <c:pt idx="35">
                      <c:v>-2.1680714113853501</c:v>
                    </c:pt>
                    <c:pt idx="36">
                      <c:v>-2.2189074344936399</c:v>
                    </c:pt>
                    <c:pt idx="37">
                      <c:v>-2.26876030774004</c:v>
                    </c:pt>
                    <c:pt idx="38">
                      <c:v>-2.31764160457623</c:v>
                    </c:pt>
                    <c:pt idx="39">
                      <c:v>-2.3655584945731101</c:v>
                    </c:pt>
                    <c:pt idx="40">
                      <c:v>-2.41252510372547</c:v>
                    </c:pt>
                    <c:pt idx="41">
                      <c:v>-2.45855404392467</c:v>
                    </c:pt>
                    <c:pt idx="42">
                      <c:v>-2.5036599415562102</c:v>
                    </c:pt>
                    <c:pt idx="43">
                      <c:v>-2.5478569489341001</c:v>
                    </c:pt>
                    <c:pt idx="44">
                      <c:v>-2.5911609906166899</c:v>
                    </c:pt>
                    <c:pt idx="45">
                      <c:v>-2.6335886618347901</c:v>
                    </c:pt>
                    <c:pt idx="46">
                      <c:v>-2.67515552865351</c:v>
                    </c:pt>
                    <c:pt idx="47">
                      <c:v>-2.7158787091505299</c:v>
                    </c:pt>
                    <c:pt idx="48">
                      <c:v>-2.75577554301247</c:v>
                    </c:pt>
                    <c:pt idx="49">
                      <c:v>-2.7948632702952598</c:v>
                    </c:pt>
                    <c:pt idx="50">
                      <c:v>-2.8331594653151599</c:v>
                    </c:pt>
                    <c:pt idx="51">
                      <c:v>-2.8706808735739302</c:v>
                    </c:pt>
                    <c:pt idx="52">
                      <c:v>-2.9074206948303498</c:v>
                    </c:pt>
                    <c:pt idx="53">
                      <c:v>-2.9434251001492702</c:v>
                    </c:pt>
                    <c:pt idx="54">
                      <c:v>-2.9787171190302399</c:v>
                    </c:pt>
                    <c:pt idx="55">
                      <c:v>-3.0133078057463001</c:v>
                    </c:pt>
                    <c:pt idx="56">
                      <c:v>-3.0472058241019702</c:v>
                    </c:pt>
                    <c:pt idx="57">
                      <c:v>-3.0804039546341402</c:v>
                    </c:pt>
                    <c:pt idx="58">
                      <c:v>-3.1129587526874598</c:v>
                    </c:pt>
                    <c:pt idx="59">
                      <c:v>-3.1448810443729598</c:v>
                    </c:pt>
                    <c:pt idx="60">
                      <c:v>-3.1761821407539399</c:v>
                    </c:pt>
                    <c:pt idx="61">
                      <c:v>-3.20687556213525</c:v>
                    </c:pt>
                    <c:pt idx="62">
                      <c:v>-3.2369743979437602</c:v>
                    </c:pt>
                    <c:pt idx="63">
                      <c:v>-3.2664934205932101</c:v>
                    </c:pt>
                    <c:pt idx="64">
                      <c:v>-3.2954466362078798</c:v>
                    </c:pt>
                    <c:pt idx="65">
                      <c:v>-3.3238479760226198</c:v>
                    </c:pt>
                    <c:pt idx="66">
                      <c:v>-3.3517106289122198</c:v>
                    </c:pt>
                    <c:pt idx="67">
                      <c:v>-3.37904786285109</c:v>
                    </c:pt>
                    <c:pt idx="68">
                      <c:v>-3.4058725346429299</c:v>
                    </c:pt>
                    <c:pt idx="69">
                      <c:v>-3.43213745035025</c:v>
                    </c:pt>
                    <c:pt idx="70">
                      <c:v>-3.45797800824776</c:v>
                    </c:pt>
                    <c:pt idx="71">
                      <c:v>-3.48336099179238</c:v>
                    </c:pt>
                    <c:pt idx="72">
                      <c:v>-3.5082103410729601</c:v>
                    </c:pt>
                    <c:pt idx="73">
                      <c:v>-3.53266528398879</c:v>
                    </c:pt>
                    <c:pt idx="74">
                      <c:v>-3.5566920305014098</c:v>
                    </c:pt>
                    <c:pt idx="75">
                      <c:v>-3.5802152124437998</c:v>
                    </c:pt>
                    <c:pt idx="76">
                      <c:v>-3.6033762319465898</c:v>
                    </c:pt>
                    <c:pt idx="77">
                      <c:v>-3.6261381886705899</c:v>
                    </c:pt>
                    <c:pt idx="78">
                      <c:v>-3.6484259476593799</c:v>
                    </c:pt>
                    <c:pt idx="79">
                      <c:v>-3.6703810522812201</c:v>
                    </c:pt>
                    <c:pt idx="80">
                      <c:v>-3.6919647983973198</c:v>
                    </c:pt>
                    <c:pt idx="81">
                      <c:v>-3.7131019887547199</c:v>
                    </c:pt>
                    <c:pt idx="82">
                      <c:v>-3.73393299601533</c:v>
                    </c:pt>
                    <c:pt idx="83">
                      <c:v>-3.7544178190094</c:v>
                    </c:pt>
                    <c:pt idx="84">
                      <c:v>-3.7745445189871099</c:v>
                    </c:pt>
                    <c:pt idx="85">
                      <c:v>-3.79426003732127</c:v>
                    </c:pt>
                    <c:pt idx="86">
                      <c:v>-3.8137031973885298</c:v>
                    </c:pt>
                    <c:pt idx="87">
                      <c:v>-3.8328320123484998</c:v>
                    </c:pt>
                    <c:pt idx="88">
                      <c:v>-3.8516344148992299</c:v>
                    </c:pt>
                    <c:pt idx="89">
                      <c:v>-3.87011853755588</c:v>
                    </c:pt>
                    <c:pt idx="90">
                      <c:v>-3.8882930271723501</c:v>
                    </c:pt>
                    <c:pt idx="91">
                      <c:v>-3.9061659397575701</c:v>
                    </c:pt>
                    <c:pt idx="92">
                      <c:v>-3.9237440335679201</c:v>
                    </c:pt>
                    <c:pt idx="93">
                      <c:v>-3.94124021199515</c:v>
                    </c:pt>
                    <c:pt idx="94">
                      <c:v>-3.9580612747066</c:v>
                    </c:pt>
                    <c:pt idx="95">
                      <c:v>-3.9749816473322199</c:v>
                    </c:pt>
                    <c:pt idx="96">
                      <c:v>-3.9912530498979999</c:v>
                    </c:pt>
                    <c:pt idx="97">
                      <c:v>-4.0076812713200001</c:v>
                    </c:pt>
                    <c:pt idx="98">
                      <c:v>-4.0239264392171696</c:v>
                    </c:pt>
                    <c:pt idx="99">
                      <c:v>-4.0391462942264402</c:v>
                    </c:pt>
                    <c:pt idx="100">
                      <c:v>-4.0547964010931201</c:v>
                    </c:pt>
                    <c:pt idx="101">
                      <c:v>-4.0695275033235925</c:v>
                    </c:pt>
                    <c:pt idx="102">
                      <c:v>-4.0842586055540639</c:v>
                    </c:pt>
                    <c:pt idx="103">
                      <c:v>-4.0989897077845363</c:v>
                    </c:pt>
                    <c:pt idx="104">
                      <c:v>-4.1137208100150078</c:v>
                    </c:pt>
                    <c:pt idx="105">
                      <c:v>-4.1284519122454801</c:v>
                    </c:pt>
                    <c:pt idx="106">
                      <c:v>-4.1421114434556738</c:v>
                    </c:pt>
                    <c:pt idx="107">
                      <c:v>-4.1557709746658684</c:v>
                    </c:pt>
                    <c:pt idx="108">
                      <c:v>-4.1694305058760621</c:v>
                    </c:pt>
                    <c:pt idx="109">
                      <c:v>-4.1830900370862567</c:v>
                    </c:pt>
                    <c:pt idx="110">
                      <c:v>-4.1967495682964504</c:v>
                    </c:pt>
                    <c:pt idx="111">
                      <c:v>-4.209405085625054</c:v>
                    </c:pt>
                    <c:pt idx="112">
                      <c:v>-4.2220606029536585</c:v>
                    </c:pt>
                    <c:pt idx="113">
                      <c:v>-4.2347161202822621</c:v>
                    </c:pt>
                    <c:pt idx="114">
                      <c:v>-4.2473716376108666</c:v>
                    </c:pt>
                    <c:pt idx="115">
                      <c:v>-4.2600271549394702</c:v>
                    </c:pt>
                    <c:pt idx="116">
                      <c:v>-4.2717828972270961</c:v>
                    </c:pt>
                    <c:pt idx="117">
                      <c:v>-4.2835386395147221</c:v>
                    </c:pt>
                    <c:pt idx="118">
                      <c:v>-4.2952943818023481</c:v>
                    </c:pt>
                    <c:pt idx="119">
                      <c:v>-4.3070501240899741</c:v>
                    </c:pt>
                    <c:pt idx="120">
                      <c:v>-4.3188058663776001</c:v>
                    </c:pt>
                    <c:pt idx="121">
                      <c:v>-4.3297333864255538</c:v>
                    </c:pt>
                    <c:pt idx="122">
                      <c:v>-4.3406609064735076</c:v>
                    </c:pt>
                    <c:pt idx="123">
                      <c:v>-4.3515884265214622</c:v>
                    </c:pt>
                    <c:pt idx="124">
                      <c:v>-4.3625159465694159</c:v>
                    </c:pt>
                    <c:pt idx="125">
                      <c:v>-4.3734434666173696</c:v>
                    </c:pt>
                    <c:pt idx="126">
                      <c:v>-4.3836227879457441</c:v>
                    </c:pt>
                    <c:pt idx="127">
                      <c:v>-4.3938021092741177</c:v>
                    </c:pt>
                    <c:pt idx="128">
                      <c:v>-4.4039814306024923</c:v>
                    </c:pt>
                    <c:pt idx="129">
                      <c:v>-4.4141607519308659</c:v>
                    </c:pt>
                    <c:pt idx="130">
                      <c:v>-4.4243400732592404</c:v>
                    </c:pt>
                    <c:pt idx="131">
                      <c:v>-4.4338145878253004</c:v>
                    </c:pt>
                    <c:pt idx="132">
                      <c:v>-4.4432891023913603</c:v>
                    </c:pt>
                    <c:pt idx="133">
                      <c:v>-4.4527636169574203</c:v>
                    </c:pt>
                    <c:pt idx="134">
                      <c:v>-4.4622381315234803</c:v>
                    </c:pt>
                    <c:pt idx="135">
                      <c:v>-4.4717126460895402</c:v>
                    </c:pt>
                    <c:pt idx="136">
                      <c:v>-4.4805412101363959</c:v>
                    </c:pt>
                    <c:pt idx="137">
                      <c:v>-4.4893697741832517</c:v>
                    </c:pt>
                    <c:pt idx="138">
                      <c:v>-4.4981983382301083</c:v>
                    </c:pt>
                    <c:pt idx="139">
                      <c:v>-4.507026902276964</c:v>
                    </c:pt>
                    <c:pt idx="140">
                      <c:v>-4.5158554663238197</c:v>
                    </c:pt>
                    <c:pt idx="141">
                      <c:v>-4.5241010650073221</c:v>
                    </c:pt>
                    <c:pt idx="142">
                      <c:v>-4.5323466636908236</c:v>
                    </c:pt>
                    <c:pt idx="143">
                      <c:v>-4.540592262374326</c:v>
                    </c:pt>
                    <c:pt idx="144">
                      <c:v>-4.5488378610578275</c:v>
                    </c:pt>
                    <c:pt idx="145">
                      <c:v>-4.5570834597413299</c:v>
                    </c:pt>
                    <c:pt idx="146">
                      <c:v>-4.5647778771102763</c:v>
                    </c:pt>
                    <c:pt idx="147">
                      <c:v>-4.5724722944792218</c:v>
                    </c:pt>
                    <c:pt idx="148">
                      <c:v>-4.5801667118481681</c:v>
                    </c:pt>
                    <c:pt idx="149">
                      <c:v>-4.5878611292171136</c:v>
                    </c:pt>
                    <c:pt idx="150">
                      <c:v>-4.59555554658606</c:v>
                    </c:pt>
                    <c:pt idx="151">
                      <c:v>-4.602922372777158</c:v>
                    </c:pt>
                    <c:pt idx="152">
                      <c:v>-4.610289198968256</c:v>
                    </c:pt>
                    <c:pt idx="153">
                      <c:v>-4.6176560251593539</c:v>
                    </c:pt>
                    <c:pt idx="154">
                      <c:v>-4.6250228513504519</c:v>
                    </c:pt>
                    <c:pt idx="155">
                      <c:v>-4.6323896775415498</c:v>
                    </c:pt>
                    <c:pt idx="156">
                      <c:v>-4.6389549971235118</c:v>
                    </c:pt>
                    <c:pt idx="157">
                      <c:v>-4.6455203167054737</c:v>
                    </c:pt>
                    <c:pt idx="158">
                      <c:v>-4.6520856362874365</c:v>
                    </c:pt>
                    <c:pt idx="159">
                      <c:v>-4.6586509558693985</c:v>
                    </c:pt>
                    <c:pt idx="160">
                      <c:v>-4.6652162754513604</c:v>
                    </c:pt>
                    <c:pt idx="161">
                      <c:v>-4.6716329289838807</c:v>
                    </c:pt>
                    <c:pt idx="162">
                      <c:v>-4.6780495825164001</c:v>
                    </c:pt>
                    <c:pt idx="163">
                      <c:v>-4.6844662360489204</c:v>
                    </c:pt>
                    <c:pt idx="164">
                      <c:v>-4.6908828895814398</c:v>
                    </c:pt>
                    <c:pt idx="165">
                      <c:v>-4.6972995431139601</c:v>
                    </c:pt>
                    <c:pt idx="166">
                      <c:v>-4.7033273572509504</c:v>
                    </c:pt>
                    <c:pt idx="167">
                      <c:v>-4.7093551713879398</c:v>
                    </c:pt>
                    <c:pt idx="168">
                      <c:v>-4.7153829855249301</c:v>
                    </c:pt>
                    <c:pt idx="169">
                      <c:v>-4.7214107996619195</c:v>
                    </c:pt>
                    <c:pt idx="170">
                      <c:v>-4.7274386137989097</c:v>
                    </c:pt>
                    <c:pt idx="171">
                      <c:v>-4.7330724097153096</c:v>
                    </c:pt>
                    <c:pt idx="172">
                      <c:v>-4.7387062056317095</c:v>
                    </c:pt>
                    <c:pt idx="173">
                      <c:v>-4.7443400015481103</c:v>
                    </c:pt>
                    <c:pt idx="174">
                      <c:v>-4.7499737974645102</c:v>
                    </c:pt>
                    <c:pt idx="175">
                      <c:v>-4.7556075933809101</c:v>
                    </c:pt>
                    <c:pt idx="176">
                      <c:v>-4.7608700134216377</c:v>
                    </c:pt>
                    <c:pt idx="177">
                      <c:v>-4.7661324334623663</c:v>
                    </c:pt>
                    <c:pt idx="178">
                      <c:v>-4.7713948535030939</c:v>
                    </c:pt>
                    <c:pt idx="179">
                      <c:v>-4.7766572735438224</c:v>
                    </c:pt>
                    <c:pt idx="180">
                      <c:v>-4.78191969358455</c:v>
                    </c:pt>
                    <c:pt idx="181">
                      <c:v>-4.7868392420481163</c:v>
                    </c:pt>
                    <c:pt idx="182">
                      <c:v>-4.7917587905116825</c:v>
                    </c:pt>
                    <c:pt idx="183">
                      <c:v>-4.7966783389752479</c:v>
                    </c:pt>
                    <c:pt idx="184">
                      <c:v>-4.8015978874388141</c:v>
                    </c:pt>
                    <c:pt idx="185">
                      <c:v>-4.8065174359023803</c:v>
                    </c:pt>
                    <c:pt idx="186">
                      <c:v>-4.8111205777796187</c:v>
                    </c:pt>
                    <c:pt idx="187">
                      <c:v>-4.8157237196568561</c:v>
                    </c:pt>
                    <c:pt idx="188">
                      <c:v>-4.8203268615340944</c:v>
                    </c:pt>
                    <c:pt idx="189">
                      <c:v>-4.8249300034113318</c:v>
                    </c:pt>
                    <c:pt idx="190">
                      <c:v>-4.8295331452885701</c:v>
                    </c:pt>
                    <c:pt idx="191">
                      <c:v>-4.8338445307433782</c:v>
                    </c:pt>
                    <c:pt idx="192">
                      <c:v>-4.8381559161981862</c:v>
                    </c:pt>
                    <c:pt idx="193">
                      <c:v>-4.8424673016529942</c:v>
                    </c:pt>
                    <c:pt idx="194">
                      <c:v>-4.8467786871078022</c:v>
                    </c:pt>
                    <c:pt idx="195">
                      <c:v>-4.8510900725626103</c:v>
                    </c:pt>
                    <c:pt idx="196">
                      <c:v>-4.8551319587474424</c:v>
                    </c:pt>
                    <c:pt idx="197">
                      <c:v>-4.8591738449322746</c:v>
                    </c:pt>
                    <c:pt idx="198">
                      <c:v>-4.8632157311171058</c:v>
                    </c:pt>
                    <c:pt idx="199">
                      <c:v>-4.867257617301938</c:v>
                    </c:pt>
                    <c:pt idx="200">
                      <c:v>-4.8712995034867701</c:v>
                    </c:pt>
                    <c:pt idx="201">
                      <c:v>-4.8750920099606905</c:v>
                    </c:pt>
                    <c:pt idx="202">
                      <c:v>-4.87888451643461</c:v>
                    </c:pt>
                    <c:pt idx="203">
                      <c:v>-4.8826770229085303</c:v>
                    </c:pt>
                    <c:pt idx="204">
                      <c:v>-4.8864695293824498</c:v>
                    </c:pt>
                    <c:pt idx="205">
                      <c:v>-4.8902620358563702</c:v>
                    </c:pt>
                    <c:pt idx="206">
                      <c:v>-4.8938235488333062</c:v>
                    </c:pt>
                    <c:pt idx="207">
                      <c:v>-4.8973850618102421</c:v>
                    </c:pt>
                    <c:pt idx="208">
                      <c:v>-4.9009465747871781</c:v>
                    </c:pt>
                    <c:pt idx="209">
                      <c:v>-4.9045080877641141</c:v>
                    </c:pt>
                    <c:pt idx="210">
                      <c:v>-4.90806960074105</c:v>
                    </c:pt>
                    <c:pt idx="211">
                      <c:v>-4.9114168787119583</c:v>
                    </c:pt>
                    <c:pt idx="212">
                      <c:v>-4.9147641566828657</c:v>
                    </c:pt>
                    <c:pt idx="213">
                      <c:v>-4.918111434653774</c:v>
                    </c:pt>
                    <c:pt idx="214">
                      <c:v>-4.9214587126246814</c:v>
                    </c:pt>
                    <c:pt idx="215">
                      <c:v>-4.9248059905955897</c:v>
                    </c:pt>
                    <c:pt idx="216">
                      <c:v>-4.9279543701242359</c:v>
                    </c:pt>
                    <c:pt idx="217">
                      <c:v>-4.9311027496528821</c:v>
                    </c:pt>
                    <c:pt idx="218">
                      <c:v>-4.9342511291815274</c:v>
                    </c:pt>
                    <c:pt idx="219">
                      <c:v>-4.9373995087101736</c:v>
                    </c:pt>
                    <c:pt idx="220">
                      <c:v>-4.9405478882388199</c:v>
                    </c:pt>
                    <c:pt idx="221">
                      <c:v>-4.9435114074677156</c:v>
                    </c:pt>
                    <c:pt idx="222">
                      <c:v>-4.9464749266966122</c:v>
                    </c:pt>
                    <c:pt idx="223">
                      <c:v>-4.9494384459255079</c:v>
                    </c:pt>
                    <c:pt idx="224">
                      <c:v>-4.9524019651544045</c:v>
                    </c:pt>
                    <c:pt idx="225">
                      <c:v>-4.9553654843833002</c:v>
                    </c:pt>
                    <c:pt idx="226">
                      <c:v>-4.9581607532209819</c:v>
                    </c:pt>
                    <c:pt idx="227">
                      <c:v>-4.9609560220586637</c:v>
                    </c:pt>
                    <c:pt idx="228">
                      <c:v>-4.9637512908963464</c:v>
                    </c:pt>
                    <c:pt idx="229">
                      <c:v>-4.9665465597340281</c:v>
                    </c:pt>
                    <c:pt idx="230">
                      <c:v>-4.9693418285717099</c:v>
                    </c:pt>
                    <c:pt idx="231">
                      <c:v>-4.9719776155904878</c:v>
                    </c:pt>
                    <c:pt idx="232">
                      <c:v>-4.9746134026092657</c:v>
                    </c:pt>
                    <c:pt idx="233">
                      <c:v>-4.9772491896280444</c:v>
                    </c:pt>
                    <c:pt idx="234">
                      <c:v>-4.9798849766468223</c:v>
                    </c:pt>
                    <c:pt idx="235">
                      <c:v>-4.9825207636656001</c:v>
                    </c:pt>
                    <c:pt idx="236">
                      <c:v>-4.984996233950322</c:v>
                    </c:pt>
                    <c:pt idx="237">
                      <c:v>-4.9874717042350438</c:v>
                    </c:pt>
                    <c:pt idx="238">
                      <c:v>-4.9899471745197665</c:v>
                    </c:pt>
                    <c:pt idx="239">
                      <c:v>-4.9924226448044884</c:v>
                    </c:pt>
                    <c:pt idx="240">
                      <c:v>-4.9948981150892102</c:v>
                    </c:pt>
                    <c:pt idx="241">
                      <c:v>-4.9972434965303121</c:v>
                    </c:pt>
                    <c:pt idx="242">
                      <c:v>-4.9995888779714139</c:v>
                    </c:pt>
                    <c:pt idx="243">
                      <c:v>-5.0019342594125167</c:v>
                    </c:pt>
                    <c:pt idx="244">
                      <c:v>-5.0042796408536185</c:v>
                    </c:pt>
                    <c:pt idx="245">
                      <c:v>-5.0066250222947204</c:v>
                    </c:pt>
                    <c:pt idx="246">
                      <c:v>-5.0088552650325244</c:v>
                    </c:pt>
                    <c:pt idx="247">
                      <c:v>-5.0110855077703285</c:v>
                    </c:pt>
                    <c:pt idx="248">
                      <c:v>-5.0133157505081316</c:v>
                    </c:pt>
                    <c:pt idx="249">
                      <c:v>-5.0155459932459356</c:v>
                    </c:pt>
                    <c:pt idx="250">
                      <c:v>-5.0177762359837397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F5C-4474-84DB-14E90A568A1F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v>Canada retal</c:v>
                </c:tx>
                <c:spPr>
                  <a:ln>
                    <a:solidFill>
                      <a:srgbClr val="FBB040"/>
                    </a:solidFill>
                    <a:prstDash val="dash"/>
                  </a:ln>
                </c:spPr>
                <c:marker>
                  <c:symbol val="none"/>
                </c:marker>
                <c:cat>
                  <c:numLit>
                    <c:formatCode>General</c:formatCode>
                    <c:ptCount val="251"/>
                    <c:pt idx="0">
                      <c:v>0</c:v>
                    </c:pt>
                    <c:pt idx="1">
                      <c:v>1</c:v>
                    </c:pt>
                    <c:pt idx="2">
                      <c:v>2</c:v>
                    </c:pt>
                    <c:pt idx="3">
                      <c:v>3</c:v>
                    </c:pt>
                    <c:pt idx="4">
                      <c:v>4</c:v>
                    </c:pt>
                    <c:pt idx="5">
                      <c:v>5</c:v>
                    </c:pt>
                    <c:pt idx="6">
                      <c:v>6</c:v>
                    </c:pt>
                    <c:pt idx="7">
                      <c:v>7</c:v>
                    </c:pt>
                    <c:pt idx="8">
                      <c:v>8</c:v>
                    </c:pt>
                    <c:pt idx="9">
                      <c:v>9</c:v>
                    </c:pt>
                    <c:pt idx="10">
                      <c:v>10</c:v>
                    </c:pt>
                    <c:pt idx="11">
                      <c:v>11</c:v>
                    </c:pt>
                    <c:pt idx="12">
                      <c:v>12</c:v>
                    </c:pt>
                    <c:pt idx="13">
                      <c:v>13</c:v>
                    </c:pt>
                    <c:pt idx="14">
                      <c:v>14</c:v>
                    </c:pt>
                    <c:pt idx="15">
                      <c:v>15</c:v>
                    </c:pt>
                    <c:pt idx="16">
                      <c:v>16</c:v>
                    </c:pt>
                    <c:pt idx="17">
                      <c:v>17</c:v>
                    </c:pt>
                    <c:pt idx="18">
                      <c:v>18</c:v>
                    </c:pt>
                    <c:pt idx="19">
                      <c:v>19</c:v>
                    </c:pt>
                    <c:pt idx="20">
                      <c:v>20</c:v>
                    </c:pt>
                    <c:pt idx="21">
                      <c:v>21</c:v>
                    </c:pt>
                    <c:pt idx="22">
                      <c:v>22</c:v>
                    </c:pt>
                    <c:pt idx="23">
                      <c:v>23</c:v>
                    </c:pt>
                    <c:pt idx="24">
                      <c:v>24</c:v>
                    </c:pt>
                    <c:pt idx="25">
                      <c:v>25</c:v>
                    </c:pt>
                    <c:pt idx="26">
                      <c:v>26</c:v>
                    </c:pt>
                    <c:pt idx="27">
                      <c:v>27</c:v>
                    </c:pt>
                    <c:pt idx="28">
                      <c:v>28</c:v>
                    </c:pt>
                    <c:pt idx="29">
                      <c:v>29</c:v>
                    </c:pt>
                    <c:pt idx="30">
                      <c:v>30</c:v>
                    </c:pt>
                    <c:pt idx="31">
                      <c:v>31</c:v>
                    </c:pt>
                    <c:pt idx="32">
                      <c:v>32</c:v>
                    </c:pt>
                    <c:pt idx="33">
                      <c:v>33</c:v>
                    </c:pt>
                    <c:pt idx="34">
                      <c:v>34</c:v>
                    </c:pt>
                    <c:pt idx="35">
                      <c:v>35</c:v>
                    </c:pt>
                    <c:pt idx="36">
                      <c:v>36</c:v>
                    </c:pt>
                    <c:pt idx="37">
                      <c:v>37</c:v>
                    </c:pt>
                    <c:pt idx="38">
                      <c:v>38</c:v>
                    </c:pt>
                    <c:pt idx="39">
                      <c:v>39</c:v>
                    </c:pt>
                    <c:pt idx="40">
                      <c:v>40</c:v>
                    </c:pt>
                    <c:pt idx="41">
                      <c:v>41</c:v>
                    </c:pt>
                    <c:pt idx="42">
                      <c:v>42</c:v>
                    </c:pt>
                    <c:pt idx="43">
                      <c:v>43</c:v>
                    </c:pt>
                    <c:pt idx="44">
                      <c:v>44</c:v>
                    </c:pt>
                    <c:pt idx="45">
                      <c:v>45</c:v>
                    </c:pt>
                    <c:pt idx="46">
                      <c:v>46</c:v>
                    </c:pt>
                    <c:pt idx="47">
                      <c:v>47</c:v>
                    </c:pt>
                    <c:pt idx="48">
                      <c:v>48</c:v>
                    </c:pt>
                    <c:pt idx="49">
                      <c:v>49</c:v>
                    </c:pt>
                    <c:pt idx="50">
                      <c:v>50</c:v>
                    </c:pt>
                    <c:pt idx="51">
                      <c:v>51</c:v>
                    </c:pt>
                    <c:pt idx="52">
                      <c:v>52</c:v>
                    </c:pt>
                    <c:pt idx="53">
                      <c:v>53</c:v>
                    </c:pt>
                    <c:pt idx="54">
                      <c:v>54</c:v>
                    </c:pt>
                    <c:pt idx="55">
                      <c:v>55</c:v>
                    </c:pt>
                    <c:pt idx="56">
                      <c:v>56</c:v>
                    </c:pt>
                    <c:pt idx="57">
                      <c:v>57</c:v>
                    </c:pt>
                    <c:pt idx="58">
                      <c:v>58</c:v>
                    </c:pt>
                    <c:pt idx="59">
                      <c:v>59</c:v>
                    </c:pt>
                    <c:pt idx="60">
                      <c:v>60</c:v>
                    </c:pt>
                    <c:pt idx="61">
                      <c:v>61</c:v>
                    </c:pt>
                    <c:pt idx="62">
                      <c:v>62</c:v>
                    </c:pt>
                    <c:pt idx="63">
                      <c:v>63</c:v>
                    </c:pt>
                    <c:pt idx="64">
                      <c:v>64</c:v>
                    </c:pt>
                    <c:pt idx="65">
                      <c:v>65</c:v>
                    </c:pt>
                    <c:pt idx="66">
                      <c:v>66</c:v>
                    </c:pt>
                    <c:pt idx="67">
                      <c:v>67</c:v>
                    </c:pt>
                    <c:pt idx="68">
                      <c:v>68</c:v>
                    </c:pt>
                    <c:pt idx="69">
                      <c:v>69</c:v>
                    </c:pt>
                    <c:pt idx="70">
                      <c:v>70</c:v>
                    </c:pt>
                    <c:pt idx="71">
                      <c:v>71</c:v>
                    </c:pt>
                    <c:pt idx="72">
                      <c:v>72</c:v>
                    </c:pt>
                    <c:pt idx="73">
                      <c:v>73</c:v>
                    </c:pt>
                    <c:pt idx="74">
                      <c:v>74</c:v>
                    </c:pt>
                    <c:pt idx="75">
                      <c:v>75</c:v>
                    </c:pt>
                    <c:pt idx="76">
                      <c:v>76</c:v>
                    </c:pt>
                    <c:pt idx="77">
                      <c:v>77</c:v>
                    </c:pt>
                    <c:pt idx="78">
                      <c:v>78</c:v>
                    </c:pt>
                    <c:pt idx="79">
                      <c:v>79</c:v>
                    </c:pt>
                    <c:pt idx="80">
                      <c:v>80</c:v>
                    </c:pt>
                    <c:pt idx="81">
                      <c:v>81</c:v>
                    </c:pt>
                    <c:pt idx="82">
                      <c:v>82</c:v>
                    </c:pt>
                    <c:pt idx="83">
                      <c:v>83</c:v>
                    </c:pt>
                    <c:pt idx="84">
                      <c:v>84</c:v>
                    </c:pt>
                    <c:pt idx="85">
                      <c:v>85</c:v>
                    </c:pt>
                    <c:pt idx="86">
                      <c:v>86</c:v>
                    </c:pt>
                    <c:pt idx="87">
                      <c:v>87</c:v>
                    </c:pt>
                    <c:pt idx="88">
                      <c:v>88</c:v>
                    </c:pt>
                    <c:pt idx="89">
                      <c:v>89</c:v>
                    </c:pt>
                    <c:pt idx="90">
                      <c:v>90</c:v>
                    </c:pt>
                    <c:pt idx="91">
                      <c:v>91</c:v>
                    </c:pt>
                    <c:pt idx="92">
                      <c:v>92</c:v>
                    </c:pt>
                    <c:pt idx="93">
                      <c:v>93</c:v>
                    </c:pt>
                    <c:pt idx="94">
                      <c:v>94</c:v>
                    </c:pt>
                    <c:pt idx="95">
                      <c:v>95</c:v>
                    </c:pt>
                    <c:pt idx="96">
                      <c:v>96</c:v>
                    </c:pt>
                    <c:pt idx="97">
                      <c:v>97</c:v>
                    </c:pt>
                    <c:pt idx="98">
                      <c:v>98</c:v>
                    </c:pt>
                    <c:pt idx="99">
                      <c:v>99</c:v>
                    </c:pt>
                    <c:pt idx="100">
                      <c:v>100</c:v>
                    </c:pt>
                    <c:pt idx="101">
                      <c:v>101</c:v>
                    </c:pt>
                    <c:pt idx="102">
                      <c:v>102</c:v>
                    </c:pt>
                    <c:pt idx="103">
                      <c:v>103</c:v>
                    </c:pt>
                    <c:pt idx="104">
                      <c:v>104</c:v>
                    </c:pt>
                    <c:pt idx="105">
                      <c:v>105</c:v>
                    </c:pt>
                    <c:pt idx="106">
                      <c:v>106</c:v>
                    </c:pt>
                    <c:pt idx="107">
                      <c:v>107</c:v>
                    </c:pt>
                    <c:pt idx="108">
                      <c:v>108</c:v>
                    </c:pt>
                    <c:pt idx="109">
                      <c:v>109</c:v>
                    </c:pt>
                    <c:pt idx="110">
                      <c:v>110</c:v>
                    </c:pt>
                    <c:pt idx="111">
                      <c:v>111</c:v>
                    </c:pt>
                    <c:pt idx="112">
                      <c:v>112</c:v>
                    </c:pt>
                    <c:pt idx="113">
                      <c:v>113</c:v>
                    </c:pt>
                    <c:pt idx="114">
                      <c:v>114</c:v>
                    </c:pt>
                    <c:pt idx="115">
                      <c:v>115</c:v>
                    </c:pt>
                    <c:pt idx="116">
                      <c:v>116</c:v>
                    </c:pt>
                    <c:pt idx="117">
                      <c:v>117</c:v>
                    </c:pt>
                    <c:pt idx="118">
                      <c:v>118</c:v>
                    </c:pt>
                    <c:pt idx="119">
                      <c:v>119</c:v>
                    </c:pt>
                    <c:pt idx="120">
                      <c:v>120</c:v>
                    </c:pt>
                    <c:pt idx="121">
                      <c:v>121</c:v>
                    </c:pt>
                    <c:pt idx="122">
                      <c:v>122</c:v>
                    </c:pt>
                    <c:pt idx="123">
                      <c:v>123</c:v>
                    </c:pt>
                    <c:pt idx="124">
                      <c:v>124</c:v>
                    </c:pt>
                    <c:pt idx="125">
                      <c:v>125</c:v>
                    </c:pt>
                    <c:pt idx="126">
                      <c:v>126</c:v>
                    </c:pt>
                    <c:pt idx="127">
                      <c:v>127</c:v>
                    </c:pt>
                    <c:pt idx="128">
                      <c:v>128</c:v>
                    </c:pt>
                    <c:pt idx="129">
                      <c:v>129</c:v>
                    </c:pt>
                    <c:pt idx="130">
                      <c:v>130</c:v>
                    </c:pt>
                    <c:pt idx="131">
                      <c:v>131</c:v>
                    </c:pt>
                    <c:pt idx="132">
                      <c:v>132</c:v>
                    </c:pt>
                    <c:pt idx="133">
                      <c:v>133</c:v>
                    </c:pt>
                    <c:pt idx="134">
                      <c:v>134</c:v>
                    </c:pt>
                    <c:pt idx="135">
                      <c:v>135</c:v>
                    </c:pt>
                    <c:pt idx="136">
                      <c:v>136</c:v>
                    </c:pt>
                    <c:pt idx="137">
                      <c:v>137</c:v>
                    </c:pt>
                    <c:pt idx="138">
                      <c:v>138</c:v>
                    </c:pt>
                    <c:pt idx="139">
                      <c:v>139</c:v>
                    </c:pt>
                    <c:pt idx="140">
                      <c:v>140</c:v>
                    </c:pt>
                    <c:pt idx="141">
                      <c:v>141</c:v>
                    </c:pt>
                    <c:pt idx="142">
                      <c:v>142</c:v>
                    </c:pt>
                    <c:pt idx="143">
                      <c:v>143</c:v>
                    </c:pt>
                    <c:pt idx="144">
                      <c:v>144</c:v>
                    </c:pt>
                    <c:pt idx="145">
                      <c:v>145</c:v>
                    </c:pt>
                    <c:pt idx="146">
                      <c:v>146</c:v>
                    </c:pt>
                    <c:pt idx="147">
                      <c:v>147</c:v>
                    </c:pt>
                    <c:pt idx="148">
                      <c:v>148</c:v>
                    </c:pt>
                    <c:pt idx="149">
                      <c:v>149</c:v>
                    </c:pt>
                    <c:pt idx="150">
                      <c:v>150</c:v>
                    </c:pt>
                    <c:pt idx="151">
                      <c:v>151</c:v>
                    </c:pt>
                    <c:pt idx="152">
                      <c:v>152</c:v>
                    </c:pt>
                    <c:pt idx="153">
                      <c:v>153</c:v>
                    </c:pt>
                    <c:pt idx="154">
                      <c:v>154</c:v>
                    </c:pt>
                    <c:pt idx="155">
                      <c:v>155</c:v>
                    </c:pt>
                    <c:pt idx="156">
                      <c:v>156</c:v>
                    </c:pt>
                    <c:pt idx="157">
                      <c:v>157</c:v>
                    </c:pt>
                    <c:pt idx="158">
                      <c:v>158</c:v>
                    </c:pt>
                    <c:pt idx="159">
                      <c:v>159</c:v>
                    </c:pt>
                    <c:pt idx="160">
                      <c:v>160</c:v>
                    </c:pt>
                    <c:pt idx="161">
                      <c:v>161</c:v>
                    </c:pt>
                    <c:pt idx="162">
                      <c:v>162</c:v>
                    </c:pt>
                    <c:pt idx="163">
                      <c:v>163</c:v>
                    </c:pt>
                    <c:pt idx="164">
                      <c:v>164</c:v>
                    </c:pt>
                    <c:pt idx="165">
                      <c:v>165</c:v>
                    </c:pt>
                    <c:pt idx="166">
                      <c:v>166</c:v>
                    </c:pt>
                    <c:pt idx="167">
                      <c:v>167</c:v>
                    </c:pt>
                    <c:pt idx="168">
                      <c:v>168</c:v>
                    </c:pt>
                    <c:pt idx="169">
                      <c:v>169</c:v>
                    </c:pt>
                    <c:pt idx="170">
                      <c:v>170</c:v>
                    </c:pt>
                    <c:pt idx="171">
                      <c:v>171</c:v>
                    </c:pt>
                    <c:pt idx="172">
                      <c:v>172</c:v>
                    </c:pt>
                    <c:pt idx="173">
                      <c:v>173</c:v>
                    </c:pt>
                    <c:pt idx="174">
                      <c:v>174</c:v>
                    </c:pt>
                    <c:pt idx="175">
                      <c:v>175</c:v>
                    </c:pt>
                    <c:pt idx="176">
                      <c:v>176</c:v>
                    </c:pt>
                    <c:pt idx="177">
                      <c:v>177</c:v>
                    </c:pt>
                    <c:pt idx="178">
                      <c:v>178</c:v>
                    </c:pt>
                    <c:pt idx="179">
                      <c:v>179</c:v>
                    </c:pt>
                    <c:pt idx="180">
                      <c:v>180</c:v>
                    </c:pt>
                    <c:pt idx="181">
                      <c:v>181</c:v>
                    </c:pt>
                    <c:pt idx="182">
                      <c:v>182</c:v>
                    </c:pt>
                    <c:pt idx="183">
                      <c:v>183</c:v>
                    </c:pt>
                    <c:pt idx="184">
                      <c:v>184</c:v>
                    </c:pt>
                    <c:pt idx="185">
                      <c:v>185</c:v>
                    </c:pt>
                    <c:pt idx="186">
                      <c:v>186</c:v>
                    </c:pt>
                    <c:pt idx="187">
                      <c:v>187</c:v>
                    </c:pt>
                    <c:pt idx="188">
                      <c:v>188</c:v>
                    </c:pt>
                    <c:pt idx="189">
                      <c:v>189</c:v>
                    </c:pt>
                    <c:pt idx="190">
                      <c:v>190</c:v>
                    </c:pt>
                    <c:pt idx="191">
                      <c:v>191</c:v>
                    </c:pt>
                    <c:pt idx="192">
                      <c:v>192</c:v>
                    </c:pt>
                    <c:pt idx="193">
                      <c:v>193</c:v>
                    </c:pt>
                    <c:pt idx="194">
                      <c:v>194</c:v>
                    </c:pt>
                    <c:pt idx="195">
                      <c:v>195</c:v>
                    </c:pt>
                    <c:pt idx="196">
                      <c:v>196</c:v>
                    </c:pt>
                    <c:pt idx="197">
                      <c:v>197</c:v>
                    </c:pt>
                    <c:pt idx="198">
                      <c:v>198</c:v>
                    </c:pt>
                    <c:pt idx="199">
                      <c:v>199</c:v>
                    </c:pt>
                    <c:pt idx="200">
                      <c:v>200</c:v>
                    </c:pt>
                    <c:pt idx="201">
                      <c:v>201</c:v>
                    </c:pt>
                    <c:pt idx="202">
                      <c:v>202</c:v>
                    </c:pt>
                    <c:pt idx="203">
                      <c:v>203</c:v>
                    </c:pt>
                    <c:pt idx="204">
                      <c:v>204</c:v>
                    </c:pt>
                    <c:pt idx="205">
                      <c:v>205</c:v>
                    </c:pt>
                    <c:pt idx="206">
                      <c:v>206</c:v>
                    </c:pt>
                    <c:pt idx="207">
                      <c:v>207</c:v>
                    </c:pt>
                    <c:pt idx="208">
                      <c:v>208</c:v>
                    </c:pt>
                    <c:pt idx="209">
                      <c:v>209</c:v>
                    </c:pt>
                    <c:pt idx="210">
                      <c:v>210</c:v>
                    </c:pt>
                    <c:pt idx="211">
                      <c:v>211</c:v>
                    </c:pt>
                    <c:pt idx="212">
                      <c:v>212</c:v>
                    </c:pt>
                    <c:pt idx="213">
                      <c:v>213</c:v>
                    </c:pt>
                    <c:pt idx="214">
                      <c:v>214</c:v>
                    </c:pt>
                    <c:pt idx="215">
                      <c:v>215</c:v>
                    </c:pt>
                    <c:pt idx="216">
                      <c:v>216</c:v>
                    </c:pt>
                    <c:pt idx="217">
                      <c:v>217</c:v>
                    </c:pt>
                    <c:pt idx="218">
                      <c:v>218</c:v>
                    </c:pt>
                    <c:pt idx="219">
                      <c:v>219</c:v>
                    </c:pt>
                    <c:pt idx="220">
                      <c:v>220</c:v>
                    </c:pt>
                    <c:pt idx="221">
                      <c:v>221</c:v>
                    </c:pt>
                    <c:pt idx="222">
                      <c:v>222</c:v>
                    </c:pt>
                    <c:pt idx="223">
                      <c:v>223</c:v>
                    </c:pt>
                    <c:pt idx="224">
                      <c:v>224</c:v>
                    </c:pt>
                    <c:pt idx="225">
                      <c:v>225</c:v>
                    </c:pt>
                    <c:pt idx="226">
                      <c:v>226</c:v>
                    </c:pt>
                    <c:pt idx="227">
                      <c:v>227</c:v>
                    </c:pt>
                    <c:pt idx="228">
                      <c:v>228</c:v>
                    </c:pt>
                    <c:pt idx="229">
                      <c:v>229</c:v>
                    </c:pt>
                    <c:pt idx="230">
                      <c:v>230</c:v>
                    </c:pt>
                    <c:pt idx="231">
                      <c:v>231</c:v>
                    </c:pt>
                    <c:pt idx="232">
                      <c:v>232</c:v>
                    </c:pt>
                    <c:pt idx="233">
                      <c:v>233</c:v>
                    </c:pt>
                    <c:pt idx="234">
                      <c:v>234</c:v>
                    </c:pt>
                    <c:pt idx="235">
                      <c:v>235</c:v>
                    </c:pt>
                    <c:pt idx="236">
                      <c:v>236</c:v>
                    </c:pt>
                    <c:pt idx="237">
                      <c:v>237</c:v>
                    </c:pt>
                    <c:pt idx="238">
                      <c:v>238</c:v>
                    </c:pt>
                    <c:pt idx="239">
                      <c:v>239</c:v>
                    </c:pt>
                    <c:pt idx="240">
                      <c:v>240</c:v>
                    </c:pt>
                    <c:pt idx="241">
                      <c:v>241</c:v>
                    </c:pt>
                    <c:pt idx="242">
                      <c:v>242</c:v>
                    </c:pt>
                    <c:pt idx="243">
                      <c:v>243</c:v>
                    </c:pt>
                    <c:pt idx="244">
                      <c:v>244</c:v>
                    </c:pt>
                    <c:pt idx="245">
                      <c:v>245</c:v>
                    </c:pt>
                    <c:pt idx="246">
                      <c:v>246</c:v>
                    </c:pt>
                    <c:pt idx="247">
                      <c:v>247</c:v>
                    </c:pt>
                    <c:pt idx="248">
                      <c:v>248</c:v>
                    </c:pt>
                    <c:pt idx="249">
                      <c:v>249</c:v>
                    </c:pt>
                    <c:pt idx="250">
                      <c:v>250</c:v>
                    </c:pt>
                  </c:numLit>
                </c:cat>
                <c:val>
                  <c:numLit>
                    <c:formatCode>General</c:formatCode>
                    <c:ptCount val="251"/>
                    <c:pt idx="0">
                      <c:v>0</c:v>
                    </c:pt>
                    <c:pt idx="1">
                      <c:v>-1.9594865577854399E-2</c:v>
                    </c:pt>
                    <c:pt idx="2">
                      <c:v>-4.3160946846065897E-2</c:v>
                    </c:pt>
                    <c:pt idx="3">
                      <c:v>-7.0376485573830902E-2</c:v>
                    </c:pt>
                    <c:pt idx="4">
                      <c:v>-0.100888114273345</c:v>
                    </c:pt>
                    <c:pt idx="5">
                      <c:v>-0.13436144826531901</c:v>
                    </c:pt>
                    <c:pt idx="6">
                      <c:v>-0.170483524744003</c:v>
                    </c:pt>
                    <c:pt idx="7">
                      <c:v>-0.20896263370850901</c:v>
                    </c:pt>
                    <c:pt idx="8">
                      <c:v>-0.24952764240138101</c:v>
                    </c:pt>
                    <c:pt idx="9">
                      <c:v>-0.29192739077854601</c:v>
                    </c:pt>
                    <c:pt idx="10">
                      <c:v>-0.33592992522359899</c:v>
                    </c:pt>
                    <c:pt idx="11">
                      <c:v>-0.381321687713299</c:v>
                    </c:pt>
                    <c:pt idx="12">
                      <c:v>-0.42790665626941699</c:v>
                    </c:pt>
                    <c:pt idx="13">
                      <c:v>-0.47550544879777501</c:v>
                    </c:pt>
                    <c:pt idx="14">
                      <c:v>-0.52395440256777204</c:v>
                    </c:pt>
                    <c:pt idx="15">
                      <c:v>-0.57310466736393295</c:v>
                    </c:pt>
                    <c:pt idx="16">
                      <c:v>-0.62282116091043604</c:v>
                    </c:pt>
                    <c:pt idx="17">
                      <c:v>-0.672981759818569</c:v>
                    </c:pt>
                    <c:pt idx="18">
                      <c:v>-0.72347645188952703</c:v>
                    </c:pt>
                    <c:pt idx="19">
                      <c:v>-0.77420623236583697</c:v>
                    </c:pt>
                    <c:pt idx="20">
                      <c:v>-0.82508241314702702</c:v>
                    </c:pt>
                    <c:pt idx="21">
                      <c:v>-0.87602573688063701</c:v>
                    </c:pt>
                    <c:pt idx="22">
                      <c:v>-0.92696515012312697</c:v>
                    </c:pt>
                    <c:pt idx="23">
                      <c:v>-0.97783872373264902</c:v>
                    </c:pt>
                    <c:pt idx="24">
                      <c:v>-1.02867056486896</c:v>
                    </c:pt>
                    <c:pt idx="25">
                      <c:v>-1.07927885340214</c:v>
                    </c:pt>
                    <c:pt idx="26">
                      <c:v>-1.1296590171943199</c:v>
                    </c:pt>
                    <c:pt idx="27">
                      <c:v>-1.1797847799712999</c:v>
                    </c:pt>
                    <c:pt idx="28">
                      <c:v>-1.22962584461435</c:v>
                    </c:pt>
                    <c:pt idx="29">
                      <c:v>-1.27915233778443</c:v>
                    </c:pt>
                    <c:pt idx="30">
                      <c:v>-1.3283429256500601</c:v>
                    </c:pt>
                    <c:pt idx="31">
                      <c:v>-1.377175201717</c:v>
                    </c:pt>
                    <c:pt idx="32">
                      <c:v>-1.42563099456066</c:v>
                    </c:pt>
                    <c:pt idx="33">
                      <c:v>-1.4738396172680499</c:v>
                    </c:pt>
                    <c:pt idx="34">
                      <c:v>-1.5215557645476701</c:v>
                    </c:pt>
                    <c:pt idx="35">
                      <c:v>-1.56882392182824</c:v>
                    </c:pt>
                    <c:pt idx="36">
                      <c:v>-1.6156577403032899</c:v>
                    </c:pt>
                    <c:pt idx="37">
                      <c:v>-1.6620571245842299</c:v>
                    </c:pt>
                    <c:pt idx="38">
                      <c:v>-1.70801738022557</c:v>
                    </c:pt>
                    <c:pt idx="39">
                      <c:v>-1.75353699348499</c:v>
                    </c:pt>
                    <c:pt idx="40">
                      <c:v>-1.7986123112791701</c:v>
                    </c:pt>
                    <c:pt idx="41">
                      <c:v>-1.84324120574418</c:v>
                    </c:pt>
                    <c:pt idx="42">
                      <c:v>-1.8874218400704501</c:v>
                    </c:pt>
                    <c:pt idx="43">
                      <c:v>-1.93115442319751</c:v>
                    </c:pt>
                    <c:pt idx="44">
                      <c:v>-1.9744388630579</c:v>
                    </c:pt>
                    <c:pt idx="45">
                      <c:v>-2.0172742469165499</c:v>
                    </c:pt>
                    <c:pt idx="46">
                      <c:v>-2.05966374737707</c:v>
                    </c:pt>
                    <c:pt idx="47">
                      <c:v>-2.1016087042599301</c:v>
                    </c:pt>
                    <c:pt idx="48">
                      <c:v>-2.14311066257845</c:v>
                    </c:pt>
                    <c:pt idx="49">
                      <c:v>-2.1841716539307399</c:v>
                    </c:pt>
                    <c:pt idx="50">
                      <c:v>-2.22479343542593</c:v>
                    </c:pt>
                    <c:pt idx="51">
                      <c:v>-2.26497948650126</c:v>
                    </c:pt>
                    <c:pt idx="52">
                      <c:v>-2.3045250410860798</c:v>
                    </c:pt>
                    <c:pt idx="53">
                      <c:v>-2.3439463799434401</c:v>
                    </c:pt>
                    <c:pt idx="54">
                      <c:v>-2.3826923283090702</c:v>
                    </c:pt>
                    <c:pt idx="55">
                      <c:v>-2.4212847795269798</c:v>
                    </c:pt>
                    <c:pt idx="56">
                      <c:v>-2.4591974246570598</c:v>
                    </c:pt>
                    <c:pt idx="57">
                      <c:v>-2.49675201826786</c:v>
                    </c:pt>
                    <c:pt idx="58">
                      <c:v>-2.5339298033948299</c:v>
                    </c:pt>
                    <c:pt idx="59">
                      <c:v>-2.5707139658707101</c:v>
                    </c:pt>
                    <c:pt idx="60">
                      <c:v>-2.6070981564893598</c:v>
                    </c:pt>
                    <c:pt idx="61">
                      <c:v>-2.6430804144911302</c:v>
                    </c:pt>
                    <c:pt idx="62">
                      <c:v>-2.6786637150236401</c:v>
                    </c:pt>
                    <c:pt idx="63">
                      <c:v>-2.71385022640326</c:v>
                    </c:pt>
                    <c:pt idx="64">
                      <c:v>-2.7486426559904098</c:v>
                    </c:pt>
                    <c:pt idx="65">
                      <c:v>-2.7830442527945598</c:v>
                    </c:pt>
                    <c:pt idx="66">
                      <c:v>-2.81705777256398</c:v>
                    </c:pt>
                    <c:pt idx="67">
                      <c:v>-2.85068652921098</c:v>
                    </c:pt>
                    <c:pt idx="68">
                      <c:v>-2.8839337617827798</c:v>
                    </c:pt>
                    <c:pt idx="69">
                      <c:v>-2.91661468309188</c:v>
                    </c:pt>
                    <c:pt idx="70">
                      <c:v>-2.9491806871641901</c:v>
                    </c:pt>
                    <c:pt idx="71">
                      <c:v>-2.9813525587481902</c:v>
                    </c:pt>
                    <c:pt idx="72">
                      <c:v>-3.0129507138638298</c:v>
                    </c:pt>
                    <c:pt idx="73">
                      <c:v>-3.04442070397418</c:v>
                    </c:pt>
                    <c:pt idx="74">
                      <c:v>-3.07550318414861</c:v>
                    </c:pt>
                    <c:pt idx="75">
                      <c:v>-3.1060234809038598</c:v>
                    </c:pt>
                    <c:pt idx="76">
                      <c:v>-3.1364136258384301</c:v>
                    </c:pt>
                    <c:pt idx="77">
                      <c:v>-3.1664278667996602</c:v>
                    </c:pt>
                    <c:pt idx="78">
                      <c:v>-3.1958947563894902</c:v>
                    </c:pt>
                    <c:pt idx="79">
                      <c:v>-3.2252316829013101</c:v>
                    </c:pt>
                    <c:pt idx="80">
                      <c:v>-3.2542047828107501</c:v>
                    </c:pt>
                    <c:pt idx="81">
                      <c:v>-3.2826459136425199</c:v>
                    </c:pt>
                    <c:pt idx="82">
                      <c:v>-3.31095664022543</c:v>
                    </c:pt>
                    <c:pt idx="83">
                      <c:v>-3.33891536582078</c:v>
                    </c:pt>
                    <c:pt idx="84">
                      <c:v>-3.36652197975208</c:v>
                    </c:pt>
                    <c:pt idx="85">
                      <c:v>-3.3936239950954499</c:v>
                    </c:pt>
                    <c:pt idx="86">
                      <c:v>-3.4206005476543702</c:v>
                    </c:pt>
                    <c:pt idx="87">
                      <c:v>-3.4472432949547298</c:v>
                    </c:pt>
                    <c:pt idx="88">
                      <c:v>-3.47354952411558</c:v>
                    </c:pt>
                    <c:pt idx="89">
                      <c:v>-3.4995279256687</c:v>
                    </c:pt>
                    <c:pt idx="90">
                      <c:v>-3.5251853443804801</c:v>
                    </c:pt>
                    <c:pt idx="91">
                      <c:v>-3.5505270324157401</c:v>
                    </c:pt>
                    <c:pt idx="92">
                      <c:v>-3.57555765238012</c:v>
                    </c:pt>
                    <c:pt idx="93">
                      <c:v>-3.6008651834612202</c:v>
                    </c:pt>
                    <c:pt idx="94">
                      <c:v>-3.6246484223750102</c:v>
                    </c:pt>
                    <c:pt idx="95">
                      <c:v>-3.6493740226288498</c:v>
                    </c:pt>
                    <c:pt idx="96">
                      <c:v>-3.6725869986392801</c:v>
                    </c:pt>
                    <c:pt idx="97">
                      <c:v>-3.69683554152761</c:v>
                    </c:pt>
                    <c:pt idx="98">
                      <c:v>-3.72072156035401</c:v>
                    </c:pt>
                    <c:pt idx="99">
                      <c:v>-3.7424129196448002</c:v>
                    </c:pt>
                    <c:pt idx="100">
                      <c:v>-3.7657379358031502</c:v>
                    </c:pt>
                    <c:pt idx="101">
                      <c:v>-3.7875134212192081</c:v>
                    </c:pt>
                    <c:pt idx="102">
                      <c:v>-3.809288906635266</c:v>
                    </c:pt>
                    <c:pt idx="103">
                      <c:v>-3.8310643920513243</c:v>
                    </c:pt>
                    <c:pt idx="104">
                      <c:v>-3.8528398774673822</c:v>
                    </c:pt>
                    <c:pt idx="105">
                      <c:v>-3.8746153628834401</c:v>
                    </c:pt>
                    <c:pt idx="106">
                      <c:v>-3.8951654086885221</c:v>
                    </c:pt>
                    <c:pt idx="107">
                      <c:v>-3.9157154544936041</c:v>
                    </c:pt>
                    <c:pt idx="108">
                      <c:v>-3.9362655002986862</c:v>
                    </c:pt>
                    <c:pt idx="109">
                      <c:v>-3.9568155461037682</c:v>
                    </c:pt>
                    <c:pt idx="110">
                      <c:v>-3.9773655919088502</c:v>
                    </c:pt>
                    <c:pt idx="111">
                      <c:v>-3.9966384361568181</c:v>
                    </c:pt>
                    <c:pt idx="112">
                      <c:v>-4.0159112804047865</c:v>
                    </c:pt>
                    <c:pt idx="113">
                      <c:v>-4.035184124652754</c:v>
                    </c:pt>
                    <c:pt idx="114">
                      <c:v>-4.0544569689007215</c:v>
                    </c:pt>
                    <c:pt idx="115">
                      <c:v>-4.0737298131486899</c:v>
                    </c:pt>
                    <c:pt idx="116">
                      <c:v>-4.0918226687586339</c:v>
                    </c:pt>
                    <c:pt idx="117">
                      <c:v>-4.1099155243685779</c:v>
                    </c:pt>
                    <c:pt idx="118">
                      <c:v>-4.1280083799785219</c:v>
                    </c:pt>
                    <c:pt idx="119">
                      <c:v>-4.1461012355884659</c:v>
                    </c:pt>
                    <c:pt idx="120">
                      <c:v>-4.1641940911984099</c:v>
                    </c:pt>
                    <c:pt idx="121">
                      <c:v>-4.1811600591926856</c:v>
                    </c:pt>
                    <c:pt idx="122">
                      <c:v>-4.1981260271869623</c:v>
                    </c:pt>
                    <c:pt idx="123">
                      <c:v>-4.215091995181238</c:v>
                    </c:pt>
                    <c:pt idx="124">
                      <c:v>-4.2320579631755146</c:v>
                    </c:pt>
                    <c:pt idx="125">
                      <c:v>-4.2490239311697904</c:v>
                    </c:pt>
                    <c:pt idx="126">
                      <c:v>-4.2649458186691502</c:v>
                    </c:pt>
                    <c:pt idx="127">
                      <c:v>-4.2808677061685101</c:v>
                    </c:pt>
                    <c:pt idx="128">
                      <c:v>-4.2967895936678699</c:v>
                    </c:pt>
                    <c:pt idx="129">
                      <c:v>-4.3127114811672298</c:v>
                    </c:pt>
                    <c:pt idx="130">
                      <c:v>-4.3286333686665897</c:v>
                    </c:pt>
                    <c:pt idx="131">
                      <c:v>-4.3435380342685201</c:v>
                    </c:pt>
                    <c:pt idx="132">
                      <c:v>-4.3584426998704497</c:v>
                    </c:pt>
                    <c:pt idx="133">
                      <c:v>-4.3733473654723802</c:v>
                    </c:pt>
                    <c:pt idx="134">
                      <c:v>-4.3882520310743098</c:v>
                    </c:pt>
                    <c:pt idx="135">
                      <c:v>-4.4031566966762403</c:v>
                    </c:pt>
                    <c:pt idx="136">
                      <c:v>-4.4171091628321921</c:v>
                    </c:pt>
                    <c:pt idx="137">
                      <c:v>-4.4310616289881439</c:v>
                    </c:pt>
                    <c:pt idx="138">
                      <c:v>-4.4450140951440966</c:v>
                    </c:pt>
                    <c:pt idx="139">
                      <c:v>-4.4589665613000484</c:v>
                    </c:pt>
                    <c:pt idx="140">
                      <c:v>-4.4729190274560002</c:v>
                    </c:pt>
                    <c:pt idx="141">
                      <c:v>-4.4859991469057618</c:v>
                    </c:pt>
                    <c:pt idx="142">
                      <c:v>-4.4990792663555244</c:v>
                    </c:pt>
                    <c:pt idx="143">
                      <c:v>-4.512159385805286</c:v>
                    </c:pt>
                    <c:pt idx="144">
                      <c:v>-4.5252395052550485</c:v>
                    </c:pt>
                    <c:pt idx="145">
                      <c:v>-4.5383196247048101</c:v>
                    </c:pt>
                    <c:pt idx="146">
                      <c:v>-4.5505567529288182</c:v>
                    </c:pt>
                    <c:pt idx="147">
                      <c:v>-4.5627938811528264</c:v>
                    </c:pt>
                    <c:pt idx="148">
                      <c:v>-4.5750310093768336</c:v>
                    </c:pt>
                    <c:pt idx="149">
                      <c:v>-4.5872681376008417</c:v>
                    </c:pt>
                    <c:pt idx="150">
                      <c:v>-4.5995052658248499</c:v>
                    </c:pt>
                    <c:pt idx="151">
                      <c:v>-4.6113350579610675</c:v>
                    </c:pt>
                    <c:pt idx="152">
                      <c:v>-4.6231648500972859</c:v>
                    </c:pt>
                    <c:pt idx="153">
                      <c:v>-4.6349946422335035</c:v>
                    </c:pt>
                    <c:pt idx="154">
                      <c:v>-4.646824434369722</c:v>
                    </c:pt>
                    <c:pt idx="155">
                      <c:v>-4.6586542265059396</c:v>
                    </c:pt>
                    <c:pt idx="156">
                      <c:v>-4.6690369970098633</c:v>
                    </c:pt>
                    <c:pt idx="157">
                      <c:v>-4.6794197675137879</c:v>
                    </c:pt>
                    <c:pt idx="158">
                      <c:v>-4.6898025380177115</c:v>
                    </c:pt>
                    <c:pt idx="159">
                      <c:v>-4.7001853085216361</c:v>
                    </c:pt>
                    <c:pt idx="160">
                      <c:v>-4.7105680790255597</c:v>
                    </c:pt>
                    <c:pt idx="161">
                      <c:v>-4.7208812928261494</c:v>
                    </c:pt>
                    <c:pt idx="162">
                      <c:v>-4.73119450662674</c:v>
                    </c:pt>
                    <c:pt idx="163">
                      <c:v>-4.7415077204273297</c:v>
                    </c:pt>
                    <c:pt idx="164">
                      <c:v>-4.7518209342279203</c:v>
                    </c:pt>
                    <c:pt idx="165">
                      <c:v>-4.76213414802851</c:v>
                    </c:pt>
                    <c:pt idx="166">
                      <c:v>-4.7717842044415644</c:v>
                    </c:pt>
                    <c:pt idx="167">
                      <c:v>-4.7814342608546179</c:v>
                    </c:pt>
                    <c:pt idx="168">
                      <c:v>-4.7910843172676723</c:v>
                    </c:pt>
                    <c:pt idx="169">
                      <c:v>-4.8007343736807258</c:v>
                    </c:pt>
                    <c:pt idx="170">
                      <c:v>-4.8103844300937801</c:v>
                    </c:pt>
                    <c:pt idx="171">
                      <c:v>-4.8193779015578624</c:v>
                    </c:pt>
                    <c:pt idx="172">
                      <c:v>-4.8283713730219437</c:v>
                    </c:pt>
                    <c:pt idx="173">
                      <c:v>-4.837364844486026</c:v>
                    </c:pt>
                    <c:pt idx="174">
                      <c:v>-4.8463583159501074</c:v>
                    </c:pt>
                    <c:pt idx="175">
                      <c:v>-4.8553517874141896</c:v>
                    </c:pt>
                    <c:pt idx="176">
                      <c:v>-4.8637362224084217</c:v>
                    </c:pt>
                    <c:pt idx="177">
                      <c:v>-4.8721206574026539</c:v>
                    </c:pt>
                    <c:pt idx="178">
                      <c:v>-4.880505092396886</c:v>
                    </c:pt>
                    <c:pt idx="179">
                      <c:v>-4.8888895273911182</c:v>
                    </c:pt>
                    <c:pt idx="180">
                      <c:v>-4.8972739623853503</c:v>
                    </c:pt>
                    <c:pt idx="181">
                      <c:v>-4.9050970565135943</c:v>
                    </c:pt>
                    <c:pt idx="182">
                      <c:v>-4.9129201506418383</c:v>
                    </c:pt>
                    <c:pt idx="183">
                      <c:v>-4.9207432447700823</c:v>
                    </c:pt>
                    <c:pt idx="184">
                      <c:v>-4.9285663388983263</c:v>
                    </c:pt>
                    <c:pt idx="185">
                      <c:v>-4.9363894330265703</c:v>
                    </c:pt>
                    <c:pt idx="186">
                      <c:v>-4.943694114666914</c:v>
                    </c:pt>
                    <c:pt idx="187">
                      <c:v>-4.9509987963072577</c:v>
                    </c:pt>
                    <c:pt idx="188">
                      <c:v>-4.9583034779476023</c:v>
                    </c:pt>
                    <c:pt idx="189">
                      <c:v>-4.965608159587946</c:v>
                    </c:pt>
                    <c:pt idx="190">
                      <c:v>-4.9729128412282897</c:v>
                    </c:pt>
                    <c:pt idx="191">
                      <c:v>-4.9797387692980619</c:v>
                    </c:pt>
                    <c:pt idx="192">
                      <c:v>-4.9865646973678341</c:v>
                    </c:pt>
                    <c:pt idx="193">
                      <c:v>-4.9933906254376055</c:v>
                    </c:pt>
                    <c:pt idx="194">
                      <c:v>-5.0002165535073777</c:v>
                    </c:pt>
                    <c:pt idx="195">
                      <c:v>-5.0070424815771499</c:v>
                    </c:pt>
                    <c:pt idx="196">
                      <c:v>-5.0134256985998418</c:v>
                    </c:pt>
                    <c:pt idx="197">
                      <c:v>-5.0198089156225336</c:v>
                    </c:pt>
                    <c:pt idx="198">
                      <c:v>-5.0261921326452264</c:v>
                    </c:pt>
                    <c:pt idx="199">
                      <c:v>-5.0325753496679182</c:v>
                    </c:pt>
                    <c:pt idx="200">
                      <c:v>-5.03895856669061</c:v>
                    </c:pt>
                    <c:pt idx="201">
                      <c:v>-5.0449319585229819</c:v>
                    </c:pt>
                    <c:pt idx="202">
                      <c:v>-5.0509053503553538</c:v>
                    </c:pt>
                    <c:pt idx="203">
                      <c:v>-5.0568787421877266</c:v>
                    </c:pt>
                    <c:pt idx="204">
                      <c:v>-5.0628521340200985</c:v>
                    </c:pt>
                    <c:pt idx="205">
                      <c:v>-5.0688255258524704</c:v>
                    </c:pt>
                    <c:pt idx="206">
                      <c:v>-5.0744192567056485</c:v>
                    </c:pt>
                    <c:pt idx="207">
                      <c:v>-5.0800129875588267</c:v>
                    </c:pt>
                    <c:pt idx="208">
                      <c:v>-5.085606718412004</c:v>
                    </c:pt>
                    <c:pt idx="209">
                      <c:v>-5.0912004492651821</c:v>
                    </c:pt>
                    <c:pt idx="210">
                      <c:v>-5.0967941801183603</c:v>
                    </c:pt>
                    <c:pt idx="211">
                      <c:v>-5.1020359054116682</c:v>
                    </c:pt>
                    <c:pt idx="212">
                      <c:v>-5.1072776307049761</c:v>
                    </c:pt>
                    <c:pt idx="213">
                      <c:v>-5.112519355998284</c:v>
                    </c:pt>
                    <c:pt idx="214">
                      <c:v>-5.1177610812915919</c:v>
                    </c:pt>
                    <c:pt idx="215">
                      <c:v>-5.1230028065848998</c:v>
                    </c:pt>
                    <c:pt idx="216">
                      <c:v>-5.1279179428608401</c:v>
                    </c:pt>
                    <c:pt idx="217">
                      <c:v>-5.1328330791367796</c:v>
                    </c:pt>
                    <c:pt idx="218">
                      <c:v>-5.1377482154127199</c:v>
                    </c:pt>
                    <c:pt idx="219">
                      <c:v>-5.1426633516886593</c:v>
                    </c:pt>
                    <c:pt idx="220">
                      <c:v>-5.1475784879645996</c:v>
                    </c:pt>
                    <c:pt idx="221">
                      <c:v>-5.152190393414422</c:v>
                    </c:pt>
                    <c:pt idx="222">
                      <c:v>-5.1568022988642435</c:v>
                    </c:pt>
                    <c:pt idx="223">
                      <c:v>-5.1614142043140658</c:v>
                    </c:pt>
                    <c:pt idx="224">
                      <c:v>-5.1660261097638873</c:v>
                    </c:pt>
                    <c:pt idx="225">
                      <c:v>-5.1706380152137097</c:v>
                    </c:pt>
                    <c:pt idx="226">
                      <c:v>-5.1749692221326935</c:v>
                    </c:pt>
                    <c:pt idx="227">
                      <c:v>-5.1793004290516773</c:v>
                    </c:pt>
                    <c:pt idx="228">
                      <c:v>-5.183631635970662</c:v>
                    </c:pt>
                    <c:pt idx="229">
                      <c:v>-5.1879628428896458</c:v>
                    </c:pt>
                    <c:pt idx="230">
                      <c:v>-5.1922940498086296</c:v>
                    </c:pt>
                    <c:pt idx="231">
                      <c:v>-5.1963575075461401</c:v>
                    </c:pt>
                    <c:pt idx="232">
                      <c:v>-5.2004209652836497</c:v>
                    </c:pt>
                    <c:pt idx="233">
                      <c:v>-5.2044844230211602</c:v>
                    </c:pt>
                    <c:pt idx="234">
                      <c:v>-5.2085478807586698</c:v>
                    </c:pt>
                    <c:pt idx="235">
                      <c:v>-5.2126113384961803</c:v>
                    </c:pt>
                    <c:pt idx="236">
                      <c:v>-5.2164384625873739</c:v>
                    </c:pt>
                    <c:pt idx="237">
                      <c:v>-5.2202655866785683</c:v>
                    </c:pt>
                    <c:pt idx="238">
                      <c:v>-5.2240927107697619</c:v>
                    </c:pt>
                    <c:pt idx="239">
                      <c:v>-5.2279198348609563</c:v>
                    </c:pt>
                    <c:pt idx="240">
                      <c:v>-5.2317469589521499</c:v>
                    </c:pt>
                    <c:pt idx="241">
                      <c:v>-5.2353500996349895</c:v>
                    </c:pt>
                    <c:pt idx="242">
                      <c:v>-5.2389532403178301</c:v>
                    </c:pt>
                    <c:pt idx="243">
                      <c:v>-5.2425563810006697</c:v>
                    </c:pt>
                    <c:pt idx="244">
                      <c:v>-5.2461595216835102</c:v>
                    </c:pt>
                    <c:pt idx="245">
                      <c:v>-5.2497626623663498</c:v>
                    </c:pt>
                    <c:pt idx="246">
                      <c:v>-5.2531551873214335</c:v>
                    </c:pt>
                    <c:pt idx="247">
                      <c:v>-5.2565477122765181</c:v>
                    </c:pt>
                    <c:pt idx="248">
                      <c:v>-5.2599402372316018</c:v>
                    </c:pt>
                    <c:pt idx="249">
                      <c:v>-5.2633327621866863</c:v>
                    </c:pt>
                    <c:pt idx="250">
                      <c:v>-5.26672528714177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F5C-4474-84DB-14E90A568A1F}"/>
                  </c:ext>
                </c:extLst>
              </c15:ser>
            </c15:filteredLineSeries>
          </c:ext>
        </c:extLst>
      </c:lineChart>
      <c:catAx>
        <c:axId val="181672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12700">
            <a:noFill/>
          </a:ln>
        </c:spPr>
        <c:txPr>
          <a:bodyPr/>
          <a:lstStyle/>
          <a:p>
            <a:pPr>
              <a:defRPr sz="1200">
                <a:noFill/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1673448"/>
        <c:crossesAt val="-6"/>
        <c:auto val="1"/>
        <c:lblAlgn val="ctr"/>
        <c:lblOffset val="100"/>
        <c:tickLblSkip val="25"/>
        <c:tickMarkSkip val="25"/>
        <c:noMultiLvlLbl val="0"/>
      </c:catAx>
      <c:valAx>
        <c:axId val="181673448"/>
        <c:scaling>
          <c:orientation val="minMax"/>
          <c:max val="3"/>
          <c:min val="-6"/>
        </c:scaling>
        <c:delete val="0"/>
        <c:axPos val="l"/>
        <c:numFmt formatCode="#,##0" sourceLinked="0"/>
        <c:majorTickMark val="out"/>
        <c:minorTickMark val="none"/>
        <c:tickLblPos val="low"/>
        <c:spPr>
          <a:noFill/>
          <a:ln w="12700">
            <a:noFill/>
          </a:ln>
        </c:spPr>
        <c:txPr>
          <a:bodyPr/>
          <a:lstStyle/>
          <a:p>
            <a:pPr>
              <a:defRPr sz="1200">
                <a:noFill/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1672664"/>
        <c:crosses val="autoZero"/>
        <c:crossBetween val="midCat"/>
      </c:valAx>
      <c:spPr>
        <a:noFill/>
        <a:ln w="25400">
          <a:solidFill>
            <a:schemeClr val="bg1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5892437760246192"/>
          <c:y val="0.61498952453952094"/>
          <c:w val="0.18624835124631337"/>
          <c:h val="0.14055215664413631"/>
        </c:manualLayout>
      </c:layout>
      <c:overlay val="0"/>
      <c:txPr>
        <a:bodyPr/>
        <a:lstStyle/>
        <a:p>
          <a:pPr>
            <a:defRPr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>
      <a:noFill/>
    </a:ln>
  </c:sp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26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6386271852374782E-2"/>
          <c:y val="0.11455133518328196"/>
          <c:w val="0.80536804475994073"/>
          <c:h val="0.6517123995864153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'Tariffs 2017'!$B$1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'Tariffs 2017'!$A$2:$A$24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2017'!$B$2:$B$24</c:f>
              <c:numCache>
                <c:formatCode>General</c:formatCode>
                <c:ptCount val="23"/>
                <c:pt idx="0">
                  <c:v>4.8685000000000098</c:v>
                </c:pt>
                <c:pt idx="1">
                  <c:v>5.3955000000000002</c:v>
                </c:pt>
                <c:pt idx="2">
                  <c:v>1.1830000000000001</c:v>
                </c:pt>
                <c:pt idx="3">
                  <c:v>4.6240000000000103</c:v>
                </c:pt>
                <c:pt idx="4">
                  <c:v>5.2654999999999896</c:v>
                </c:pt>
                <c:pt idx="5">
                  <c:v>5.8780000000000099</c:v>
                </c:pt>
                <c:pt idx="6">
                  <c:v>5.8515000000000104</c:v>
                </c:pt>
                <c:pt idx="7">
                  <c:v>1.1749999999999299E-2</c:v>
                </c:pt>
                <c:pt idx="8">
                  <c:v>5.8632500000000096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2.25253400000001</c:v>
                </c:pt>
                <c:pt idx="15">
                  <c:v>6.7596769999999999</c:v>
                </c:pt>
                <c:pt idx="16">
                  <c:v>0</c:v>
                </c:pt>
                <c:pt idx="17">
                  <c:v>15.866669999999999</c:v>
                </c:pt>
                <c:pt idx="18">
                  <c:v>28.32</c:v>
                </c:pt>
                <c:pt idx="19">
                  <c:v>3.729333</c:v>
                </c:pt>
                <c:pt idx="20">
                  <c:v>41.15</c:v>
                </c:pt>
                <c:pt idx="21">
                  <c:v>16.866</c:v>
                </c:pt>
                <c:pt idx="22">
                  <c:v>4.5553330000000001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F-4EA1-AE97-37D0FDDFC0BB}"/>
            </c:ext>
          </c:extLst>
        </c:ser>
        <c:ser>
          <c:idx val="1"/>
          <c:order val="1"/>
          <c:tx>
            <c:strRef>
              <c:f>'Tariffs 2017'!$C$1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'Tariffs 2017'!$A$2:$A$24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2017'!$C$2:$C$24</c:f>
              <c:numCache>
                <c:formatCode>General</c:formatCode>
                <c:ptCount val="23"/>
                <c:pt idx="0">
                  <c:v>3.9999999999995602E-2</c:v>
                </c:pt>
                <c:pt idx="1">
                  <c:v>3.9999999999995602E-2</c:v>
                </c:pt>
                <c:pt idx="2">
                  <c:v>3.9999999999995602E-2</c:v>
                </c:pt>
                <c:pt idx="3">
                  <c:v>3.9999999999995602E-2</c:v>
                </c:pt>
                <c:pt idx="4">
                  <c:v>3.9999999999995602E-2</c:v>
                </c:pt>
                <c:pt idx="5">
                  <c:v>3.9999999999995602E-2</c:v>
                </c:pt>
                <c:pt idx="6">
                  <c:v>3.9999999999995602E-2</c:v>
                </c:pt>
                <c:pt idx="7">
                  <c:v>0</c:v>
                </c:pt>
                <c:pt idx="8">
                  <c:v>3.9999999999995602E-2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0</c:v>
                </c:pt>
                <c:pt idx="15">
                  <c:v>0.88888890000000698</c:v>
                </c:pt>
                <c:pt idx="16">
                  <c:v>0</c:v>
                </c:pt>
                <c:pt idx="17">
                  <c:v>1.4166669999999999</c:v>
                </c:pt>
                <c:pt idx="18">
                  <c:v>4.5837500000000002</c:v>
                </c:pt>
                <c:pt idx="19">
                  <c:v>0</c:v>
                </c:pt>
                <c:pt idx="20">
                  <c:v>0.60000000000000098</c:v>
                </c:pt>
                <c:pt idx="21">
                  <c:v>0</c:v>
                </c:pt>
                <c:pt idx="22">
                  <c:v>5.5833300000007698E-2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F-4EA1-AE97-37D0FDDFC0BB}"/>
            </c:ext>
          </c:extLst>
        </c:ser>
        <c:ser>
          <c:idx val="2"/>
          <c:order val="2"/>
          <c:tx>
            <c:strRef>
              <c:f>'Tariffs 2017'!$D$1</c:f>
              <c:strCache>
                <c:ptCount val="1"/>
                <c:pt idx="0">
                  <c:v>Food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'Tariffs 2017'!$A$2:$A$24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2017'!$D$2:$D$24</c:f>
              <c:numCache>
                <c:formatCode>General</c:formatCode>
                <c:ptCount val="23"/>
                <c:pt idx="0">
                  <c:v>4.9275000000000002</c:v>
                </c:pt>
                <c:pt idx="1">
                  <c:v>2.794667</c:v>
                </c:pt>
                <c:pt idx="2">
                  <c:v>0.94099999999999195</c:v>
                </c:pt>
                <c:pt idx="3">
                  <c:v>4.8785000000000096</c:v>
                </c:pt>
                <c:pt idx="4">
                  <c:v>2.5306670000000002</c:v>
                </c:pt>
                <c:pt idx="5">
                  <c:v>4.84</c:v>
                </c:pt>
                <c:pt idx="6">
                  <c:v>4.8210000000000104</c:v>
                </c:pt>
                <c:pt idx="7">
                  <c:v>0.65249999999998898</c:v>
                </c:pt>
                <c:pt idx="8">
                  <c:v>4.6251670000000003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6.8017610000000097</c:v>
                </c:pt>
                <c:pt idx="15">
                  <c:v>13.65405</c:v>
                </c:pt>
                <c:pt idx="16">
                  <c:v>1.108814</c:v>
                </c:pt>
                <c:pt idx="17">
                  <c:v>11.332890000000001</c:v>
                </c:pt>
                <c:pt idx="18">
                  <c:v>76.94444</c:v>
                </c:pt>
                <c:pt idx="19">
                  <c:v>9.7636959999999995</c:v>
                </c:pt>
                <c:pt idx="20">
                  <c:v>37.739040000000003</c:v>
                </c:pt>
                <c:pt idx="21">
                  <c:v>38.729599999999998</c:v>
                </c:pt>
                <c:pt idx="22">
                  <c:v>6.8017610000000097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F-4EA1-AE97-37D0FDDFC0BB}"/>
            </c:ext>
          </c:extLst>
        </c:ser>
        <c:ser>
          <c:idx val="3"/>
          <c:order val="3"/>
          <c:tx>
            <c:strRef>
              <c:f>'Tariffs 2017'!$E$1</c:f>
              <c:strCache>
                <c:ptCount val="1"/>
                <c:pt idx="0">
                  <c:v>Textiles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'Tariffs 2017'!$A$2:$A$24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2017'!$E$2:$E$24</c:f>
              <c:numCache>
                <c:formatCode>General</c:formatCode>
                <c:ptCount val="23"/>
                <c:pt idx="0">
                  <c:v>10.996499999999999</c:v>
                </c:pt>
                <c:pt idx="1">
                  <c:v>10.300929999999999</c:v>
                </c:pt>
                <c:pt idx="2">
                  <c:v>0</c:v>
                </c:pt>
                <c:pt idx="3">
                  <c:v>10.996499999999999</c:v>
                </c:pt>
                <c:pt idx="4">
                  <c:v>10.300929999999999</c:v>
                </c:pt>
                <c:pt idx="5">
                  <c:v>10.996499999999999</c:v>
                </c:pt>
                <c:pt idx="6">
                  <c:v>10.996499999999999</c:v>
                </c:pt>
                <c:pt idx="7">
                  <c:v>0.103092800000004</c:v>
                </c:pt>
                <c:pt idx="8">
                  <c:v>10.612270000000001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9.8575739999999996</c:v>
                </c:pt>
                <c:pt idx="15">
                  <c:v>28.491679999999999</c:v>
                </c:pt>
                <c:pt idx="16">
                  <c:v>0</c:v>
                </c:pt>
                <c:pt idx="17">
                  <c:v>10.875080000000001</c:v>
                </c:pt>
                <c:pt idx="18">
                  <c:v>9.8051949999999906</c:v>
                </c:pt>
                <c:pt idx="19">
                  <c:v>9.8307780000000093</c:v>
                </c:pt>
                <c:pt idx="20">
                  <c:v>10.32348</c:v>
                </c:pt>
                <c:pt idx="21">
                  <c:v>14.379490000000001</c:v>
                </c:pt>
                <c:pt idx="22">
                  <c:v>8.5331914999999992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F-4EA1-AE97-37D0FDDFC0BB}"/>
            </c:ext>
          </c:extLst>
        </c:ser>
        <c:ser>
          <c:idx val="4"/>
          <c:order val="4"/>
          <c:tx>
            <c:strRef>
              <c:f>'Tariffs 2017'!$F$1</c:f>
              <c:strCache>
                <c:ptCount val="1"/>
                <c:pt idx="0">
                  <c:v>Wood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'Tariffs 2017'!$A$2:$A$24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2017'!$F$2:$F$24</c:f>
              <c:numCache>
                <c:formatCode>General</c:formatCode>
                <c:ptCount val="23"/>
                <c:pt idx="0">
                  <c:v>1.8408</c:v>
                </c:pt>
                <c:pt idx="1">
                  <c:v>0.33279999999999998</c:v>
                </c:pt>
                <c:pt idx="2">
                  <c:v>0</c:v>
                </c:pt>
                <c:pt idx="3">
                  <c:v>1.8408</c:v>
                </c:pt>
                <c:pt idx="4">
                  <c:v>0.19519999999999499</c:v>
                </c:pt>
                <c:pt idx="5">
                  <c:v>1.8408</c:v>
                </c:pt>
                <c:pt idx="6">
                  <c:v>1.8408</c:v>
                </c:pt>
                <c:pt idx="7">
                  <c:v>0</c:v>
                </c:pt>
                <c:pt idx="8">
                  <c:v>1.8391999999999999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1.59444399999999</c:v>
                </c:pt>
                <c:pt idx="15">
                  <c:v>9.7900000000000098</c:v>
                </c:pt>
                <c:pt idx="16">
                  <c:v>0</c:v>
                </c:pt>
                <c:pt idx="17">
                  <c:v>0.36111110000001101</c:v>
                </c:pt>
                <c:pt idx="18">
                  <c:v>9.7727269999999997</c:v>
                </c:pt>
                <c:pt idx="19">
                  <c:v>2.6883330000000001</c:v>
                </c:pt>
                <c:pt idx="20">
                  <c:v>6.9057890000000102</c:v>
                </c:pt>
                <c:pt idx="21">
                  <c:v>8.4049999999999994</c:v>
                </c:pt>
                <c:pt idx="22">
                  <c:v>1.59444399999999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8F-4EA1-AE97-37D0FDDFC0BB}"/>
            </c:ext>
          </c:extLst>
        </c:ser>
        <c:ser>
          <c:idx val="5"/>
          <c:order val="5"/>
          <c:tx>
            <c:strRef>
              <c:f>'Tariffs 2017'!$G$1</c:f>
              <c:strCache>
                <c:ptCount val="1"/>
                <c:pt idx="0">
                  <c:v>Paper &amp; printing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'Tariffs 2017'!$A$2:$A$24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2017'!$G$2:$G$24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3.89771000000039E-2</c:v>
                </c:pt>
                <c:pt idx="15">
                  <c:v>11.59313</c:v>
                </c:pt>
                <c:pt idx="16">
                  <c:v>0</c:v>
                </c:pt>
                <c:pt idx="17">
                  <c:v>4.4259259999999996</c:v>
                </c:pt>
                <c:pt idx="18">
                  <c:v>8.6029420000000005</c:v>
                </c:pt>
                <c:pt idx="19">
                  <c:v>0</c:v>
                </c:pt>
                <c:pt idx="20">
                  <c:v>0</c:v>
                </c:pt>
                <c:pt idx="21">
                  <c:v>2.5473169999999898</c:v>
                </c:pt>
                <c:pt idx="22">
                  <c:v>2.1463399999999098E-2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8F-4EA1-AE97-37D0FDDFC0BB}"/>
            </c:ext>
          </c:extLst>
        </c:ser>
        <c:ser>
          <c:idx val="6"/>
          <c:order val="6"/>
          <c:tx>
            <c:strRef>
              <c:f>'Tariffs 2017'!$H$1</c:f>
              <c:strCache>
                <c:ptCount val="1"/>
                <c:pt idx="0">
                  <c:v>Refined products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'Tariffs 2017'!$A$2:$A$24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2017'!$H$2:$H$24</c:f>
              <c:numCache>
                <c:formatCode>General</c:formatCode>
                <c:ptCount val="23"/>
                <c:pt idx="0">
                  <c:v>2.9443330000000101</c:v>
                </c:pt>
                <c:pt idx="1">
                  <c:v>0.57233329999999405</c:v>
                </c:pt>
                <c:pt idx="2">
                  <c:v>0</c:v>
                </c:pt>
                <c:pt idx="3">
                  <c:v>2.9443330000000101</c:v>
                </c:pt>
                <c:pt idx="4">
                  <c:v>0.32566670000000503</c:v>
                </c:pt>
                <c:pt idx="5">
                  <c:v>2.9443330000000101</c:v>
                </c:pt>
                <c:pt idx="6">
                  <c:v>2.9443330000000101</c:v>
                </c:pt>
                <c:pt idx="7">
                  <c:v>0</c:v>
                </c:pt>
                <c:pt idx="8">
                  <c:v>2.9443330000000101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4.3442669999999897</c:v>
                </c:pt>
                <c:pt idx="15">
                  <c:v>7.8216669999999997</c:v>
                </c:pt>
                <c:pt idx="16">
                  <c:v>0</c:v>
                </c:pt>
                <c:pt idx="17">
                  <c:v>7.4083330000000096</c:v>
                </c:pt>
                <c:pt idx="18">
                  <c:v>8.5803700000000003</c:v>
                </c:pt>
                <c:pt idx="19">
                  <c:v>2.5933329999999999</c:v>
                </c:pt>
                <c:pt idx="20">
                  <c:v>5.3837929999999998</c:v>
                </c:pt>
                <c:pt idx="21">
                  <c:v>3.4713039999999999</c:v>
                </c:pt>
                <c:pt idx="22">
                  <c:v>4.3442669999999897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F-4EA1-AE97-37D0FDDFC0BB}"/>
            </c:ext>
          </c:extLst>
        </c:ser>
        <c:ser>
          <c:idx val="7"/>
          <c:order val="7"/>
          <c:tx>
            <c:strRef>
              <c:f>'Tariffs 2017'!$I$1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'Tariffs 2017'!$A$2:$A$24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2017'!$I$2:$I$24</c:f>
              <c:numCache>
                <c:formatCode>General</c:formatCode>
                <c:ptCount val="23"/>
                <c:pt idx="0">
                  <c:v>1.8216509999999999</c:v>
                </c:pt>
                <c:pt idx="1">
                  <c:v>0.95514569999999299</c:v>
                </c:pt>
                <c:pt idx="2">
                  <c:v>4.0388299999993799E-2</c:v>
                </c:pt>
                <c:pt idx="3">
                  <c:v>1.8216509999999999</c:v>
                </c:pt>
                <c:pt idx="4">
                  <c:v>0.64456310000000605</c:v>
                </c:pt>
                <c:pt idx="5">
                  <c:v>1.8216509999999999</c:v>
                </c:pt>
                <c:pt idx="6">
                  <c:v>1.7638830000000101</c:v>
                </c:pt>
                <c:pt idx="7">
                  <c:v>8.5145599999991703E-2</c:v>
                </c:pt>
                <c:pt idx="8">
                  <c:v>1.81310699999999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3.2256230000000001</c:v>
                </c:pt>
                <c:pt idx="15">
                  <c:v>7.7664280000000003</c:v>
                </c:pt>
                <c:pt idx="16">
                  <c:v>0</c:v>
                </c:pt>
                <c:pt idx="17">
                  <c:v>6.6341760000000001</c:v>
                </c:pt>
                <c:pt idx="18">
                  <c:v>7.7979650000000102</c:v>
                </c:pt>
                <c:pt idx="19">
                  <c:v>1.4889919999999901</c:v>
                </c:pt>
                <c:pt idx="20">
                  <c:v>5.442876</c:v>
                </c:pt>
                <c:pt idx="21">
                  <c:v>3.795909</c:v>
                </c:pt>
                <c:pt idx="22">
                  <c:v>3.2256230000000001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F-4EA1-AE97-37D0FDDFC0BB}"/>
            </c:ext>
          </c:extLst>
        </c:ser>
        <c:ser>
          <c:idx val="8"/>
          <c:order val="8"/>
          <c:tx>
            <c:strRef>
              <c:f>'Tariffs 2017'!$J$1</c:f>
              <c:strCache>
                <c:ptCount val="1"/>
                <c:pt idx="0">
                  <c:v>Non-metallic minerals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'Tariffs 2017'!$A$2:$A$24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2017'!$J$2:$J$24</c:f>
              <c:numCache>
                <c:formatCode>General</c:formatCode>
                <c:ptCount val="23"/>
                <c:pt idx="0">
                  <c:v>3.3301889999999901</c:v>
                </c:pt>
                <c:pt idx="1">
                  <c:v>1.4558489999999999</c:v>
                </c:pt>
                <c:pt idx="2">
                  <c:v>0</c:v>
                </c:pt>
                <c:pt idx="3">
                  <c:v>3.3301889999999901</c:v>
                </c:pt>
                <c:pt idx="4">
                  <c:v>0.98358489999998999</c:v>
                </c:pt>
                <c:pt idx="5">
                  <c:v>3.3301889999999901</c:v>
                </c:pt>
                <c:pt idx="6">
                  <c:v>3.1867920000000098</c:v>
                </c:pt>
                <c:pt idx="7">
                  <c:v>5.6603800000010203E-2</c:v>
                </c:pt>
                <c:pt idx="8">
                  <c:v>3.3124530000000001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3.7397239999999998</c:v>
                </c:pt>
                <c:pt idx="15">
                  <c:v>10.670210000000001</c:v>
                </c:pt>
                <c:pt idx="16">
                  <c:v>0</c:v>
                </c:pt>
                <c:pt idx="17">
                  <c:v>11.16892</c:v>
                </c:pt>
                <c:pt idx="18">
                  <c:v>9.2175509999999896</c:v>
                </c:pt>
                <c:pt idx="19">
                  <c:v>1.2314579999999999</c:v>
                </c:pt>
                <c:pt idx="20">
                  <c:v>7.3808330000000097</c:v>
                </c:pt>
                <c:pt idx="21">
                  <c:v>5.3405769999999899</c:v>
                </c:pt>
                <c:pt idx="22">
                  <c:v>3.7397239999999998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F-4EA1-AE97-37D0FDDFC0BB}"/>
            </c:ext>
          </c:extLst>
        </c:ser>
        <c:ser>
          <c:idx val="9"/>
          <c:order val="9"/>
          <c:tx>
            <c:strRef>
              <c:f>'Tariffs 2017'!$K$1</c:f>
              <c:strCache>
                <c:ptCount val="1"/>
                <c:pt idx="0">
                  <c:v>Metals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'Tariffs 2017'!$A$2:$A$24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2017'!$K$2:$K$24</c:f>
              <c:numCache>
                <c:formatCode>General</c:formatCode>
                <c:ptCount val="23"/>
                <c:pt idx="0">
                  <c:v>1.8086150000000001</c:v>
                </c:pt>
                <c:pt idx="1">
                  <c:v>0.43892309999999901</c:v>
                </c:pt>
                <c:pt idx="2">
                  <c:v>9.0076900000002402E-2</c:v>
                </c:pt>
                <c:pt idx="3">
                  <c:v>1.8086150000000001</c:v>
                </c:pt>
                <c:pt idx="4">
                  <c:v>0.35792310000000199</c:v>
                </c:pt>
                <c:pt idx="5">
                  <c:v>1.8086150000000001</c:v>
                </c:pt>
                <c:pt idx="6">
                  <c:v>1.8086150000000001</c:v>
                </c:pt>
                <c:pt idx="7">
                  <c:v>8.9615400000009296E-2</c:v>
                </c:pt>
                <c:pt idx="8">
                  <c:v>1.79653799999999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2.2051360000000102</c:v>
                </c:pt>
                <c:pt idx="15">
                  <c:v>12.842980000000001</c:v>
                </c:pt>
                <c:pt idx="16">
                  <c:v>0</c:v>
                </c:pt>
                <c:pt idx="17">
                  <c:v>5.4769230000000002</c:v>
                </c:pt>
                <c:pt idx="18">
                  <c:v>7.52210499999999</c:v>
                </c:pt>
                <c:pt idx="19">
                  <c:v>0.84230769999999999</c:v>
                </c:pt>
                <c:pt idx="20">
                  <c:v>2.3839329999999901</c:v>
                </c:pt>
                <c:pt idx="21">
                  <c:v>2.5967859999999998</c:v>
                </c:pt>
                <c:pt idx="22">
                  <c:v>3.2656450000000001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F-4EA1-AE97-37D0FDDFC0BB}"/>
            </c:ext>
          </c:extLst>
        </c:ser>
        <c:ser>
          <c:idx val="10"/>
          <c:order val="10"/>
          <c:tx>
            <c:strRef>
              <c:f>'Tariffs 2017'!$L$1</c:f>
              <c:strCache>
                <c:ptCount val="1"/>
                <c:pt idx="0">
                  <c:v>Machines n.e.c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'Tariffs 2017'!$A$2:$A$24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2017'!$L$2:$L$24</c:f>
              <c:numCache>
                <c:formatCode>General</c:formatCode>
                <c:ptCount val="23"/>
                <c:pt idx="0">
                  <c:v>1.1853450000000001</c:v>
                </c:pt>
                <c:pt idx="1">
                  <c:v>0.31551720000000399</c:v>
                </c:pt>
                <c:pt idx="2">
                  <c:v>7.7241400000005497E-2</c:v>
                </c:pt>
                <c:pt idx="3">
                  <c:v>1.1853450000000001</c:v>
                </c:pt>
                <c:pt idx="4">
                  <c:v>0.28077589999999703</c:v>
                </c:pt>
                <c:pt idx="5">
                  <c:v>1.1853450000000001</c:v>
                </c:pt>
                <c:pt idx="6">
                  <c:v>1.1853450000000001</c:v>
                </c:pt>
                <c:pt idx="7">
                  <c:v>2.6379300000001198E-2</c:v>
                </c:pt>
                <c:pt idx="8">
                  <c:v>1.1826719999999999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2.240704</c:v>
                </c:pt>
                <c:pt idx="15">
                  <c:v>12.85331</c:v>
                </c:pt>
                <c:pt idx="16">
                  <c:v>0</c:v>
                </c:pt>
                <c:pt idx="17">
                  <c:v>6.6209439999999997</c:v>
                </c:pt>
                <c:pt idx="18">
                  <c:v>7.5764750000000101</c:v>
                </c:pt>
                <c:pt idx="19">
                  <c:v>8.7499999999995901E-2</c:v>
                </c:pt>
                <c:pt idx="20">
                  <c:v>6.56685699999999</c:v>
                </c:pt>
                <c:pt idx="21">
                  <c:v>2.3104469999999999</c:v>
                </c:pt>
                <c:pt idx="22">
                  <c:v>2.240704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F-4EA1-AE97-37D0FDDFC0BB}"/>
            </c:ext>
          </c:extLst>
        </c:ser>
        <c:ser>
          <c:idx val="11"/>
          <c:order val="11"/>
          <c:tx>
            <c:strRef>
              <c:f>'Tariffs 2017'!$M$1</c:f>
              <c:strCache>
                <c:ptCount val="1"/>
                <c:pt idx="0">
                  <c:v>Computers &amp; electronics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'Tariffs 2017'!$A$2:$A$24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2017'!$M$2:$M$24</c:f>
              <c:numCache>
                <c:formatCode>General</c:formatCode>
                <c:ptCount val="23"/>
                <c:pt idx="0">
                  <c:v>1.3989470000000099</c:v>
                </c:pt>
                <c:pt idx="1">
                  <c:v>3.9473699999992298E-2</c:v>
                </c:pt>
                <c:pt idx="2">
                  <c:v>0</c:v>
                </c:pt>
                <c:pt idx="3">
                  <c:v>1.3989470000000099</c:v>
                </c:pt>
                <c:pt idx="4">
                  <c:v>6.1052599999999999E-2</c:v>
                </c:pt>
                <c:pt idx="5">
                  <c:v>1.3989470000000099</c:v>
                </c:pt>
                <c:pt idx="6">
                  <c:v>1.3989470000000099</c:v>
                </c:pt>
                <c:pt idx="7">
                  <c:v>0</c:v>
                </c:pt>
                <c:pt idx="8">
                  <c:v>1.3989470000000099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1.8339380000000001</c:v>
                </c:pt>
                <c:pt idx="15">
                  <c:v>13.326169999999999</c:v>
                </c:pt>
                <c:pt idx="16">
                  <c:v>0</c:v>
                </c:pt>
                <c:pt idx="17">
                  <c:v>3.3859460000000001</c:v>
                </c:pt>
                <c:pt idx="18">
                  <c:v>6.3934039999999897</c:v>
                </c:pt>
                <c:pt idx="19">
                  <c:v>0</c:v>
                </c:pt>
                <c:pt idx="20">
                  <c:v>3.1137839999999999</c:v>
                </c:pt>
                <c:pt idx="21">
                  <c:v>1.3402700000000101</c:v>
                </c:pt>
                <c:pt idx="22">
                  <c:v>1.8339380000000001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F-4EA1-AE97-37D0FDDFC0BB}"/>
            </c:ext>
          </c:extLst>
        </c:ser>
        <c:ser>
          <c:idx val="12"/>
          <c:order val="12"/>
          <c:tx>
            <c:strRef>
              <c:f>'Tariffs 2017'!$N$1</c:f>
              <c:strCache>
                <c:ptCount val="1"/>
                <c:pt idx="0">
                  <c:v>Transport eq.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'Tariffs 2017'!$A$2:$A$24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2017'!$N$2:$N$24</c:f>
              <c:numCache>
                <c:formatCode>General</c:formatCode>
                <c:ptCount val="23"/>
                <c:pt idx="0">
                  <c:v>3.1713040000000099</c:v>
                </c:pt>
                <c:pt idx="1">
                  <c:v>2.7113039999999899</c:v>
                </c:pt>
                <c:pt idx="2">
                  <c:v>0</c:v>
                </c:pt>
                <c:pt idx="3">
                  <c:v>3.1713040000000099</c:v>
                </c:pt>
                <c:pt idx="4">
                  <c:v>2.5434780000000101</c:v>
                </c:pt>
                <c:pt idx="5">
                  <c:v>3.1713040000000099</c:v>
                </c:pt>
                <c:pt idx="6">
                  <c:v>3.1713040000000099</c:v>
                </c:pt>
                <c:pt idx="7">
                  <c:v>0</c:v>
                </c:pt>
                <c:pt idx="8">
                  <c:v>3.1713040000000099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5.27015399999999</c:v>
                </c:pt>
                <c:pt idx="15">
                  <c:v>15.91367</c:v>
                </c:pt>
                <c:pt idx="16">
                  <c:v>0</c:v>
                </c:pt>
                <c:pt idx="17">
                  <c:v>11.21278</c:v>
                </c:pt>
                <c:pt idx="18">
                  <c:v>17.015630000000002</c:v>
                </c:pt>
                <c:pt idx="19">
                  <c:v>0</c:v>
                </c:pt>
                <c:pt idx="20">
                  <c:v>6.3615379999999897</c:v>
                </c:pt>
                <c:pt idx="21">
                  <c:v>5.5023080000000002</c:v>
                </c:pt>
                <c:pt idx="22">
                  <c:v>5.27015399999999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F-4EA1-AE97-37D0FDDFC0BB}"/>
            </c:ext>
          </c:extLst>
        </c:ser>
        <c:ser>
          <c:idx val="13"/>
          <c:order val="13"/>
          <c:tx>
            <c:strRef>
              <c:f>'Tariffs 2017'!$O$1</c:f>
              <c:strCache>
                <c:ptCount val="1"/>
                <c:pt idx="0">
                  <c:v>Furniture &amp; other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'Tariffs 2017'!$A$2:$A$24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2017'!$O$2:$O$24</c:f>
              <c:numCache>
                <c:formatCode>General</c:formatCode>
                <c:ptCount val="23"/>
                <c:pt idx="0">
                  <c:v>1.06783100000001</c:v>
                </c:pt>
                <c:pt idx="1">
                  <c:v>0.20771079999999401</c:v>
                </c:pt>
                <c:pt idx="2">
                  <c:v>0.20349399999999301</c:v>
                </c:pt>
                <c:pt idx="3">
                  <c:v>1.06783100000001</c:v>
                </c:pt>
                <c:pt idx="4">
                  <c:v>0.21855420000001</c:v>
                </c:pt>
                <c:pt idx="5">
                  <c:v>1.06783100000001</c:v>
                </c:pt>
                <c:pt idx="6">
                  <c:v>1.06783100000001</c:v>
                </c:pt>
                <c:pt idx="7">
                  <c:v>0.12819280000000399</c:v>
                </c:pt>
                <c:pt idx="8">
                  <c:v>1.060241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1.0208489999999899</c:v>
                </c:pt>
                <c:pt idx="15">
                  <c:v>10.938129999999999</c:v>
                </c:pt>
                <c:pt idx="16">
                  <c:v>0</c:v>
                </c:pt>
                <c:pt idx="17">
                  <c:v>4.09250000000001</c:v>
                </c:pt>
                <c:pt idx="18">
                  <c:v>6.2000000000000099</c:v>
                </c:pt>
                <c:pt idx="19">
                  <c:v>0.39833330000000899</c:v>
                </c:pt>
                <c:pt idx="20">
                  <c:v>4.157368</c:v>
                </c:pt>
                <c:pt idx="21">
                  <c:v>3.3334369999999902</c:v>
                </c:pt>
                <c:pt idx="22">
                  <c:v>1.2818750000000101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F-4EA1-AE97-37D0FDDFC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gapDepth val="10"/>
        <c:shape val="box"/>
        <c:axId val="1348199567"/>
        <c:axId val="1348199087"/>
        <c:axId val="1518829663"/>
      </c:bar3DChart>
      <c:catAx>
        <c:axId val="1348199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8199087"/>
        <c:crosses val="autoZero"/>
        <c:auto val="1"/>
        <c:lblAlgn val="ctr"/>
        <c:lblOffset val="100"/>
        <c:tickLblSkip val="1"/>
        <c:noMultiLvlLbl val="0"/>
      </c:catAx>
      <c:valAx>
        <c:axId val="1348199087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8199567"/>
        <c:crossesAt val="1"/>
        <c:crossBetween val="between"/>
      </c:valAx>
      <c:serAx>
        <c:axId val="151882966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8199087"/>
        <c:crosses val="autoZero"/>
        <c:tickLblSkip val="1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26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038491930062287E-2"/>
          <c:y val="0.10767581325061643"/>
          <c:w val="0.77680938010641443"/>
          <c:h val="0.6517123995864153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'Tariffs 2018'!$B$1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'Tariffs 2018'!$A$2:$A$24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2018'!$B$2:$B$24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17.276119999999999</c:v>
                </c:pt>
                <c:pt idx="4">
                  <c:v>3.1400000000000099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17.592592592592599</c:v>
                </c:pt>
                <c:pt idx="15">
                  <c:v>0</c:v>
                </c:pt>
                <c:pt idx="16">
                  <c:v>10</c:v>
                </c:pt>
                <c:pt idx="17">
                  <c:v>19.32263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2.7777777777777701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38-4BAC-A48A-01388694C876}"/>
            </c:ext>
          </c:extLst>
        </c:ser>
        <c:ser>
          <c:idx val="1"/>
          <c:order val="1"/>
          <c:tx>
            <c:strRef>
              <c:f>'Tariffs 2018'!$C$1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'Tariffs 2018'!$A$2:$A$24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2018'!$C$2:$C$24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19.99719</c:v>
                </c:pt>
                <c:pt idx="4">
                  <c:v>2.9500000000000099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16.16337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1.1111111111111101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38-4BAC-A48A-01388694C876}"/>
            </c:ext>
          </c:extLst>
        </c:ser>
        <c:ser>
          <c:idx val="2"/>
          <c:order val="2"/>
          <c:tx>
            <c:strRef>
              <c:f>'Tariffs 2018'!$D$1</c:f>
              <c:strCache>
                <c:ptCount val="1"/>
                <c:pt idx="0">
                  <c:v>Food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'Tariffs 2018'!$A$2:$A$24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2018'!$D$2:$D$24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17.845859999999998</c:v>
                </c:pt>
                <c:pt idx="4">
                  <c:v>7.1817599999999899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24.074074074074101</c:v>
                </c:pt>
                <c:pt idx="15">
                  <c:v>0</c:v>
                </c:pt>
                <c:pt idx="16">
                  <c:v>10</c:v>
                </c:pt>
                <c:pt idx="17">
                  <c:v>17.522179999999999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</c:v>
                </c:pt>
                <c:pt idx="22">
                  <c:v>5.5555555555555598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38-4BAC-A48A-01388694C876}"/>
            </c:ext>
          </c:extLst>
        </c:ser>
        <c:ser>
          <c:idx val="3"/>
          <c:order val="3"/>
          <c:tx>
            <c:strRef>
              <c:f>'Tariffs 2018'!$E$1</c:f>
              <c:strCache>
                <c:ptCount val="1"/>
                <c:pt idx="0">
                  <c:v>Textiles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'Tariffs 2018'!$A$2:$A$24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2018'!$E$2:$E$24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19.066109999999998</c:v>
                </c:pt>
                <c:pt idx="4">
                  <c:v>3.7406299999999999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20.370370370370399</c:v>
                </c:pt>
                <c:pt idx="15">
                  <c:v>0</c:v>
                </c:pt>
                <c:pt idx="16">
                  <c:v>10</c:v>
                </c:pt>
                <c:pt idx="17">
                  <c:v>16.415410000000001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38-4BAC-A48A-01388694C876}"/>
            </c:ext>
          </c:extLst>
        </c:ser>
        <c:ser>
          <c:idx val="4"/>
          <c:order val="4"/>
          <c:tx>
            <c:strRef>
              <c:f>'Tariffs 2018'!$F$1</c:f>
              <c:strCache>
                <c:ptCount val="1"/>
                <c:pt idx="0">
                  <c:v>Wood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'Tariffs 2018'!$A$2:$A$24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2018'!$F$2:$F$24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18.529109999999999</c:v>
                </c:pt>
                <c:pt idx="4">
                  <c:v>4.9171400000000096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17.623000000000001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1.6666666666666601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38-4BAC-A48A-01388694C876}"/>
            </c:ext>
          </c:extLst>
        </c:ser>
        <c:ser>
          <c:idx val="5"/>
          <c:order val="5"/>
          <c:tx>
            <c:strRef>
              <c:f>'Tariffs 2018'!$G$1</c:f>
              <c:strCache>
                <c:ptCount val="1"/>
                <c:pt idx="0">
                  <c:v>Paper &amp; printing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'Tariffs 2018'!$A$2:$A$24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2018'!$G$2:$G$24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20.07743</c:v>
                </c:pt>
                <c:pt idx="4">
                  <c:v>5.2385999999999999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15.7407407407407</c:v>
                </c:pt>
                <c:pt idx="15">
                  <c:v>0</c:v>
                </c:pt>
                <c:pt idx="16">
                  <c:v>10</c:v>
                </c:pt>
                <c:pt idx="17">
                  <c:v>13.48915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1.5873011111111199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38-4BAC-A48A-01388694C876}"/>
            </c:ext>
          </c:extLst>
        </c:ser>
        <c:ser>
          <c:idx val="6"/>
          <c:order val="6"/>
          <c:tx>
            <c:strRef>
              <c:f>'Tariffs 2018'!$H$1</c:f>
              <c:strCache>
                <c:ptCount val="1"/>
                <c:pt idx="0">
                  <c:v>Refined products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'Tariffs 2018'!$A$2:$A$24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2018'!$H$2:$H$24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21.3109</c:v>
                </c:pt>
                <c:pt idx="4">
                  <c:v>4.4346800000000002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15.98298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3.1597222222222299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38-4BAC-A48A-01388694C876}"/>
            </c:ext>
          </c:extLst>
        </c:ser>
        <c:ser>
          <c:idx val="7"/>
          <c:order val="7"/>
          <c:tx>
            <c:strRef>
              <c:f>'Tariffs 2018'!$I$1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'Tariffs 2018'!$A$2:$A$24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2018'!$I$2:$I$24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19.836770000000001</c:v>
                </c:pt>
                <c:pt idx="4">
                  <c:v>4.4854299999999903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24.074074074074101</c:v>
                </c:pt>
                <c:pt idx="15">
                  <c:v>0</c:v>
                </c:pt>
                <c:pt idx="16">
                  <c:v>10</c:v>
                </c:pt>
                <c:pt idx="17">
                  <c:v>13.03952</c:v>
                </c:pt>
                <c:pt idx="18">
                  <c:v>17.5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5.8253966666666601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38-4BAC-A48A-01388694C876}"/>
            </c:ext>
          </c:extLst>
        </c:ser>
        <c:ser>
          <c:idx val="8"/>
          <c:order val="8"/>
          <c:tx>
            <c:strRef>
              <c:f>'Tariffs 2018'!$J$1</c:f>
              <c:strCache>
                <c:ptCount val="1"/>
                <c:pt idx="0">
                  <c:v>Non-metallic minerals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'Tariffs 2018'!$A$2:$A$24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2018'!$J$2:$J$24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18.902329999999999</c:v>
                </c:pt>
                <c:pt idx="4">
                  <c:v>4.2680699999999998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22.2222222222222</c:v>
                </c:pt>
                <c:pt idx="15">
                  <c:v>0</c:v>
                </c:pt>
                <c:pt idx="16">
                  <c:v>0</c:v>
                </c:pt>
                <c:pt idx="17">
                  <c:v>13.746880000000001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3.3333333333333401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38-4BAC-A48A-01388694C876}"/>
            </c:ext>
          </c:extLst>
        </c:ser>
        <c:ser>
          <c:idx val="9"/>
          <c:order val="9"/>
          <c:tx>
            <c:strRef>
              <c:f>'Tariffs 2018'!$K$1</c:f>
              <c:strCache>
                <c:ptCount val="1"/>
                <c:pt idx="0">
                  <c:v>Metals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'Tariffs 2018'!$A$2:$A$24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2018'!$K$2:$K$24</c:f>
              <c:numCache>
                <c:formatCode>General</c:formatCode>
                <c:ptCount val="23"/>
                <c:pt idx="0">
                  <c:v>18.650539999999999</c:v>
                </c:pt>
                <c:pt idx="1">
                  <c:v>22.580639999999999</c:v>
                </c:pt>
                <c:pt idx="2">
                  <c:v>21.54214</c:v>
                </c:pt>
                <c:pt idx="3">
                  <c:v>22.045500000000001</c:v>
                </c:pt>
                <c:pt idx="4">
                  <c:v>11.831049999999999</c:v>
                </c:pt>
                <c:pt idx="5">
                  <c:v>23.208950000000002</c:v>
                </c:pt>
                <c:pt idx="6">
                  <c:v>22.876110000000001</c:v>
                </c:pt>
                <c:pt idx="7">
                  <c:v>21.448720000000002</c:v>
                </c:pt>
                <c:pt idx="8">
                  <c:v>16.1125211111111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25</c:v>
                </c:pt>
                <c:pt idx="15">
                  <c:v>0</c:v>
                </c:pt>
                <c:pt idx="16">
                  <c:v>23.187919999999998</c:v>
                </c:pt>
                <c:pt idx="17">
                  <c:v>15.071249999999999</c:v>
                </c:pt>
                <c:pt idx="18">
                  <c:v>15</c:v>
                </c:pt>
                <c:pt idx="19">
                  <c:v>0</c:v>
                </c:pt>
                <c:pt idx="20">
                  <c:v>0</c:v>
                </c:pt>
                <c:pt idx="21">
                  <c:v>18.092780000000001</c:v>
                </c:pt>
                <c:pt idx="22">
                  <c:v>11.04166625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638-4BAC-A48A-01388694C876}"/>
            </c:ext>
          </c:extLst>
        </c:ser>
        <c:ser>
          <c:idx val="10"/>
          <c:order val="10"/>
          <c:tx>
            <c:strRef>
              <c:f>'Tariffs 2018'!$L$1</c:f>
              <c:strCache>
                <c:ptCount val="1"/>
                <c:pt idx="0">
                  <c:v>Machines n.e.c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'Tariffs 2018'!$A$2:$A$24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2018'!$L$2:$L$24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21.96827</c:v>
                </c:pt>
                <c:pt idx="4">
                  <c:v>3.3674900000000099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15.7407407407407</c:v>
                </c:pt>
                <c:pt idx="15">
                  <c:v>0</c:v>
                </c:pt>
                <c:pt idx="16">
                  <c:v>10</c:v>
                </c:pt>
                <c:pt idx="17">
                  <c:v>14.73128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4.3236711111111203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38-4BAC-A48A-01388694C876}"/>
            </c:ext>
          </c:extLst>
        </c:ser>
        <c:ser>
          <c:idx val="11"/>
          <c:order val="11"/>
          <c:tx>
            <c:strRef>
              <c:f>'Tariffs 2018'!$M$1</c:f>
              <c:strCache>
                <c:ptCount val="1"/>
                <c:pt idx="0">
                  <c:v>Computers and electronics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'Tariffs 2018'!$A$2:$A$24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2018'!$M$2:$M$24</c:f>
              <c:numCache>
                <c:formatCode>General</c:formatCode>
                <c:ptCount val="23"/>
                <c:pt idx="0">
                  <c:v>26.666666296296299</c:v>
                </c:pt>
                <c:pt idx="1">
                  <c:v>35</c:v>
                </c:pt>
                <c:pt idx="2">
                  <c:v>33.333329999999997</c:v>
                </c:pt>
                <c:pt idx="3">
                  <c:v>21.277080000000002</c:v>
                </c:pt>
                <c:pt idx="4">
                  <c:v>3.89767000000001</c:v>
                </c:pt>
                <c:pt idx="5">
                  <c:v>33.333329999999997</c:v>
                </c:pt>
                <c:pt idx="6">
                  <c:v>30</c:v>
                </c:pt>
                <c:pt idx="7">
                  <c:v>30</c:v>
                </c:pt>
                <c:pt idx="8">
                  <c:v>21.6666666666667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24.074074074074101</c:v>
                </c:pt>
                <c:pt idx="15">
                  <c:v>0</c:v>
                </c:pt>
                <c:pt idx="16">
                  <c:v>10</c:v>
                </c:pt>
                <c:pt idx="17">
                  <c:v>14.481769999999999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</c:v>
                </c:pt>
                <c:pt idx="22">
                  <c:v>3.3333333333333401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638-4BAC-A48A-01388694C876}"/>
            </c:ext>
          </c:extLst>
        </c:ser>
        <c:ser>
          <c:idx val="12"/>
          <c:order val="12"/>
          <c:tx>
            <c:strRef>
              <c:f>'Tariffs 2018'!$N$1</c:f>
              <c:strCache>
                <c:ptCount val="1"/>
                <c:pt idx="0">
                  <c:v>Transport eq.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'Tariffs 2018'!$A$2:$A$24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2018'!$N$2:$N$24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21.359629999999999</c:v>
                </c:pt>
                <c:pt idx="4">
                  <c:v>2.55107999999999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21.296296296296301</c:v>
                </c:pt>
                <c:pt idx="15">
                  <c:v>0</c:v>
                </c:pt>
                <c:pt idx="16">
                  <c:v>10</c:v>
                </c:pt>
                <c:pt idx="17">
                  <c:v>16.374649999999999</c:v>
                </c:pt>
                <c:pt idx="18">
                  <c:v>50</c:v>
                </c:pt>
                <c:pt idx="19">
                  <c:v>0</c:v>
                </c:pt>
                <c:pt idx="20">
                  <c:v>0</c:v>
                </c:pt>
                <c:pt idx="21">
                  <c:v>12.5</c:v>
                </c:pt>
                <c:pt idx="22">
                  <c:v>6.6666666666666696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638-4BAC-A48A-01388694C876}"/>
            </c:ext>
          </c:extLst>
        </c:ser>
        <c:ser>
          <c:idx val="13"/>
          <c:order val="13"/>
          <c:tx>
            <c:strRef>
              <c:f>'Tariffs 2018'!$O$1</c:f>
              <c:strCache>
                <c:ptCount val="1"/>
                <c:pt idx="0">
                  <c:v>Furniture &amp; other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'Tariffs 2018'!$A$2:$A$24</c:f>
              <c:strCache>
                <c:ptCount val="23"/>
                <c:pt idx="0">
                  <c:v>US on EUR</c:v>
                </c:pt>
                <c:pt idx="1">
                  <c:v>US on BRA</c:v>
                </c:pt>
                <c:pt idx="2">
                  <c:v>US on CAN</c:v>
                </c:pt>
                <c:pt idx="3">
                  <c:v>US on CHN</c:v>
                </c:pt>
                <c:pt idx="4">
                  <c:v>US on IND</c:v>
                </c:pt>
                <c:pt idx="5">
                  <c:v>US on JPN</c:v>
                </c:pt>
                <c:pt idx="6">
                  <c:v>US on KOR</c:v>
                </c:pt>
                <c:pt idx="7">
                  <c:v>US on MEX</c:v>
                </c:pt>
                <c:pt idx="8">
                  <c:v>US on ROW</c:v>
                </c:pt>
                <c:pt idx="14">
                  <c:v>EUR on US</c:v>
                </c:pt>
                <c:pt idx="15">
                  <c:v>BRA on US</c:v>
                </c:pt>
                <c:pt idx="16">
                  <c:v>CAN on US</c:v>
                </c:pt>
                <c:pt idx="17">
                  <c:v>CHN on US</c:v>
                </c:pt>
                <c:pt idx="18">
                  <c:v>IND on US</c:v>
                </c:pt>
                <c:pt idx="19">
                  <c:v>JPN on US</c:v>
                </c:pt>
                <c:pt idx="20">
                  <c:v>KOR on US</c:v>
                </c:pt>
                <c:pt idx="21">
                  <c:v>MEX on US</c:v>
                </c:pt>
                <c:pt idx="22">
                  <c:v>ROW on US</c:v>
                </c:pt>
              </c:strCache>
            </c:strRef>
          </c:cat>
          <c:val>
            <c:numRef>
              <c:f>'Tariffs 2018'!$O$2:$O$24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19.246269999999999</c:v>
                </c:pt>
                <c:pt idx="4">
                  <c:v>3.7071400000000101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20.370370370370399</c:v>
                </c:pt>
                <c:pt idx="15">
                  <c:v>0</c:v>
                </c:pt>
                <c:pt idx="16">
                  <c:v>10</c:v>
                </c:pt>
                <c:pt idx="17">
                  <c:v>15.200049999999999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7.0000000000000098</c:v>
                </c:pt>
                <c:pt idx="22">
                  <c:v>2.7777777777777701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638-4BAC-A48A-01388694C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gapDepth val="10"/>
        <c:shape val="box"/>
        <c:axId val="1348199567"/>
        <c:axId val="1348199087"/>
        <c:axId val="1518829663"/>
      </c:bar3DChart>
      <c:catAx>
        <c:axId val="1348199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8199087"/>
        <c:crosses val="autoZero"/>
        <c:auto val="1"/>
        <c:lblAlgn val="ctr"/>
        <c:lblOffset val="100"/>
        <c:tickLblSkip val="1"/>
        <c:noMultiLvlLbl val="0"/>
      </c:catAx>
      <c:valAx>
        <c:axId val="1348199087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8199567"/>
        <c:crossesAt val="1"/>
        <c:crossBetween val="between"/>
      </c:valAx>
      <c:serAx>
        <c:axId val="151882966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8199087"/>
        <c:crosses val="autoZero"/>
        <c:tickLblSkip val="1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370263081663284E-2"/>
          <c:y val="0.1626863633196293"/>
          <c:w val="0.92148684591683583"/>
          <c:h val="0.59179076951664222"/>
        </c:manualLayout>
      </c:layout>
      <c:lineChart>
        <c:grouping val="standard"/>
        <c:varyColors val="0"/>
        <c:ser>
          <c:idx val="0"/>
          <c:order val="0"/>
          <c:tx>
            <c:v>Duties/dutiable imports</c:v>
          </c:tx>
          <c:spPr>
            <a:ln w="38100">
              <a:solidFill>
                <a:srgbClr val="2B5280"/>
              </a:solidFill>
            </a:ln>
          </c:spPr>
          <c:marker>
            <c:symbol val="none"/>
          </c:marker>
          <c:cat>
            <c:numRef>
              <c:f>'Duties_Total Imports and GDP'!$J$2:$J$236</c:f>
              <c:numCache>
                <c:formatCode>General</c:formatCode>
                <c:ptCount val="235"/>
                <c:pt idx="0">
                  <c:v>1790</c:v>
                </c:pt>
                <c:pt idx="1">
                  <c:v>1791</c:v>
                </c:pt>
                <c:pt idx="2">
                  <c:v>1792</c:v>
                </c:pt>
                <c:pt idx="3">
                  <c:v>1793</c:v>
                </c:pt>
                <c:pt idx="4">
                  <c:v>1794</c:v>
                </c:pt>
                <c:pt idx="5">
                  <c:v>1795</c:v>
                </c:pt>
                <c:pt idx="6">
                  <c:v>1796</c:v>
                </c:pt>
                <c:pt idx="7">
                  <c:v>1797</c:v>
                </c:pt>
                <c:pt idx="8">
                  <c:v>1798</c:v>
                </c:pt>
                <c:pt idx="9">
                  <c:v>1799</c:v>
                </c:pt>
                <c:pt idx="10">
                  <c:v>1800</c:v>
                </c:pt>
                <c:pt idx="11">
                  <c:v>1801</c:v>
                </c:pt>
                <c:pt idx="12">
                  <c:v>1802</c:v>
                </c:pt>
                <c:pt idx="13">
                  <c:v>1803</c:v>
                </c:pt>
                <c:pt idx="14">
                  <c:v>1804</c:v>
                </c:pt>
                <c:pt idx="15">
                  <c:v>1805</c:v>
                </c:pt>
                <c:pt idx="16">
                  <c:v>1806</c:v>
                </c:pt>
                <c:pt idx="17">
                  <c:v>1807</c:v>
                </c:pt>
                <c:pt idx="18">
                  <c:v>1808</c:v>
                </c:pt>
                <c:pt idx="19">
                  <c:v>1809</c:v>
                </c:pt>
                <c:pt idx="20">
                  <c:v>1810</c:v>
                </c:pt>
                <c:pt idx="21">
                  <c:v>1811</c:v>
                </c:pt>
                <c:pt idx="22">
                  <c:v>1812</c:v>
                </c:pt>
                <c:pt idx="23">
                  <c:v>1813</c:v>
                </c:pt>
                <c:pt idx="24">
                  <c:v>1814</c:v>
                </c:pt>
                <c:pt idx="25">
                  <c:v>1815</c:v>
                </c:pt>
                <c:pt idx="26">
                  <c:v>1816</c:v>
                </c:pt>
                <c:pt idx="27">
                  <c:v>1817</c:v>
                </c:pt>
                <c:pt idx="28">
                  <c:v>1818</c:v>
                </c:pt>
                <c:pt idx="29">
                  <c:v>1819</c:v>
                </c:pt>
                <c:pt idx="30">
                  <c:v>1820</c:v>
                </c:pt>
                <c:pt idx="31">
                  <c:v>1821</c:v>
                </c:pt>
                <c:pt idx="32">
                  <c:v>1822</c:v>
                </c:pt>
                <c:pt idx="33">
                  <c:v>1823</c:v>
                </c:pt>
                <c:pt idx="34">
                  <c:v>1824</c:v>
                </c:pt>
                <c:pt idx="35">
                  <c:v>1825</c:v>
                </c:pt>
                <c:pt idx="36">
                  <c:v>1826</c:v>
                </c:pt>
                <c:pt idx="37">
                  <c:v>1827</c:v>
                </c:pt>
                <c:pt idx="38">
                  <c:v>1828</c:v>
                </c:pt>
                <c:pt idx="39">
                  <c:v>1829</c:v>
                </c:pt>
                <c:pt idx="40">
                  <c:v>1830</c:v>
                </c:pt>
                <c:pt idx="41">
                  <c:v>1831</c:v>
                </c:pt>
                <c:pt idx="42">
                  <c:v>1832</c:v>
                </c:pt>
                <c:pt idx="43">
                  <c:v>1833</c:v>
                </c:pt>
                <c:pt idx="44">
                  <c:v>1834</c:v>
                </c:pt>
                <c:pt idx="45">
                  <c:v>1835</c:v>
                </c:pt>
                <c:pt idx="46">
                  <c:v>1836</c:v>
                </c:pt>
                <c:pt idx="47">
                  <c:v>1837</c:v>
                </c:pt>
                <c:pt idx="48">
                  <c:v>1838</c:v>
                </c:pt>
                <c:pt idx="49">
                  <c:v>1839</c:v>
                </c:pt>
                <c:pt idx="50">
                  <c:v>1840</c:v>
                </c:pt>
                <c:pt idx="51">
                  <c:v>1841</c:v>
                </c:pt>
                <c:pt idx="52">
                  <c:v>1842</c:v>
                </c:pt>
                <c:pt idx="53">
                  <c:v>1843</c:v>
                </c:pt>
                <c:pt idx="54">
                  <c:v>1844</c:v>
                </c:pt>
                <c:pt idx="55">
                  <c:v>1845</c:v>
                </c:pt>
                <c:pt idx="56">
                  <c:v>1846</c:v>
                </c:pt>
                <c:pt idx="57">
                  <c:v>1847</c:v>
                </c:pt>
                <c:pt idx="58">
                  <c:v>1848</c:v>
                </c:pt>
                <c:pt idx="59">
                  <c:v>1849</c:v>
                </c:pt>
                <c:pt idx="60">
                  <c:v>1850</c:v>
                </c:pt>
                <c:pt idx="61">
                  <c:v>1851</c:v>
                </c:pt>
                <c:pt idx="62">
                  <c:v>1852</c:v>
                </c:pt>
                <c:pt idx="63">
                  <c:v>1853</c:v>
                </c:pt>
                <c:pt idx="64">
                  <c:v>1854</c:v>
                </c:pt>
                <c:pt idx="65">
                  <c:v>1855</c:v>
                </c:pt>
                <c:pt idx="66">
                  <c:v>1856</c:v>
                </c:pt>
                <c:pt idx="67">
                  <c:v>1857</c:v>
                </c:pt>
                <c:pt idx="68">
                  <c:v>1858</c:v>
                </c:pt>
                <c:pt idx="69">
                  <c:v>1859</c:v>
                </c:pt>
                <c:pt idx="70">
                  <c:v>1860</c:v>
                </c:pt>
                <c:pt idx="71">
                  <c:v>1861</c:v>
                </c:pt>
                <c:pt idx="72">
                  <c:v>1862</c:v>
                </c:pt>
                <c:pt idx="73">
                  <c:v>1863</c:v>
                </c:pt>
                <c:pt idx="74">
                  <c:v>1864</c:v>
                </c:pt>
                <c:pt idx="75">
                  <c:v>1865</c:v>
                </c:pt>
                <c:pt idx="76">
                  <c:v>1866</c:v>
                </c:pt>
                <c:pt idx="77">
                  <c:v>1867</c:v>
                </c:pt>
                <c:pt idx="78">
                  <c:v>1868</c:v>
                </c:pt>
                <c:pt idx="79">
                  <c:v>1869</c:v>
                </c:pt>
                <c:pt idx="80">
                  <c:v>1870</c:v>
                </c:pt>
                <c:pt idx="81">
                  <c:v>1871</c:v>
                </c:pt>
                <c:pt idx="82">
                  <c:v>1872</c:v>
                </c:pt>
                <c:pt idx="83">
                  <c:v>1873</c:v>
                </c:pt>
                <c:pt idx="84">
                  <c:v>1874</c:v>
                </c:pt>
                <c:pt idx="85">
                  <c:v>1875</c:v>
                </c:pt>
                <c:pt idx="86">
                  <c:v>1876</c:v>
                </c:pt>
                <c:pt idx="87">
                  <c:v>1877</c:v>
                </c:pt>
                <c:pt idx="88">
                  <c:v>1878</c:v>
                </c:pt>
                <c:pt idx="89">
                  <c:v>1879</c:v>
                </c:pt>
                <c:pt idx="90">
                  <c:v>1880</c:v>
                </c:pt>
                <c:pt idx="91">
                  <c:v>1881</c:v>
                </c:pt>
                <c:pt idx="92">
                  <c:v>1882</c:v>
                </c:pt>
                <c:pt idx="93">
                  <c:v>1883</c:v>
                </c:pt>
                <c:pt idx="94">
                  <c:v>1884</c:v>
                </c:pt>
                <c:pt idx="95">
                  <c:v>1885</c:v>
                </c:pt>
                <c:pt idx="96">
                  <c:v>1886</c:v>
                </c:pt>
                <c:pt idx="97">
                  <c:v>1887</c:v>
                </c:pt>
                <c:pt idx="98">
                  <c:v>1888</c:v>
                </c:pt>
                <c:pt idx="99">
                  <c:v>1889</c:v>
                </c:pt>
                <c:pt idx="100">
                  <c:v>1890</c:v>
                </c:pt>
                <c:pt idx="101">
                  <c:v>1891</c:v>
                </c:pt>
                <c:pt idx="102">
                  <c:v>1892</c:v>
                </c:pt>
                <c:pt idx="103">
                  <c:v>1893</c:v>
                </c:pt>
                <c:pt idx="104">
                  <c:v>1894</c:v>
                </c:pt>
                <c:pt idx="105">
                  <c:v>1895</c:v>
                </c:pt>
                <c:pt idx="106">
                  <c:v>1896</c:v>
                </c:pt>
                <c:pt idx="107">
                  <c:v>1897</c:v>
                </c:pt>
                <c:pt idx="108">
                  <c:v>1898</c:v>
                </c:pt>
                <c:pt idx="109">
                  <c:v>1899</c:v>
                </c:pt>
                <c:pt idx="110">
                  <c:v>1900</c:v>
                </c:pt>
                <c:pt idx="111">
                  <c:v>1901</c:v>
                </c:pt>
                <c:pt idx="112">
                  <c:v>1902</c:v>
                </c:pt>
                <c:pt idx="113">
                  <c:v>1903</c:v>
                </c:pt>
                <c:pt idx="114">
                  <c:v>1904</c:v>
                </c:pt>
                <c:pt idx="115">
                  <c:v>1905</c:v>
                </c:pt>
                <c:pt idx="116">
                  <c:v>1906</c:v>
                </c:pt>
                <c:pt idx="117">
                  <c:v>1907</c:v>
                </c:pt>
                <c:pt idx="118">
                  <c:v>1908</c:v>
                </c:pt>
                <c:pt idx="119">
                  <c:v>1909</c:v>
                </c:pt>
                <c:pt idx="120">
                  <c:v>1910</c:v>
                </c:pt>
                <c:pt idx="121">
                  <c:v>1911</c:v>
                </c:pt>
                <c:pt idx="122">
                  <c:v>1912</c:v>
                </c:pt>
                <c:pt idx="123">
                  <c:v>1913</c:v>
                </c:pt>
                <c:pt idx="124">
                  <c:v>1914</c:v>
                </c:pt>
                <c:pt idx="125">
                  <c:v>1915</c:v>
                </c:pt>
                <c:pt idx="126">
                  <c:v>1916</c:v>
                </c:pt>
                <c:pt idx="127">
                  <c:v>1917</c:v>
                </c:pt>
                <c:pt idx="128">
                  <c:v>1918</c:v>
                </c:pt>
                <c:pt idx="129">
                  <c:v>1919</c:v>
                </c:pt>
                <c:pt idx="130">
                  <c:v>1920</c:v>
                </c:pt>
                <c:pt idx="131">
                  <c:v>1921</c:v>
                </c:pt>
                <c:pt idx="132">
                  <c:v>1922</c:v>
                </c:pt>
                <c:pt idx="133">
                  <c:v>1923</c:v>
                </c:pt>
                <c:pt idx="134">
                  <c:v>1924</c:v>
                </c:pt>
                <c:pt idx="135">
                  <c:v>1925</c:v>
                </c:pt>
                <c:pt idx="136">
                  <c:v>1926</c:v>
                </c:pt>
                <c:pt idx="137">
                  <c:v>1927</c:v>
                </c:pt>
                <c:pt idx="138">
                  <c:v>1928</c:v>
                </c:pt>
                <c:pt idx="139">
                  <c:v>1929</c:v>
                </c:pt>
                <c:pt idx="140">
                  <c:v>1930</c:v>
                </c:pt>
                <c:pt idx="141">
                  <c:v>1931</c:v>
                </c:pt>
                <c:pt idx="142">
                  <c:v>1932</c:v>
                </c:pt>
                <c:pt idx="143">
                  <c:v>1933</c:v>
                </c:pt>
                <c:pt idx="144">
                  <c:v>1934</c:v>
                </c:pt>
                <c:pt idx="145">
                  <c:v>1935</c:v>
                </c:pt>
                <c:pt idx="146">
                  <c:v>1936</c:v>
                </c:pt>
                <c:pt idx="147">
                  <c:v>1937</c:v>
                </c:pt>
                <c:pt idx="148">
                  <c:v>1938</c:v>
                </c:pt>
                <c:pt idx="149">
                  <c:v>1939</c:v>
                </c:pt>
                <c:pt idx="150">
                  <c:v>1940</c:v>
                </c:pt>
                <c:pt idx="151">
                  <c:v>1941</c:v>
                </c:pt>
                <c:pt idx="152">
                  <c:v>1942</c:v>
                </c:pt>
                <c:pt idx="153">
                  <c:v>1943</c:v>
                </c:pt>
                <c:pt idx="154">
                  <c:v>1944</c:v>
                </c:pt>
                <c:pt idx="155">
                  <c:v>1945</c:v>
                </c:pt>
                <c:pt idx="156">
                  <c:v>1946</c:v>
                </c:pt>
                <c:pt idx="157">
                  <c:v>1947</c:v>
                </c:pt>
                <c:pt idx="158">
                  <c:v>1948</c:v>
                </c:pt>
                <c:pt idx="159">
                  <c:v>1949</c:v>
                </c:pt>
                <c:pt idx="160">
                  <c:v>1950</c:v>
                </c:pt>
                <c:pt idx="161">
                  <c:v>1951</c:v>
                </c:pt>
                <c:pt idx="162">
                  <c:v>1952</c:v>
                </c:pt>
                <c:pt idx="163">
                  <c:v>1953</c:v>
                </c:pt>
                <c:pt idx="164">
                  <c:v>1954</c:v>
                </c:pt>
                <c:pt idx="165">
                  <c:v>1955</c:v>
                </c:pt>
                <c:pt idx="166">
                  <c:v>1956</c:v>
                </c:pt>
                <c:pt idx="167">
                  <c:v>1957</c:v>
                </c:pt>
                <c:pt idx="168">
                  <c:v>1958</c:v>
                </c:pt>
                <c:pt idx="169">
                  <c:v>1959</c:v>
                </c:pt>
                <c:pt idx="170">
                  <c:v>1960</c:v>
                </c:pt>
                <c:pt idx="171">
                  <c:v>1961</c:v>
                </c:pt>
                <c:pt idx="172">
                  <c:v>1962</c:v>
                </c:pt>
                <c:pt idx="173">
                  <c:v>1963</c:v>
                </c:pt>
                <c:pt idx="174">
                  <c:v>1964</c:v>
                </c:pt>
                <c:pt idx="175">
                  <c:v>1965</c:v>
                </c:pt>
                <c:pt idx="176">
                  <c:v>1966</c:v>
                </c:pt>
                <c:pt idx="177">
                  <c:v>1967</c:v>
                </c:pt>
                <c:pt idx="178">
                  <c:v>1968</c:v>
                </c:pt>
                <c:pt idx="179">
                  <c:v>1969</c:v>
                </c:pt>
                <c:pt idx="180">
                  <c:v>1970</c:v>
                </c:pt>
                <c:pt idx="181">
                  <c:v>1971</c:v>
                </c:pt>
                <c:pt idx="182">
                  <c:v>1972</c:v>
                </c:pt>
                <c:pt idx="183">
                  <c:v>1973</c:v>
                </c:pt>
                <c:pt idx="184">
                  <c:v>1974</c:v>
                </c:pt>
                <c:pt idx="185">
                  <c:v>1975</c:v>
                </c:pt>
                <c:pt idx="186">
                  <c:v>1976</c:v>
                </c:pt>
                <c:pt idx="187">
                  <c:v>1977</c:v>
                </c:pt>
                <c:pt idx="188">
                  <c:v>1978</c:v>
                </c:pt>
                <c:pt idx="189">
                  <c:v>1979</c:v>
                </c:pt>
                <c:pt idx="190">
                  <c:v>1980</c:v>
                </c:pt>
                <c:pt idx="191">
                  <c:v>1981</c:v>
                </c:pt>
                <c:pt idx="192">
                  <c:v>1982</c:v>
                </c:pt>
                <c:pt idx="193">
                  <c:v>1983</c:v>
                </c:pt>
                <c:pt idx="194">
                  <c:v>1984</c:v>
                </c:pt>
                <c:pt idx="195">
                  <c:v>1985</c:v>
                </c:pt>
                <c:pt idx="196">
                  <c:v>1986</c:v>
                </c:pt>
                <c:pt idx="197">
                  <c:v>1987</c:v>
                </c:pt>
                <c:pt idx="198">
                  <c:v>1988</c:v>
                </c:pt>
                <c:pt idx="199">
                  <c:v>1989</c:v>
                </c:pt>
                <c:pt idx="200">
                  <c:v>1990</c:v>
                </c:pt>
                <c:pt idx="201">
                  <c:v>1991</c:v>
                </c:pt>
                <c:pt idx="202">
                  <c:v>1992</c:v>
                </c:pt>
                <c:pt idx="203">
                  <c:v>1993</c:v>
                </c:pt>
                <c:pt idx="204">
                  <c:v>1994</c:v>
                </c:pt>
                <c:pt idx="205">
                  <c:v>1995</c:v>
                </c:pt>
                <c:pt idx="206">
                  <c:v>1996</c:v>
                </c:pt>
                <c:pt idx="207">
                  <c:v>1997</c:v>
                </c:pt>
                <c:pt idx="208">
                  <c:v>1998</c:v>
                </c:pt>
                <c:pt idx="209">
                  <c:v>1999</c:v>
                </c:pt>
                <c:pt idx="210">
                  <c:v>2000</c:v>
                </c:pt>
                <c:pt idx="211">
                  <c:v>2001</c:v>
                </c:pt>
                <c:pt idx="212">
                  <c:v>2002</c:v>
                </c:pt>
                <c:pt idx="213">
                  <c:v>2003</c:v>
                </c:pt>
                <c:pt idx="214">
                  <c:v>2004</c:v>
                </c:pt>
                <c:pt idx="215">
                  <c:v>2005</c:v>
                </c:pt>
                <c:pt idx="216">
                  <c:v>2006</c:v>
                </c:pt>
                <c:pt idx="217">
                  <c:v>2007</c:v>
                </c:pt>
                <c:pt idx="218">
                  <c:v>2008</c:v>
                </c:pt>
                <c:pt idx="219">
                  <c:v>2009</c:v>
                </c:pt>
                <c:pt idx="220">
                  <c:v>2010</c:v>
                </c:pt>
                <c:pt idx="221">
                  <c:v>2011</c:v>
                </c:pt>
                <c:pt idx="222">
                  <c:v>2012</c:v>
                </c:pt>
                <c:pt idx="223">
                  <c:v>2013</c:v>
                </c:pt>
                <c:pt idx="224">
                  <c:v>2014</c:v>
                </c:pt>
                <c:pt idx="225">
                  <c:v>2015</c:v>
                </c:pt>
                <c:pt idx="226">
                  <c:v>2016</c:v>
                </c:pt>
                <c:pt idx="227">
                  <c:v>2017</c:v>
                </c:pt>
                <c:pt idx="228">
                  <c:v>2018</c:v>
                </c:pt>
                <c:pt idx="229">
                  <c:v>2019</c:v>
                </c:pt>
                <c:pt idx="230">
                  <c:v>2020</c:v>
                </c:pt>
                <c:pt idx="231">
                  <c:v>2021</c:v>
                </c:pt>
                <c:pt idx="232">
                  <c:v>2022</c:v>
                </c:pt>
                <c:pt idx="233">
                  <c:v>2023</c:v>
                </c:pt>
                <c:pt idx="234">
                  <c:v>2024</c:v>
                </c:pt>
              </c:numCache>
            </c:numRef>
          </c:cat>
          <c:val>
            <c:numRef>
              <c:f>'Duties_Dutiable Imports'!$B$9:$B$243</c:f>
              <c:numCache>
                <c:formatCode>0.0</c:formatCode>
                <c:ptCount val="235"/>
                <c:pt idx="0">
                  <c:v>13.3</c:v>
                </c:pt>
                <c:pt idx="1">
                  <c:v>12.1</c:v>
                </c:pt>
                <c:pt idx="2">
                  <c:v>16.3</c:v>
                </c:pt>
                <c:pt idx="3">
                  <c:v>22.5</c:v>
                </c:pt>
                <c:pt idx="4">
                  <c:v>30.7</c:v>
                </c:pt>
                <c:pt idx="5">
                  <c:v>18.2</c:v>
                </c:pt>
                <c:pt idx="6">
                  <c:v>22.9</c:v>
                </c:pt>
                <c:pt idx="7">
                  <c:v>25.2</c:v>
                </c:pt>
                <c:pt idx="8">
                  <c:v>32</c:v>
                </c:pt>
                <c:pt idx="9">
                  <c:v>40.5</c:v>
                </c:pt>
                <c:pt idx="10">
                  <c:v>29.3</c:v>
                </c:pt>
                <c:pt idx="11">
                  <c:v>31</c:v>
                </c:pt>
                <c:pt idx="12">
                  <c:v>36.5</c:v>
                </c:pt>
                <c:pt idx="13">
                  <c:v>28.3</c:v>
                </c:pt>
                <c:pt idx="14">
                  <c:v>41.4</c:v>
                </c:pt>
                <c:pt idx="15">
                  <c:v>34.9</c:v>
                </c:pt>
                <c:pt idx="16">
                  <c:v>37.9</c:v>
                </c:pt>
                <c:pt idx="17">
                  <c:v>33.799999999999997</c:v>
                </c:pt>
                <c:pt idx="18">
                  <c:v>25.2</c:v>
                </c:pt>
                <c:pt idx="19">
                  <c:v>30.1</c:v>
                </c:pt>
                <c:pt idx="20">
                  <c:v>27.2</c:v>
                </c:pt>
                <c:pt idx="21">
                  <c:v>28.1</c:v>
                </c:pt>
                <c:pt idx="22">
                  <c:v>21.8</c:v>
                </c:pt>
                <c:pt idx="23">
                  <c:v>39.1</c:v>
                </c:pt>
                <c:pt idx="24">
                  <c:v>36.4</c:v>
                </c:pt>
                <c:pt idx="25">
                  <c:v>49.7</c:v>
                </c:pt>
                <c:pt idx="26">
                  <c:v>25.2</c:v>
                </c:pt>
                <c:pt idx="27">
                  <c:v>27.7</c:v>
                </c:pt>
                <c:pt idx="28">
                  <c:v>25.2</c:v>
                </c:pt>
                <c:pt idx="29">
                  <c:v>31.4</c:v>
                </c:pt>
                <c:pt idx="30">
                  <c:v>38.200000000000003</c:v>
                </c:pt>
                <c:pt idx="31">
                  <c:v>45</c:v>
                </c:pt>
                <c:pt idx="32">
                  <c:v>37.200000000000003</c:v>
                </c:pt>
                <c:pt idx="33">
                  <c:v>46</c:v>
                </c:pt>
                <c:pt idx="34">
                  <c:v>50.2</c:v>
                </c:pt>
                <c:pt idx="35">
                  <c:v>50.6</c:v>
                </c:pt>
                <c:pt idx="36">
                  <c:v>49.2</c:v>
                </c:pt>
                <c:pt idx="37">
                  <c:v>54</c:v>
                </c:pt>
                <c:pt idx="38">
                  <c:v>47.6</c:v>
                </c:pt>
                <c:pt idx="39">
                  <c:v>54</c:v>
                </c:pt>
                <c:pt idx="40">
                  <c:v>61.4</c:v>
                </c:pt>
                <c:pt idx="41">
                  <c:v>47.3</c:v>
                </c:pt>
                <c:pt idx="42">
                  <c:v>43</c:v>
                </c:pt>
                <c:pt idx="43">
                  <c:v>38.299999999999997</c:v>
                </c:pt>
                <c:pt idx="44">
                  <c:v>40.200000000000003</c:v>
                </c:pt>
                <c:pt idx="45">
                  <c:v>40.4</c:v>
                </c:pt>
                <c:pt idx="46">
                  <c:v>34.9</c:v>
                </c:pt>
                <c:pt idx="47">
                  <c:v>29.19</c:v>
                </c:pt>
                <c:pt idx="48">
                  <c:v>41.33</c:v>
                </c:pt>
                <c:pt idx="49">
                  <c:v>31.77</c:v>
                </c:pt>
                <c:pt idx="50">
                  <c:v>34.39</c:v>
                </c:pt>
                <c:pt idx="51">
                  <c:v>34.56</c:v>
                </c:pt>
                <c:pt idx="52">
                  <c:v>25.81</c:v>
                </c:pt>
                <c:pt idx="53">
                  <c:v>29.19</c:v>
                </c:pt>
                <c:pt idx="54">
                  <c:v>36.880000000000003</c:v>
                </c:pt>
                <c:pt idx="55">
                  <c:v>34.450000000000003</c:v>
                </c:pt>
                <c:pt idx="56">
                  <c:v>33.35</c:v>
                </c:pt>
                <c:pt idx="57">
                  <c:v>28.02</c:v>
                </c:pt>
                <c:pt idx="58">
                  <c:v>26.28</c:v>
                </c:pt>
                <c:pt idx="59">
                  <c:v>26.11</c:v>
                </c:pt>
                <c:pt idx="60">
                  <c:v>27.14</c:v>
                </c:pt>
                <c:pt idx="61">
                  <c:v>26.63</c:v>
                </c:pt>
                <c:pt idx="62">
                  <c:v>27.38</c:v>
                </c:pt>
                <c:pt idx="63">
                  <c:v>25.94</c:v>
                </c:pt>
                <c:pt idx="64">
                  <c:v>25.61</c:v>
                </c:pt>
                <c:pt idx="65">
                  <c:v>26.83</c:v>
                </c:pt>
                <c:pt idx="66">
                  <c:v>26.05</c:v>
                </c:pt>
                <c:pt idx="67">
                  <c:v>22.45</c:v>
                </c:pt>
                <c:pt idx="68">
                  <c:v>22.44</c:v>
                </c:pt>
                <c:pt idx="69">
                  <c:v>19.559999999999999</c:v>
                </c:pt>
                <c:pt idx="70">
                  <c:v>19.670000000000002</c:v>
                </c:pt>
                <c:pt idx="71">
                  <c:v>18.84</c:v>
                </c:pt>
                <c:pt idx="72">
                  <c:v>36.200000000000003</c:v>
                </c:pt>
                <c:pt idx="73">
                  <c:v>32.619999999999997</c:v>
                </c:pt>
                <c:pt idx="74">
                  <c:v>36.69</c:v>
                </c:pt>
                <c:pt idx="75">
                  <c:v>47.56</c:v>
                </c:pt>
                <c:pt idx="76">
                  <c:v>48.33</c:v>
                </c:pt>
                <c:pt idx="77">
                  <c:v>46.66</c:v>
                </c:pt>
                <c:pt idx="78">
                  <c:v>48.7</c:v>
                </c:pt>
                <c:pt idx="79">
                  <c:v>47.37</c:v>
                </c:pt>
                <c:pt idx="80">
                  <c:v>47.13</c:v>
                </c:pt>
                <c:pt idx="81">
                  <c:v>44.04</c:v>
                </c:pt>
                <c:pt idx="82">
                  <c:v>41.46</c:v>
                </c:pt>
                <c:pt idx="83">
                  <c:v>38.119999999999997</c:v>
                </c:pt>
                <c:pt idx="84">
                  <c:v>38.58</c:v>
                </c:pt>
                <c:pt idx="85">
                  <c:v>40.659999999999997</c:v>
                </c:pt>
                <c:pt idx="86">
                  <c:v>44.76</c:v>
                </c:pt>
                <c:pt idx="87">
                  <c:v>42.91</c:v>
                </c:pt>
                <c:pt idx="88">
                  <c:v>42.77</c:v>
                </c:pt>
                <c:pt idx="89">
                  <c:v>44.9</c:v>
                </c:pt>
                <c:pt idx="90">
                  <c:v>43.54</c:v>
                </c:pt>
                <c:pt idx="91">
                  <c:v>43.23</c:v>
                </c:pt>
                <c:pt idx="92">
                  <c:v>42.71</c:v>
                </c:pt>
                <c:pt idx="93">
                  <c:v>42.61</c:v>
                </c:pt>
                <c:pt idx="94">
                  <c:v>41.67</c:v>
                </c:pt>
                <c:pt idx="95">
                  <c:v>46.05</c:v>
                </c:pt>
                <c:pt idx="96">
                  <c:v>45.78</c:v>
                </c:pt>
                <c:pt idx="97">
                  <c:v>47.57</c:v>
                </c:pt>
                <c:pt idx="98">
                  <c:v>46.15</c:v>
                </c:pt>
                <c:pt idx="99">
                  <c:v>45.49</c:v>
                </c:pt>
                <c:pt idx="100">
                  <c:v>44.63</c:v>
                </c:pt>
                <c:pt idx="101">
                  <c:v>46.5</c:v>
                </c:pt>
                <c:pt idx="102">
                  <c:v>48.98</c:v>
                </c:pt>
                <c:pt idx="103">
                  <c:v>49.75</c:v>
                </c:pt>
                <c:pt idx="104">
                  <c:v>50.29</c:v>
                </c:pt>
                <c:pt idx="105">
                  <c:v>42.19</c:v>
                </c:pt>
                <c:pt idx="106">
                  <c:v>40.18</c:v>
                </c:pt>
                <c:pt idx="107">
                  <c:v>42.41</c:v>
                </c:pt>
                <c:pt idx="108">
                  <c:v>49.2</c:v>
                </c:pt>
                <c:pt idx="109">
                  <c:v>52.38</c:v>
                </c:pt>
                <c:pt idx="110">
                  <c:v>49.46</c:v>
                </c:pt>
                <c:pt idx="111">
                  <c:v>49.83</c:v>
                </c:pt>
                <c:pt idx="112">
                  <c:v>49.97</c:v>
                </c:pt>
                <c:pt idx="113">
                  <c:v>49.2</c:v>
                </c:pt>
                <c:pt idx="114">
                  <c:v>48.92</c:v>
                </c:pt>
                <c:pt idx="115">
                  <c:v>45.33</c:v>
                </c:pt>
                <c:pt idx="116">
                  <c:v>44.22</c:v>
                </c:pt>
                <c:pt idx="117">
                  <c:v>42.6</c:v>
                </c:pt>
                <c:pt idx="118">
                  <c:v>42.98</c:v>
                </c:pt>
                <c:pt idx="119">
                  <c:v>43.19</c:v>
                </c:pt>
                <c:pt idx="120">
                  <c:v>41.56</c:v>
                </c:pt>
                <c:pt idx="121">
                  <c:v>41.27</c:v>
                </c:pt>
                <c:pt idx="122">
                  <c:v>40.159999999999997</c:v>
                </c:pt>
                <c:pt idx="123">
                  <c:v>40.08</c:v>
                </c:pt>
                <c:pt idx="124">
                  <c:v>37.630000000000003</c:v>
                </c:pt>
                <c:pt idx="125">
                  <c:v>33.46</c:v>
                </c:pt>
                <c:pt idx="126">
                  <c:v>28.8</c:v>
                </c:pt>
                <c:pt idx="127">
                  <c:v>26.28</c:v>
                </c:pt>
                <c:pt idx="128">
                  <c:v>23.65</c:v>
                </c:pt>
                <c:pt idx="129">
                  <c:v>21.27</c:v>
                </c:pt>
                <c:pt idx="130">
                  <c:v>16.399999999999999</c:v>
                </c:pt>
                <c:pt idx="131">
                  <c:v>29.46</c:v>
                </c:pt>
                <c:pt idx="132">
                  <c:v>38.07</c:v>
                </c:pt>
                <c:pt idx="133">
                  <c:v>36.17</c:v>
                </c:pt>
                <c:pt idx="134">
                  <c:v>36.53</c:v>
                </c:pt>
                <c:pt idx="135">
                  <c:v>37.61</c:v>
                </c:pt>
                <c:pt idx="136">
                  <c:v>39.340000000000003</c:v>
                </c:pt>
                <c:pt idx="137">
                  <c:v>38.76</c:v>
                </c:pt>
                <c:pt idx="138">
                  <c:v>38.76</c:v>
                </c:pt>
                <c:pt idx="139">
                  <c:v>40.1</c:v>
                </c:pt>
                <c:pt idx="140">
                  <c:v>44.71</c:v>
                </c:pt>
                <c:pt idx="141">
                  <c:v>53.21</c:v>
                </c:pt>
                <c:pt idx="142">
                  <c:v>59.06</c:v>
                </c:pt>
                <c:pt idx="143">
                  <c:v>53.58</c:v>
                </c:pt>
                <c:pt idx="144">
                  <c:v>46.7</c:v>
                </c:pt>
                <c:pt idx="145">
                  <c:v>42.88</c:v>
                </c:pt>
                <c:pt idx="146">
                  <c:v>39.28</c:v>
                </c:pt>
                <c:pt idx="147">
                  <c:v>37.799999999999997</c:v>
                </c:pt>
                <c:pt idx="148">
                  <c:v>39.299999999999997</c:v>
                </c:pt>
                <c:pt idx="149">
                  <c:v>37.33</c:v>
                </c:pt>
                <c:pt idx="150">
                  <c:v>35.630000000000003</c:v>
                </c:pt>
                <c:pt idx="151">
                  <c:v>36.75</c:v>
                </c:pt>
                <c:pt idx="152">
                  <c:v>31.96</c:v>
                </c:pt>
                <c:pt idx="153">
                  <c:v>32.79</c:v>
                </c:pt>
                <c:pt idx="154">
                  <c:v>31.41</c:v>
                </c:pt>
                <c:pt idx="155">
                  <c:v>28.24</c:v>
                </c:pt>
                <c:pt idx="156">
                  <c:v>25.28</c:v>
                </c:pt>
                <c:pt idx="157">
                  <c:v>19.34</c:v>
                </c:pt>
                <c:pt idx="158">
                  <c:v>13.87</c:v>
                </c:pt>
                <c:pt idx="159">
                  <c:v>13.46</c:v>
                </c:pt>
                <c:pt idx="160">
                  <c:v>13.14</c:v>
                </c:pt>
                <c:pt idx="161">
                  <c:v>12.26</c:v>
                </c:pt>
                <c:pt idx="162">
                  <c:v>12.69</c:v>
                </c:pt>
                <c:pt idx="163">
                  <c:v>12.02</c:v>
                </c:pt>
                <c:pt idx="164">
                  <c:v>11.58</c:v>
                </c:pt>
                <c:pt idx="165">
                  <c:v>11.95</c:v>
                </c:pt>
                <c:pt idx="166">
                  <c:v>11.3</c:v>
                </c:pt>
                <c:pt idx="167">
                  <c:v>10.79</c:v>
                </c:pt>
                <c:pt idx="168">
                  <c:v>11.09</c:v>
                </c:pt>
                <c:pt idx="169">
                  <c:v>11.53</c:v>
                </c:pt>
                <c:pt idx="170">
                  <c:v>12.22</c:v>
                </c:pt>
                <c:pt idx="171">
                  <c:v>12.1</c:v>
                </c:pt>
                <c:pt idx="172">
                  <c:v>12.17</c:v>
                </c:pt>
                <c:pt idx="173">
                  <c:v>11.54</c:v>
                </c:pt>
                <c:pt idx="174">
                  <c:v>11.58</c:v>
                </c:pt>
                <c:pt idx="175">
                  <c:v>11.86</c:v>
                </c:pt>
                <c:pt idx="176">
                  <c:v>11.99</c:v>
                </c:pt>
                <c:pt idx="177">
                  <c:v>12.2</c:v>
                </c:pt>
                <c:pt idx="178">
                  <c:v>11.3</c:v>
                </c:pt>
                <c:pt idx="179">
                  <c:v>11.19</c:v>
                </c:pt>
                <c:pt idx="180">
                  <c:v>9.98</c:v>
                </c:pt>
                <c:pt idx="181">
                  <c:v>9.15</c:v>
                </c:pt>
                <c:pt idx="182">
                  <c:v>8.59</c:v>
                </c:pt>
                <c:pt idx="183">
                  <c:v>8.8800000000000008</c:v>
                </c:pt>
                <c:pt idx="184">
                  <c:v>7.84</c:v>
                </c:pt>
                <c:pt idx="185">
                  <c:v>5.77</c:v>
                </c:pt>
                <c:pt idx="186">
                  <c:v>5.57</c:v>
                </c:pt>
                <c:pt idx="187">
                  <c:v>5.3</c:v>
                </c:pt>
                <c:pt idx="188">
                  <c:v>5.91</c:v>
                </c:pt>
                <c:pt idx="189">
                  <c:v>7.02</c:v>
                </c:pt>
                <c:pt idx="190">
                  <c:v>5.67</c:v>
                </c:pt>
                <c:pt idx="191">
                  <c:v>4.87</c:v>
                </c:pt>
                <c:pt idx="192">
                  <c:v>5.22</c:v>
                </c:pt>
                <c:pt idx="193">
                  <c:v>5.44</c:v>
                </c:pt>
                <c:pt idx="194">
                  <c:v>5.47</c:v>
                </c:pt>
                <c:pt idx="195">
                  <c:v>5.5</c:v>
                </c:pt>
                <c:pt idx="196">
                  <c:v>5.39</c:v>
                </c:pt>
                <c:pt idx="197">
                  <c:v>5.16</c:v>
                </c:pt>
                <c:pt idx="198">
                  <c:v>5.27</c:v>
                </c:pt>
                <c:pt idx="199">
                  <c:v>5.16</c:v>
                </c:pt>
                <c:pt idx="200">
                  <c:v>4.96</c:v>
                </c:pt>
                <c:pt idx="201">
                  <c:v>5.14</c:v>
                </c:pt>
                <c:pt idx="202">
                  <c:v>5.19</c:v>
                </c:pt>
                <c:pt idx="203">
                  <c:v>5.41</c:v>
                </c:pt>
                <c:pt idx="204">
                  <c:v>5.43</c:v>
                </c:pt>
                <c:pt idx="205">
                  <c:v>5.09</c:v>
                </c:pt>
                <c:pt idx="206">
                  <c:v>4.6900000000000004</c:v>
                </c:pt>
                <c:pt idx="207">
                  <c:v>4.5599999999999996</c:v>
                </c:pt>
                <c:pt idx="208">
                  <c:v>4.7300000000000004</c:v>
                </c:pt>
                <c:pt idx="209">
                  <c:v>5.07</c:v>
                </c:pt>
                <c:pt idx="210">
                  <c:v>4.84</c:v>
                </c:pt>
                <c:pt idx="211">
                  <c:v>4.9000000000000004</c:v>
                </c:pt>
                <c:pt idx="212">
                  <c:v>4.9048660371700015</c:v>
                </c:pt>
                <c:pt idx="213">
                  <c:v>4.9558816538812085</c:v>
                </c:pt>
                <c:pt idx="214">
                  <c:v>4.8174003707347461</c:v>
                </c:pt>
                <c:pt idx="215">
                  <c:v>4.5949077165626271</c:v>
                </c:pt>
                <c:pt idx="216">
                  <c:v>4.5112089511703015</c:v>
                </c:pt>
                <c:pt idx="217">
                  <c:v>4.4033717422307701</c:v>
                </c:pt>
                <c:pt idx="218">
                  <c:v>3.9976843839290703</c:v>
                </c:pt>
                <c:pt idx="219">
                  <c:v>4.6412940447984674</c:v>
                </c:pt>
                <c:pt idx="220">
                  <c:v>4.5821370954743585</c:v>
                </c:pt>
                <c:pt idx="221">
                  <c:v>4.2197205498917381</c:v>
                </c:pt>
                <c:pt idx="222">
                  <c:v>4.2167796426814119</c:v>
                </c:pt>
                <c:pt idx="223">
                  <c:v>4.4296839393895189</c:v>
                </c:pt>
                <c:pt idx="224">
                  <c:v>4.4820840295980435</c:v>
                </c:pt>
                <c:pt idx="225">
                  <c:v>4.8768201272786627</c:v>
                </c:pt>
                <c:pt idx="226">
                  <c:v>4.9834893862244005</c:v>
                </c:pt>
                <c:pt idx="227">
                  <c:v>4.6639431464587915</c:v>
                </c:pt>
                <c:pt idx="228">
                  <c:v>5.6306779985072142</c:v>
                </c:pt>
                <c:pt idx="229">
                  <c:v>8.1299599303971508</c:v>
                </c:pt>
                <c:pt idx="230">
                  <c:v>8.8461013548536087</c:v>
                </c:pt>
                <c:pt idx="231">
                  <c:v>8.9013678280459239</c:v>
                </c:pt>
                <c:pt idx="232">
                  <c:v>8.2785067028494232</c:v>
                </c:pt>
                <c:pt idx="233">
                  <c:v>7.402878650678522</c:v>
                </c:pt>
                <c:pt idx="234">
                  <c:v>7.5489848052375548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65-466B-8C24-2FBF03F7491B}"/>
            </c:ext>
          </c:extLst>
        </c:ser>
        <c:ser>
          <c:idx val="3"/>
          <c:order val="1"/>
          <c:tx>
            <c:v>Duties/total imports</c:v>
          </c:tx>
          <c:spPr>
            <a:ln w="38100">
              <a:solidFill>
                <a:srgbClr val="6DBDE1"/>
              </a:solidFill>
            </a:ln>
          </c:spPr>
          <c:marker>
            <c:symbol val="none"/>
          </c:marker>
          <c:cat>
            <c:numRef>
              <c:f>'Duties_Total Imports and GDP'!$J$2:$J$236</c:f>
              <c:numCache>
                <c:formatCode>General</c:formatCode>
                <c:ptCount val="235"/>
                <c:pt idx="0">
                  <c:v>1790</c:v>
                </c:pt>
                <c:pt idx="1">
                  <c:v>1791</c:v>
                </c:pt>
                <c:pt idx="2">
                  <c:v>1792</c:v>
                </c:pt>
                <c:pt idx="3">
                  <c:v>1793</c:v>
                </c:pt>
                <c:pt idx="4">
                  <c:v>1794</c:v>
                </c:pt>
                <c:pt idx="5">
                  <c:v>1795</c:v>
                </c:pt>
                <c:pt idx="6">
                  <c:v>1796</c:v>
                </c:pt>
                <c:pt idx="7">
                  <c:v>1797</c:v>
                </c:pt>
                <c:pt idx="8">
                  <c:v>1798</c:v>
                </c:pt>
                <c:pt idx="9">
                  <c:v>1799</c:v>
                </c:pt>
                <c:pt idx="10">
                  <c:v>1800</c:v>
                </c:pt>
                <c:pt idx="11">
                  <c:v>1801</c:v>
                </c:pt>
                <c:pt idx="12">
                  <c:v>1802</c:v>
                </c:pt>
                <c:pt idx="13">
                  <c:v>1803</c:v>
                </c:pt>
                <c:pt idx="14">
                  <c:v>1804</c:v>
                </c:pt>
                <c:pt idx="15">
                  <c:v>1805</c:v>
                </c:pt>
                <c:pt idx="16">
                  <c:v>1806</c:v>
                </c:pt>
                <c:pt idx="17">
                  <c:v>1807</c:v>
                </c:pt>
                <c:pt idx="18">
                  <c:v>1808</c:v>
                </c:pt>
                <c:pt idx="19">
                  <c:v>1809</c:v>
                </c:pt>
                <c:pt idx="20">
                  <c:v>1810</c:v>
                </c:pt>
                <c:pt idx="21">
                  <c:v>1811</c:v>
                </c:pt>
                <c:pt idx="22">
                  <c:v>1812</c:v>
                </c:pt>
                <c:pt idx="23">
                  <c:v>1813</c:v>
                </c:pt>
                <c:pt idx="24">
                  <c:v>1814</c:v>
                </c:pt>
                <c:pt idx="25">
                  <c:v>1815</c:v>
                </c:pt>
                <c:pt idx="26">
                  <c:v>1816</c:v>
                </c:pt>
                <c:pt idx="27">
                  <c:v>1817</c:v>
                </c:pt>
                <c:pt idx="28">
                  <c:v>1818</c:v>
                </c:pt>
                <c:pt idx="29">
                  <c:v>1819</c:v>
                </c:pt>
                <c:pt idx="30">
                  <c:v>1820</c:v>
                </c:pt>
                <c:pt idx="31">
                  <c:v>1821</c:v>
                </c:pt>
                <c:pt idx="32">
                  <c:v>1822</c:v>
                </c:pt>
                <c:pt idx="33">
                  <c:v>1823</c:v>
                </c:pt>
                <c:pt idx="34">
                  <c:v>1824</c:v>
                </c:pt>
                <c:pt idx="35">
                  <c:v>1825</c:v>
                </c:pt>
                <c:pt idx="36">
                  <c:v>1826</c:v>
                </c:pt>
                <c:pt idx="37">
                  <c:v>1827</c:v>
                </c:pt>
                <c:pt idx="38">
                  <c:v>1828</c:v>
                </c:pt>
                <c:pt idx="39">
                  <c:v>1829</c:v>
                </c:pt>
                <c:pt idx="40">
                  <c:v>1830</c:v>
                </c:pt>
                <c:pt idx="41">
                  <c:v>1831</c:v>
                </c:pt>
                <c:pt idx="42">
                  <c:v>1832</c:v>
                </c:pt>
                <c:pt idx="43">
                  <c:v>1833</c:v>
                </c:pt>
                <c:pt idx="44">
                  <c:v>1834</c:v>
                </c:pt>
                <c:pt idx="45">
                  <c:v>1835</c:v>
                </c:pt>
                <c:pt idx="46">
                  <c:v>1836</c:v>
                </c:pt>
                <c:pt idx="47">
                  <c:v>1837</c:v>
                </c:pt>
                <c:pt idx="48">
                  <c:v>1838</c:v>
                </c:pt>
                <c:pt idx="49">
                  <c:v>1839</c:v>
                </c:pt>
                <c:pt idx="50">
                  <c:v>1840</c:v>
                </c:pt>
                <c:pt idx="51">
                  <c:v>1841</c:v>
                </c:pt>
                <c:pt idx="52">
                  <c:v>1842</c:v>
                </c:pt>
                <c:pt idx="53">
                  <c:v>1843</c:v>
                </c:pt>
                <c:pt idx="54">
                  <c:v>1844</c:v>
                </c:pt>
                <c:pt idx="55">
                  <c:v>1845</c:v>
                </c:pt>
                <c:pt idx="56">
                  <c:v>1846</c:v>
                </c:pt>
                <c:pt idx="57">
                  <c:v>1847</c:v>
                </c:pt>
                <c:pt idx="58">
                  <c:v>1848</c:v>
                </c:pt>
                <c:pt idx="59">
                  <c:v>1849</c:v>
                </c:pt>
                <c:pt idx="60">
                  <c:v>1850</c:v>
                </c:pt>
                <c:pt idx="61">
                  <c:v>1851</c:v>
                </c:pt>
                <c:pt idx="62">
                  <c:v>1852</c:v>
                </c:pt>
                <c:pt idx="63">
                  <c:v>1853</c:v>
                </c:pt>
                <c:pt idx="64">
                  <c:v>1854</c:v>
                </c:pt>
                <c:pt idx="65">
                  <c:v>1855</c:v>
                </c:pt>
                <c:pt idx="66">
                  <c:v>1856</c:v>
                </c:pt>
                <c:pt idx="67">
                  <c:v>1857</c:v>
                </c:pt>
                <c:pt idx="68">
                  <c:v>1858</c:v>
                </c:pt>
                <c:pt idx="69">
                  <c:v>1859</c:v>
                </c:pt>
                <c:pt idx="70">
                  <c:v>1860</c:v>
                </c:pt>
                <c:pt idx="71">
                  <c:v>1861</c:v>
                </c:pt>
                <c:pt idx="72">
                  <c:v>1862</c:v>
                </c:pt>
                <c:pt idx="73">
                  <c:v>1863</c:v>
                </c:pt>
                <c:pt idx="74">
                  <c:v>1864</c:v>
                </c:pt>
                <c:pt idx="75">
                  <c:v>1865</c:v>
                </c:pt>
                <c:pt idx="76">
                  <c:v>1866</c:v>
                </c:pt>
                <c:pt idx="77">
                  <c:v>1867</c:v>
                </c:pt>
                <c:pt idx="78">
                  <c:v>1868</c:v>
                </c:pt>
                <c:pt idx="79">
                  <c:v>1869</c:v>
                </c:pt>
                <c:pt idx="80">
                  <c:v>1870</c:v>
                </c:pt>
                <c:pt idx="81">
                  <c:v>1871</c:v>
                </c:pt>
                <c:pt idx="82">
                  <c:v>1872</c:v>
                </c:pt>
                <c:pt idx="83">
                  <c:v>1873</c:v>
                </c:pt>
                <c:pt idx="84">
                  <c:v>1874</c:v>
                </c:pt>
                <c:pt idx="85">
                  <c:v>1875</c:v>
                </c:pt>
                <c:pt idx="86">
                  <c:v>1876</c:v>
                </c:pt>
                <c:pt idx="87">
                  <c:v>1877</c:v>
                </c:pt>
                <c:pt idx="88">
                  <c:v>1878</c:v>
                </c:pt>
                <c:pt idx="89">
                  <c:v>1879</c:v>
                </c:pt>
                <c:pt idx="90">
                  <c:v>1880</c:v>
                </c:pt>
                <c:pt idx="91">
                  <c:v>1881</c:v>
                </c:pt>
                <c:pt idx="92">
                  <c:v>1882</c:v>
                </c:pt>
                <c:pt idx="93">
                  <c:v>1883</c:v>
                </c:pt>
                <c:pt idx="94">
                  <c:v>1884</c:v>
                </c:pt>
                <c:pt idx="95">
                  <c:v>1885</c:v>
                </c:pt>
                <c:pt idx="96">
                  <c:v>1886</c:v>
                </c:pt>
                <c:pt idx="97">
                  <c:v>1887</c:v>
                </c:pt>
                <c:pt idx="98">
                  <c:v>1888</c:v>
                </c:pt>
                <c:pt idx="99">
                  <c:v>1889</c:v>
                </c:pt>
                <c:pt idx="100">
                  <c:v>1890</c:v>
                </c:pt>
                <c:pt idx="101">
                  <c:v>1891</c:v>
                </c:pt>
                <c:pt idx="102">
                  <c:v>1892</c:v>
                </c:pt>
                <c:pt idx="103">
                  <c:v>1893</c:v>
                </c:pt>
                <c:pt idx="104">
                  <c:v>1894</c:v>
                </c:pt>
                <c:pt idx="105">
                  <c:v>1895</c:v>
                </c:pt>
                <c:pt idx="106">
                  <c:v>1896</c:v>
                </c:pt>
                <c:pt idx="107">
                  <c:v>1897</c:v>
                </c:pt>
                <c:pt idx="108">
                  <c:v>1898</c:v>
                </c:pt>
                <c:pt idx="109">
                  <c:v>1899</c:v>
                </c:pt>
                <c:pt idx="110">
                  <c:v>1900</c:v>
                </c:pt>
                <c:pt idx="111">
                  <c:v>1901</c:v>
                </c:pt>
                <c:pt idx="112">
                  <c:v>1902</c:v>
                </c:pt>
                <c:pt idx="113">
                  <c:v>1903</c:v>
                </c:pt>
                <c:pt idx="114">
                  <c:v>1904</c:v>
                </c:pt>
                <c:pt idx="115">
                  <c:v>1905</c:v>
                </c:pt>
                <c:pt idx="116">
                  <c:v>1906</c:v>
                </c:pt>
                <c:pt idx="117">
                  <c:v>1907</c:v>
                </c:pt>
                <c:pt idx="118">
                  <c:v>1908</c:v>
                </c:pt>
                <c:pt idx="119">
                  <c:v>1909</c:v>
                </c:pt>
                <c:pt idx="120">
                  <c:v>1910</c:v>
                </c:pt>
                <c:pt idx="121">
                  <c:v>1911</c:v>
                </c:pt>
                <c:pt idx="122">
                  <c:v>1912</c:v>
                </c:pt>
                <c:pt idx="123">
                  <c:v>1913</c:v>
                </c:pt>
                <c:pt idx="124">
                  <c:v>1914</c:v>
                </c:pt>
                <c:pt idx="125">
                  <c:v>1915</c:v>
                </c:pt>
                <c:pt idx="126">
                  <c:v>1916</c:v>
                </c:pt>
                <c:pt idx="127">
                  <c:v>1917</c:v>
                </c:pt>
                <c:pt idx="128">
                  <c:v>1918</c:v>
                </c:pt>
                <c:pt idx="129">
                  <c:v>1919</c:v>
                </c:pt>
                <c:pt idx="130">
                  <c:v>1920</c:v>
                </c:pt>
                <c:pt idx="131">
                  <c:v>1921</c:v>
                </c:pt>
                <c:pt idx="132">
                  <c:v>1922</c:v>
                </c:pt>
                <c:pt idx="133">
                  <c:v>1923</c:v>
                </c:pt>
                <c:pt idx="134">
                  <c:v>1924</c:v>
                </c:pt>
                <c:pt idx="135">
                  <c:v>1925</c:v>
                </c:pt>
                <c:pt idx="136">
                  <c:v>1926</c:v>
                </c:pt>
                <c:pt idx="137">
                  <c:v>1927</c:v>
                </c:pt>
                <c:pt idx="138">
                  <c:v>1928</c:v>
                </c:pt>
                <c:pt idx="139">
                  <c:v>1929</c:v>
                </c:pt>
                <c:pt idx="140">
                  <c:v>1930</c:v>
                </c:pt>
                <c:pt idx="141">
                  <c:v>1931</c:v>
                </c:pt>
                <c:pt idx="142">
                  <c:v>1932</c:v>
                </c:pt>
                <c:pt idx="143">
                  <c:v>1933</c:v>
                </c:pt>
                <c:pt idx="144">
                  <c:v>1934</c:v>
                </c:pt>
                <c:pt idx="145">
                  <c:v>1935</c:v>
                </c:pt>
                <c:pt idx="146">
                  <c:v>1936</c:v>
                </c:pt>
                <c:pt idx="147">
                  <c:v>1937</c:v>
                </c:pt>
                <c:pt idx="148">
                  <c:v>1938</c:v>
                </c:pt>
                <c:pt idx="149">
                  <c:v>1939</c:v>
                </c:pt>
                <c:pt idx="150">
                  <c:v>1940</c:v>
                </c:pt>
                <c:pt idx="151">
                  <c:v>1941</c:v>
                </c:pt>
                <c:pt idx="152">
                  <c:v>1942</c:v>
                </c:pt>
                <c:pt idx="153">
                  <c:v>1943</c:v>
                </c:pt>
                <c:pt idx="154">
                  <c:v>1944</c:v>
                </c:pt>
                <c:pt idx="155">
                  <c:v>1945</c:v>
                </c:pt>
                <c:pt idx="156">
                  <c:v>1946</c:v>
                </c:pt>
                <c:pt idx="157">
                  <c:v>1947</c:v>
                </c:pt>
                <c:pt idx="158">
                  <c:v>1948</c:v>
                </c:pt>
                <c:pt idx="159">
                  <c:v>1949</c:v>
                </c:pt>
                <c:pt idx="160">
                  <c:v>1950</c:v>
                </c:pt>
                <c:pt idx="161">
                  <c:v>1951</c:v>
                </c:pt>
                <c:pt idx="162">
                  <c:v>1952</c:v>
                </c:pt>
                <c:pt idx="163">
                  <c:v>1953</c:v>
                </c:pt>
                <c:pt idx="164">
                  <c:v>1954</c:v>
                </c:pt>
                <c:pt idx="165">
                  <c:v>1955</c:v>
                </c:pt>
                <c:pt idx="166">
                  <c:v>1956</c:v>
                </c:pt>
                <c:pt idx="167">
                  <c:v>1957</c:v>
                </c:pt>
                <c:pt idx="168">
                  <c:v>1958</c:v>
                </c:pt>
                <c:pt idx="169">
                  <c:v>1959</c:v>
                </c:pt>
                <c:pt idx="170">
                  <c:v>1960</c:v>
                </c:pt>
                <c:pt idx="171">
                  <c:v>1961</c:v>
                </c:pt>
                <c:pt idx="172">
                  <c:v>1962</c:v>
                </c:pt>
                <c:pt idx="173">
                  <c:v>1963</c:v>
                </c:pt>
                <c:pt idx="174">
                  <c:v>1964</c:v>
                </c:pt>
                <c:pt idx="175">
                  <c:v>1965</c:v>
                </c:pt>
                <c:pt idx="176">
                  <c:v>1966</c:v>
                </c:pt>
                <c:pt idx="177">
                  <c:v>1967</c:v>
                </c:pt>
                <c:pt idx="178">
                  <c:v>1968</c:v>
                </c:pt>
                <c:pt idx="179">
                  <c:v>1969</c:v>
                </c:pt>
                <c:pt idx="180">
                  <c:v>1970</c:v>
                </c:pt>
                <c:pt idx="181">
                  <c:v>1971</c:v>
                </c:pt>
                <c:pt idx="182">
                  <c:v>1972</c:v>
                </c:pt>
                <c:pt idx="183">
                  <c:v>1973</c:v>
                </c:pt>
                <c:pt idx="184">
                  <c:v>1974</c:v>
                </c:pt>
                <c:pt idx="185">
                  <c:v>1975</c:v>
                </c:pt>
                <c:pt idx="186">
                  <c:v>1976</c:v>
                </c:pt>
                <c:pt idx="187">
                  <c:v>1977</c:v>
                </c:pt>
                <c:pt idx="188">
                  <c:v>1978</c:v>
                </c:pt>
                <c:pt idx="189">
                  <c:v>1979</c:v>
                </c:pt>
                <c:pt idx="190">
                  <c:v>1980</c:v>
                </c:pt>
                <c:pt idx="191">
                  <c:v>1981</c:v>
                </c:pt>
                <c:pt idx="192">
                  <c:v>1982</c:v>
                </c:pt>
                <c:pt idx="193">
                  <c:v>1983</c:v>
                </c:pt>
                <c:pt idx="194">
                  <c:v>1984</c:v>
                </c:pt>
                <c:pt idx="195">
                  <c:v>1985</c:v>
                </c:pt>
                <c:pt idx="196">
                  <c:v>1986</c:v>
                </c:pt>
                <c:pt idx="197">
                  <c:v>1987</c:v>
                </c:pt>
                <c:pt idx="198">
                  <c:v>1988</c:v>
                </c:pt>
                <c:pt idx="199">
                  <c:v>1989</c:v>
                </c:pt>
                <c:pt idx="200">
                  <c:v>1990</c:v>
                </c:pt>
                <c:pt idx="201">
                  <c:v>1991</c:v>
                </c:pt>
                <c:pt idx="202">
                  <c:v>1992</c:v>
                </c:pt>
                <c:pt idx="203">
                  <c:v>1993</c:v>
                </c:pt>
                <c:pt idx="204">
                  <c:v>1994</c:v>
                </c:pt>
                <c:pt idx="205">
                  <c:v>1995</c:v>
                </c:pt>
                <c:pt idx="206">
                  <c:v>1996</c:v>
                </c:pt>
                <c:pt idx="207">
                  <c:v>1997</c:v>
                </c:pt>
                <c:pt idx="208">
                  <c:v>1998</c:v>
                </c:pt>
                <c:pt idx="209">
                  <c:v>1999</c:v>
                </c:pt>
                <c:pt idx="210">
                  <c:v>2000</c:v>
                </c:pt>
                <c:pt idx="211">
                  <c:v>2001</c:v>
                </c:pt>
                <c:pt idx="212">
                  <c:v>2002</c:v>
                </c:pt>
                <c:pt idx="213">
                  <c:v>2003</c:v>
                </c:pt>
                <c:pt idx="214">
                  <c:v>2004</c:v>
                </c:pt>
                <c:pt idx="215">
                  <c:v>2005</c:v>
                </c:pt>
                <c:pt idx="216">
                  <c:v>2006</c:v>
                </c:pt>
                <c:pt idx="217">
                  <c:v>2007</c:v>
                </c:pt>
                <c:pt idx="218">
                  <c:v>2008</c:v>
                </c:pt>
                <c:pt idx="219">
                  <c:v>2009</c:v>
                </c:pt>
                <c:pt idx="220">
                  <c:v>2010</c:v>
                </c:pt>
                <c:pt idx="221">
                  <c:v>2011</c:v>
                </c:pt>
                <c:pt idx="222">
                  <c:v>2012</c:v>
                </c:pt>
                <c:pt idx="223">
                  <c:v>2013</c:v>
                </c:pt>
                <c:pt idx="224">
                  <c:v>2014</c:v>
                </c:pt>
                <c:pt idx="225">
                  <c:v>2015</c:v>
                </c:pt>
                <c:pt idx="226">
                  <c:v>2016</c:v>
                </c:pt>
                <c:pt idx="227">
                  <c:v>2017</c:v>
                </c:pt>
                <c:pt idx="228">
                  <c:v>2018</c:v>
                </c:pt>
                <c:pt idx="229">
                  <c:v>2019</c:v>
                </c:pt>
                <c:pt idx="230">
                  <c:v>2020</c:v>
                </c:pt>
                <c:pt idx="231">
                  <c:v>2021</c:v>
                </c:pt>
                <c:pt idx="232">
                  <c:v>2022</c:v>
                </c:pt>
                <c:pt idx="233">
                  <c:v>2023</c:v>
                </c:pt>
                <c:pt idx="234">
                  <c:v>2024</c:v>
                </c:pt>
              </c:numCache>
            </c:numRef>
          </c:cat>
          <c:val>
            <c:numRef>
              <c:f>'Duties_Total Imports and GDP'!$K$2:$K$236</c:f>
              <c:numCache>
                <c:formatCode>0.0</c:formatCode>
                <c:ptCount val="235"/>
                <c:pt idx="0">
                  <c:v>12.8</c:v>
                </c:pt>
                <c:pt idx="1">
                  <c:v>11.7</c:v>
                </c:pt>
                <c:pt idx="2">
                  <c:v>15.6</c:v>
                </c:pt>
                <c:pt idx="3">
                  <c:v>21.4</c:v>
                </c:pt>
                <c:pt idx="4">
                  <c:v>29.2</c:v>
                </c:pt>
                <c:pt idx="5">
                  <c:v>17.8</c:v>
                </c:pt>
                <c:pt idx="6">
                  <c:v>22.3</c:v>
                </c:pt>
                <c:pt idx="7">
                  <c:v>24.2</c:v>
                </c:pt>
                <c:pt idx="8">
                  <c:v>30.3</c:v>
                </c:pt>
                <c:pt idx="9">
                  <c:v>38.200000000000003</c:v>
                </c:pt>
                <c:pt idx="10">
                  <c:v>28.2</c:v>
                </c:pt>
                <c:pt idx="11">
                  <c:v>30.1</c:v>
                </c:pt>
                <c:pt idx="12">
                  <c:v>34.799999999999997</c:v>
                </c:pt>
                <c:pt idx="13">
                  <c:v>27.3</c:v>
                </c:pt>
                <c:pt idx="14">
                  <c:v>39.4</c:v>
                </c:pt>
                <c:pt idx="15">
                  <c:v>32.5</c:v>
                </c:pt>
                <c:pt idx="16">
                  <c:v>34.299999999999997</c:v>
                </c:pt>
                <c:pt idx="17">
                  <c:v>31.4</c:v>
                </c:pt>
                <c:pt idx="18">
                  <c:v>24.6</c:v>
                </c:pt>
                <c:pt idx="19">
                  <c:v>28.9</c:v>
                </c:pt>
                <c:pt idx="20">
                  <c:v>25.5</c:v>
                </c:pt>
                <c:pt idx="21">
                  <c:v>25.1</c:v>
                </c:pt>
                <c:pt idx="22">
                  <c:v>21.2</c:v>
                </c:pt>
                <c:pt idx="23">
                  <c:v>38.700000000000003</c:v>
                </c:pt>
                <c:pt idx="24">
                  <c:v>36.4</c:v>
                </c:pt>
                <c:pt idx="25">
                  <c:v>48.2</c:v>
                </c:pt>
                <c:pt idx="26">
                  <c:v>24.4</c:v>
                </c:pt>
                <c:pt idx="27">
                  <c:v>26.9</c:v>
                </c:pt>
                <c:pt idx="28">
                  <c:v>24</c:v>
                </c:pt>
                <c:pt idx="29">
                  <c:v>28.7</c:v>
                </c:pt>
                <c:pt idx="30">
                  <c:v>29.4</c:v>
                </c:pt>
                <c:pt idx="31">
                  <c:v>43.2</c:v>
                </c:pt>
                <c:pt idx="32">
                  <c:v>35.299999999999997</c:v>
                </c:pt>
                <c:pt idx="33">
                  <c:v>43.7</c:v>
                </c:pt>
                <c:pt idx="34">
                  <c:v>47.3</c:v>
                </c:pt>
                <c:pt idx="35">
                  <c:v>47.7</c:v>
                </c:pt>
                <c:pt idx="36">
                  <c:v>45.2</c:v>
                </c:pt>
                <c:pt idx="37">
                  <c:v>51.2</c:v>
                </c:pt>
                <c:pt idx="38">
                  <c:v>44.8</c:v>
                </c:pt>
                <c:pt idx="39">
                  <c:v>50.5</c:v>
                </c:pt>
                <c:pt idx="40">
                  <c:v>57.1</c:v>
                </c:pt>
                <c:pt idx="41">
                  <c:v>44.2</c:v>
                </c:pt>
                <c:pt idx="42">
                  <c:v>39</c:v>
                </c:pt>
                <c:pt idx="43">
                  <c:v>29</c:v>
                </c:pt>
                <c:pt idx="44">
                  <c:v>21.8</c:v>
                </c:pt>
                <c:pt idx="45">
                  <c:v>21.2</c:v>
                </c:pt>
                <c:pt idx="46">
                  <c:v>19.5</c:v>
                </c:pt>
                <c:pt idx="47">
                  <c:v>16.05</c:v>
                </c:pt>
                <c:pt idx="48">
                  <c:v>23.11</c:v>
                </c:pt>
                <c:pt idx="49">
                  <c:v>17.57</c:v>
                </c:pt>
                <c:pt idx="50">
                  <c:v>17.600000000000001</c:v>
                </c:pt>
                <c:pt idx="51">
                  <c:v>17.37</c:v>
                </c:pt>
                <c:pt idx="52">
                  <c:v>18.96</c:v>
                </c:pt>
                <c:pt idx="53">
                  <c:v>20.13</c:v>
                </c:pt>
                <c:pt idx="54">
                  <c:v>30.5</c:v>
                </c:pt>
                <c:pt idx="55">
                  <c:v>29.34</c:v>
                </c:pt>
                <c:pt idx="56">
                  <c:v>27.7</c:v>
                </c:pt>
                <c:pt idx="57">
                  <c:v>24.2</c:v>
                </c:pt>
                <c:pt idx="58">
                  <c:v>23.49</c:v>
                </c:pt>
                <c:pt idx="59">
                  <c:v>23.41</c:v>
                </c:pt>
                <c:pt idx="60">
                  <c:v>24.5</c:v>
                </c:pt>
                <c:pt idx="61">
                  <c:v>24.26</c:v>
                </c:pt>
                <c:pt idx="62">
                  <c:v>24.35</c:v>
                </c:pt>
                <c:pt idx="63">
                  <c:v>23.37</c:v>
                </c:pt>
                <c:pt idx="64">
                  <c:v>23.52</c:v>
                </c:pt>
                <c:pt idx="65">
                  <c:v>23.36</c:v>
                </c:pt>
                <c:pt idx="66">
                  <c:v>21.68</c:v>
                </c:pt>
                <c:pt idx="67">
                  <c:v>19.09</c:v>
                </c:pt>
                <c:pt idx="68">
                  <c:v>17.329999999999998</c:v>
                </c:pt>
                <c:pt idx="69">
                  <c:v>15.43</c:v>
                </c:pt>
                <c:pt idx="70">
                  <c:v>15.67</c:v>
                </c:pt>
                <c:pt idx="71">
                  <c:v>14.21</c:v>
                </c:pt>
                <c:pt idx="72">
                  <c:v>26.08</c:v>
                </c:pt>
                <c:pt idx="73">
                  <c:v>28.28</c:v>
                </c:pt>
                <c:pt idx="74">
                  <c:v>32.04</c:v>
                </c:pt>
                <c:pt idx="75">
                  <c:v>38.46</c:v>
                </c:pt>
                <c:pt idx="76">
                  <c:v>41.81</c:v>
                </c:pt>
                <c:pt idx="77">
                  <c:v>44.56</c:v>
                </c:pt>
                <c:pt idx="78">
                  <c:v>46.56</c:v>
                </c:pt>
                <c:pt idx="79">
                  <c:v>44.76</c:v>
                </c:pt>
                <c:pt idx="80">
                  <c:v>44.89</c:v>
                </c:pt>
                <c:pt idx="81">
                  <c:v>40.51</c:v>
                </c:pt>
                <c:pt idx="82">
                  <c:v>37.99</c:v>
                </c:pt>
                <c:pt idx="83">
                  <c:v>27.9</c:v>
                </c:pt>
                <c:pt idx="84">
                  <c:v>28.29</c:v>
                </c:pt>
                <c:pt idx="85">
                  <c:v>29.36</c:v>
                </c:pt>
                <c:pt idx="86">
                  <c:v>31.25</c:v>
                </c:pt>
                <c:pt idx="87">
                  <c:v>29.2</c:v>
                </c:pt>
                <c:pt idx="88">
                  <c:v>29</c:v>
                </c:pt>
                <c:pt idx="89">
                  <c:v>30.33</c:v>
                </c:pt>
                <c:pt idx="90">
                  <c:v>29.12</c:v>
                </c:pt>
                <c:pt idx="91">
                  <c:v>29.79</c:v>
                </c:pt>
                <c:pt idx="92">
                  <c:v>30.16</c:v>
                </c:pt>
                <c:pt idx="93">
                  <c:v>30.04</c:v>
                </c:pt>
                <c:pt idx="94">
                  <c:v>28.5</c:v>
                </c:pt>
                <c:pt idx="95">
                  <c:v>30.75</c:v>
                </c:pt>
                <c:pt idx="96">
                  <c:v>30.35</c:v>
                </c:pt>
                <c:pt idx="97">
                  <c:v>31.52</c:v>
                </c:pt>
                <c:pt idx="98">
                  <c:v>30.55</c:v>
                </c:pt>
                <c:pt idx="99">
                  <c:v>30.02</c:v>
                </c:pt>
                <c:pt idx="100">
                  <c:v>29.59</c:v>
                </c:pt>
                <c:pt idx="101">
                  <c:v>25.65</c:v>
                </c:pt>
                <c:pt idx="102">
                  <c:v>21.65</c:v>
                </c:pt>
                <c:pt idx="103">
                  <c:v>23.91</c:v>
                </c:pt>
                <c:pt idx="104">
                  <c:v>20.56</c:v>
                </c:pt>
                <c:pt idx="105">
                  <c:v>20.440000000000001</c:v>
                </c:pt>
                <c:pt idx="106">
                  <c:v>20.67</c:v>
                </c:pt>
                <c:pt idx="107">
                  <c:v>21.89</c:v>
                </c:pt>
                <c:pt idx="108">
                  <c:v>24.77</c:v>
                </c:pt>
                <c:pt idx="109">
                  <c:v>29.48</c:v>
                </c:pt>
                <c:pt idx="110">
                  <c:v>27.62</c:v>
                </c:pt>
                <c:pt idx="111">
                  <c:v>28.91</c:v>
                </c:pt>
                <c:pt idx="112">
                  <c:v>27.95</c:v>
                </c:pt>
                <c:pt idx="113">
                  <c:v>27.85</c:v>
                </c:pt>
                <c:pt idx="114">
                  <c:v>26.29</c:v>
                </c:pt>
                <c:pt idx="115">
                  <c:v>23.77</c:v>
                </c:pt>
                <c:pt idx="116">
                  <c:v>24.22</c:v>
                </c:pt>
                <c:pt idx="117">
                  <c:v>23.28</c:v>
                </c:pt>
                <c:pt idx="118">
                  <c:v>23.88</c:v>
                </c:pt>
                <c:pt idx="119">
                  <c:v>22.99</c:v>
                </c:pt>
                <c:pt idx="120">
                  <c:v>21.11</c:v>
                </c:pt>
                <c:pt idx="121">
                  <c:v>20.29</c:v>
                </c:pt>
                <c:pt idx="122">
                  <c:v>18.579999999999998</c:v>
                </c:pt>
                <c:pt idx="123">
                  <c:v>17.690000000000001</c:v>
                </c:pt>
                <c:pt idx="124">
                  <c:v>14.88</c:v>
                </c:pt>
                <c:pt idx="125">
                  <c:v>12.49</c:v>
                </c:pt>
                <c:pt idx="126">
                  <c:v>9.08</c:v>
                </c:pt>
                <c:pt idx="127">
                  <c:v>7.01</c:v>
                </c:pt>
                <c:pt idx="128">
                  <c:v>5.79</c:v>
                </c:pt>
                <c:pt idx="129">
                  <c:v>6.2</c:v>
                </c:pt>
                <c:pt idx="130">
                  <c:v>6.38</c:v>
                </c:pt>
                <c:pt idx="131">
                  <c:v>11.44</c:v>
                </c:pt>
                <c:pt idx="132">
                  <c:v>14.68</c:v>
                </c:pt>
                <c:pt idx="133">
                  <c:v>15.18</c:v>
                </c:pt>
                <c:pt idx="134">
                  <c:v>14.89</c:v>
                </c:pt>
                <c:pt idx="135">
                  <c:v>13.21</c:v>
                </c:pt>
                <c:pt idx="136">
                  <c:v>13.39</c:v>
                </c:pt>
                <c:pt idx="137">
                  <c:v>13.81</c:v>
                </c:pt>
                <c:pt idx="138">
                  <c:v>13.3</c:v>
                </c:pt>
                <c:pt idx="139">
                  <c:v>13.48</c:v>
                </c:pt>
                <c:pt idx="140">
                  <c:v>14.83</c:v>
                </c:pt>
                <c:pt idx="141">
                  <c:v>17.75</c:v>
                </c:pt>
                <c:pt idx="142">
                  <c:v>19.59</c:v>
                </c:pt>
                <c:pt idx="143">
                  <c:v>19.8</c:v>
                </c:pt>
                <c:pt idx="144">
                  <c:v>18.41</c:v>
                </c:pt>
                <c:pt idx="145">
                  <c:v>17.52</c:v>
                </c:pt>
                <c:pt idx="146">
                  <c:v>16.84</c:v>
                </c:pt>
                <c:pt idx="147">
                  <c:v>15.63</c:v>
                </c:pt>
                <c:pt idx="148">
                  <c:v>15.46</c:v>
                </c:pt>
                <c:pt idx="149">
                  <c:v>14.41</c:v>
                </c:pt>
                <c:pt idx="150">
                  <c:v>12.51</c:v>
                </c:pt>
                <c:pt idx="151">
                  <c:v>13.59</c:v>
                </c:pt>
                <c:pt idx="152">
                  <c:v>11.51</c:v>
                </c:pt>
                <c:pt idx="153">
                  <c:v>11.57</c:v>
                </c:pt>
                <c:pt idx="154">
                  <c:v>9.4499999999999993</c:v>
                </c:pt>
                <c:pt idx="155">
                  <c:v>9.2899999999999991</c:v>
                </c:pt>
                <c:pt idx="156">
                  <c:v>9.9</c:v>
                </c:pt>
                <c:pt idx="157">
                  <c:v>7.55</c:v>
                </c:pt>
                <c:pt idx="158">
                  <c:v>5.71</c:v>
                </c:pt>
                <c:pt idx="159">
                  <c:v>5.53</c:v>
                </c:pt>
                <c:pt idx="160">
                  <c:v>5.97</c:v>
                </c:pt>
                <c:pt idx="161">
                  <c:v>5.47</c:v>
                </c:pt>
                <c:pt idx="162">
                  <c:v>5.3</c:v>
                </c:pt>
                <c:pt idx="163">
                  <c:v>5.42</c:v>
                </c:pt>
                <c:pt idx="164">
                  <c:v>5.17</c:v>
                </c:pt>
                <c:pt idx="165">
                  <c:v>5.59</c:v>
                </c:pt>
                <c:pt idx="166">
                  <c:v>5.67</c:v>
                </c:pt>
                <c:pt idx="167">
                  <c:v>5.76</c:v>
                </c:pt>
                <c:pt idx="168">
                  <c:v>6.44</c:v>
                </c:pt>
                <c:pt idx="169">
                  <c:v>6.8517308948399736</c:v>
                </c:pt>
                <c:pt idx="170">
                  <c:v>7.0039421813403422</c:v>
                </c:pt>
                <c:pt idx="171">
                  <c:v>6.8424898691290776</c:v>
                </c:pt>
                <c:pt idx="172">
                  <c:v>7.1254964728199655</c:v>
                </c:pt>
                <c:pt idx="173">
                  <c:v>6.9271156777508045</c:v>
                </c:pt>
                <c:pt idx="174">
                  <c:v>6.7966171617161715</c:v>
                </c:pt>
                <c:pt idx="175">
                  <c:v>7.2504157863981664</c:v>
                </c:pt>
                <c:pt idx="176">
                  <c:v>7.0972886762360448</c:v>
                </c:pt>
                <c:pt idx="177">
                  <c:v>6.8765534382767193</c:v>
                </c:pt>
                <c:pt idx="178">
                  <c:v>6.6517410004124198</c:v>
                </c:pt>
                <c:pt idx="179">
                  <c:v>6.4379431179202999</c:v>
                </c:pt>
                <c:pt idx="180">
                  <c:v>6.0800391628931587</c:v>
                </c:pt>
                <c:pt idx="181">
                  <c:v>6.685284640171858</c:v>
                </c:pt>
                <c:pt idx="182">
                  <c:v>5.2639898830224467</c:v>
                </c:pt>
                <c:pt idx="183">
                  <c:v>4.5529835892153727</c:v>
                </c:pt>
                <c:pt idx="184">
                  <c:v>3.4998086490623805</c:v>
                </c:pt>
                <c:pt idx="185">
                  <c:v>5.9232323232323232</c:v>
                </c:pt>
                <c:pt idx="186">
                  <c:v>3.6587714230695165</c:v>
                </c:pt>
                <c:pt idx="187">
                  <c:v>3.5399563647799566</c:v>
                </c:pt>
                <c:pt idx="188">
                  <c:v>4.0020461165356371</c:v>
                </c:pt>
                <c:pt idx="189">
                  <c:v>3.503033549981907</c:v>
                </c:pt>
                <c:pt idx="190">
                  <c:v>2.8804705304933611</c:v>
                </c:pt>
                <c:pt idx="191">
                  <c:v>3.2070735593793085</c:v>
                </c:pt>
                <c:pt idx="192">
                  <c:v>3.4361504258766997</c:v>
                </c:pt>
                <c:pt idx="193">
                  <c:v>3.3339751171255418</c:v>
                </c:pt>
                <c:pt idx="194">
                  <c:v>3.5392309613577706</c:v>
                </c:pt>
                <c:pt idx="195">
                  <c:v>3.5415656236846207</c:v>
                </c:pt>
                <c:pt idx="196">
                  <c:v>3.7018318621860185</c:v>
                </c:pt>
                <c:pt idx="197">
                  <c:v>3.7449828910481937</c:v>
                </c:pt>
                <c:pt idx="198">
                  <c:v>3.6299675808860488</c:v>
                </c:pt>
                <c:pt idx="199">
                  <c:v>3.6058800535900484</c:v>
                </c:pt>
                <c:pt idx="200">
                  <c:v>3.4424356462341348</c:v>
                </c:pt>
                <c:pt idx="201">
                  <c:v>3.3623565254251253</c:v>
                </c:pt>
                <c:pt idx="202">
                  <c:v>3.3632043205807016</c:v>
                </c:pt>
                <c:pt idx="203">
                  <c:v>3.3419891583577352</c:v>
                </c:pt>
                <c:pt idx="204">
                  <c:v>3.1680868660400283</c:v>
                </c:pt>
                <c:pt idx="205">
                  <c:v>2.6165475276536956</c:v>
                </c:pt>
                <c:pt idx="206">
                  <c:v>2.3804636275226478</c:v>
                </c:pt>
                <c:pt idx="207">
                  <c:v>2.2149727164974369</c:v>
                </c:pt>
                <c:pt idx="208">
                  <c:v>2.1043227738468113</c:v>
                </c:pt>
                <c:pt idx="209">
                  <c:v>1.8247551986545023</c:v>
                </c:pt>
                <c:pt idx="210">
                  <c:v>1.6882564154822775</c:v>
                </c:pt>
                <c:pt idx="211">
                  <c:v>1.7544810535218323</c:v>
                </c:pt>
                <c:pt idx="212">
                  <c:v>1.6630705172678772</c:v>
                </c:pt>
                <c:pt idx="213">
                  <c:v>1.6518598506623086</c:v>
                </c:pt>
                <c:pt idx="214">
                  <c:v>1.5382323376302052</c:v>
                </c:pt>
                <c:pt idx="215">
                  <c:v>1.4706277155879921</c:v>
                </c:pt>
                <c:pt idx="216">
                  <c:v>1.4041058006637499</c:v>
                </c:pt>
                <c:pt idx="217">
                  <c:v>1.4376943762247403</c:v>
                </c:pt>
                <c:pt idx="218">
                  <c:v>1.3609760604017771</c:v>
                </c:pt>
                <c:pt idx="219">
                  <c:v>1.4533589129371516</c:v>
                </c:pt>
                <c:pt idx="220">
                  <c:v>1.4690478153158879</c:v>
                </c:pt>
                <c:pt idx="221">
                  <c:v>1.4293642677085294</c:v>
                </c:pt>
                <c:pt idx="222">
                  <c:v>1.4609409007527585</c:v>
                </c:pt>
                <c:pt idx="223">
                  <c:v>1.5461958038055912</c:v>
                </c:pt>
                <c:pt idx="224">
                  <c:v>1.5637551007083521</c:v>
                </c:pt>
                <c:pt idx="225">
                  <c:v>1.6650681278883435</c:v>
                </c:pt>
                <c:pt idx="226">
                  <c:v>1.6917142218093171</c:v>
                </c:pt>
                <c:pt idx="227">
                  <c:v>1.6250789458332686</c:v>
                </c:pt>
                <c:pt idx="228">
                  <c:v>2.082179137001928</c:v>
                </c:pt>
                <c:pt idx="229">
                  <c:v>3.0894500833089711</c:v>
                </c:pt>
                <c:pt idx="230">
                  <c:v>2.9771680603376893</c:v>
                </c:pt>
                <c:pt idx="231">
                  <c:v>3.1378148392900629</c:v>
                </c:pt>
                <c:pt idx="232">
                  <c:v>3.1418946976717912</c:v>
                </c:pt>
                <c:pt idx="233">
                  <c:v>2.6366185819471677</c:v>
                </c:pt>
                <c:pt idx="234">
                  <c:v>2.5424464381105043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A4-40E7-BF32-BCA0016BC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672664"/>
        <c:axId val="181673448"/>
        <c:extLst/>
      </c:lineChart>
      <c:lineChart>
        <c:grouping val="standard"/>
        <c:varyColors val="0"/>
        <c:ser>
          <c:idx val="2"/>
          <c:order val="2"/>
          <c:tx>
            <c:v>Duties/GDP</c:v>
          </c:tx>
          <c:marker>
            <c:symbol val="none"/>
          </c:marker>
          <c:val>
            <c:numRef>
              <c:f>'Duties_Total Imports and GDP'!$AB$2:$AB$236</c:f>
              <c:numCache>
                <c:formatCode>General</c:formatCode>
                <c:ptCount val="235"/>
                <c:pt idx="0">
                  <c:v>2.2791924342472258</c:v>
                </c:pt>
                <c:pt idx="1">
                  <c:v>2.0946863800462601</c:v>
                </c:pt>
                <c:pt idx="2">
                  <c:v>1.4969025503472599</c:v>
                </c:pt>
                <c:pt idx="3">
                  <c:v>1.6620494491737605</c:v>
                </c:pt>
                <c:pt idx="4">
                  <c:v>1.4955847054070202</c:v>
                </c:pt>
                <c:pt idx="5">
                  <c:v>1.4327688537935108</c:v>
                </c:pt>
                <c:pt idx="6">
                  <c:v>1.5526626942778237</c:v>
                </c:pt>
                <c:pt idx="7">
                  <c:v>1.819211516069285</c:v>
                </c:pt>
                <c:pt idx="8">
                  <c:v>1.6999387080620936</c:v>
                </c:pt>
                <c:pt idx="9">
                  <c:v>1.4786938887077823</c:v>
                </c:pt>
                <c:pt idx="10">
                  <c:v>1.8684511508002748</c:v>
                </c:pt>
                <c:pt idx="11">
                  <c:v>2.0674254581872815</c:v>
                </c:pt>
                <c:pt idx="12">
                  <c:v>2.7275332366971514</c:v>
                </c:pt>
                <c:pt idx="13">
                  <c:v>2.1254811742969424</c:v>
                </c:pt>
                <c:pt idx="14">
                  <c:v>2.062936772444913</c:v>
                </c:pt>
                <c:pt idx="15">
                  <c:v>2.2813992247630708</c:v>
                </c:pt>
                <c:pt idx="16">
                  <c:v>2.3505562754387999</c:v>
                </c:pt>
                <c:pt idx="17">
                  <c:v>2.6630972583244619</c:v>
                </c:pt>
                <c:pt idx="18">
                  <c:v>2.5058820843823169</c:v>
                </c:pt>
                <c:pt idx="19">
                  <c:v>1.051258926429991</c:v>
                </c:pt>
                <c:pt idx="20">
                  <c:v>1.2020574996949207</c:v>
                </c:pt>
                <c:pt idx="21">
                  <c:v>1.7155309293837666</c:v>
                </c:pt>
                <c:pt idx="22">
                  <c:v>1.1268776089921047</c:v>
                </c:pt>
                <c:pt idx="23">
                  <c:v>1.3495431784411314</c:v>
                </c:pt>
                <c:pt idx="24">
                  <c:v>0.55034712950159193</c:v>
                </c:pt>
                <c:pt idx="25">
                  <c:v>0.77890239766066227</c:v>
                </c:pt>
                <c:pt idx="26">
                  <c:v>4.3847452879802802</c:v>
                </c:pt>
                <c:pt idx="27">
                  <c:v>3.382503525171928</c:v>
                </c:pt>
                <c:pt idx="28">
                  <c:v>2.3054202328996851</c:v>
                </c:pt>
                <c:pt idx="29">
                  <c:v>2.7596283917032016</c:v>
                </c:pt>
                <c:pt idx="30">
                  <c:v>2.0890611683542026</c:v>
                </c:pt>
                <c:pt idx="31">
                  <c:v>1.7519583958147467</c:v>
                </c:pt>
                <c:pt idx="32">
                  <c:v>2.1567849813936593</c:v>
                </c:pt>
                <c:pt idx="33">
                  <c:v>2.4901318601108966</c:v>
                </c:pt>
                <c:pt idx="34">
                  <c:v>2.3489966708593069</c:v>
                </c:pt>
                <c:pt idx="35">
                  <c:v>2.4157782828088288</c:v>
                </c:pt>
                <c:pt idx="36">
                  <c:v>2.65972145432761</c:v>
                </c:pt>
                <c:pt idx="37">
                  <c:v>2.1296529442812866</c:v>
                </c:pt>
                <c:pt idx="38">
                  <c:v>2.5577909090758513</c:v>
                </c:pt>
                <c:pt idx="39">
                  <c:v>2.414806550250908</c:v>
                </c:pt>
                <c:pt idx="40">
                  <c:v>2.1220165131418054</c:v>
                </c:pt>
                <c:pt idx="41">
                  <c:v>2.2722185437781079</c:v>
                </c:pt>
                <c:pt idx="42">
                  <c:v>2.4955317389394072</c:v>
                </c:pt>
                <c:pt idx="43">
                  <c:v>2.4743135180586582</c:v>
                </c:pt>
                <c:pt idx="44">
                  <c:v>1.3138212428131246</c:v>
                </c:pt>
                <c:pt idx="45">
                  <c:v>1.4285199227412546</c:v>
                </c:pt>
                <c:pt idx="46">
                  <c:v>1.5630698954242981</c:v>
                </c:pt>
                <c:pt idx="47">
                  <c:v>0.71153724233109483</c:v>
                </c:pt>
                <c:pt idx="48">
                  <c:v>1.0011999952957864</c:v>
                </c:pt>
                <c:pt idx="49">
                  <c:v>1.370870454049026</c:v>
                </c:pt>
                <c:pt idx="50">
                  <c:v>0.84902599181791538</c:v>
                </c:pt>
                <c:pt idx="51">
                  <c:v>0.8640928018965276</c:v>
                </c:pt>
                <c:pt idx="52">
                  <c:v>1.1056709487073866</c:v>
                </c:pt>
                <c:pt idx="53">
                  <c:v>0.87771130049305923</c:v>
                </c:pt>
                <c:pt idx="54">
                  <c:v>1.5048279944327747</c:v>
                </c:pt>
                <c:pt idx="55">
                  <c:v>1.4480783840320774</c:v>
                </c:pt>
                <c:pt idx="56">
                  <c:v>1.2635606888799831</c:v>
                </c:pt>
                <c:pt idx="57">
                  <c:v>0.95715450396920054</c:v>
                </c:pt>
                <c:pt idx="58">
                  <c:v>1.2739925272524166</c:v>
                </c:pt>
                <c:pt idx="59">
                  <c:v>1.1374187970057976</c:v>
                </c:pt>
                <c:pt idx="60">
                  <c:v>1.4946750245850697</c:v>
                </c:pt>
                <c:pt idx="61">
                  <c:v>1.7505621061102186</c:v>
                </c:pt>
                <c:pt idx="62">
                  <c:v>1.5048773350926794</c:v>
                </c:pt>
                <c:pt idx="63">
                  <c:v>1.7409954600834139</c:v>
                </c:pt>
                <c:pt idx="64">
                  <c:v>1.6943173747160714</c:v>
                </c:pt>
                <c:pt idx="65">
                  <c:v>1.3092413323542618</c:v>
                </c:pt>
                <c:pt idx="66">
                  <c:v>1.5597780292178449</c:v>
                </c:pt>
                <c:pt idx="67">
                  <c:v>1.5066657897716644</c:v>
                </c:pt>
                <c:pt idx="68">
                  <c:v>1.0069499624044587</c:v>
                </c:pt>
                <c:pt idx="69">
                  <c:v>1.1083399266497505</c:v>
                </c:pt>
                <c:pt idx="70">
                  <c:v>1.2063057125370589</c:v>
                </c:pt>
                <c:pt idx="71">
                  <c:v>0.84739080373181164</c:v>
                </c:pt>
                <c:pt idx="72">
                  <c:v>0.83486192390098446</c:v>
                </c:pt>
                <c:pt idx="73">
                  <c:v>0.89204116528523669</c:v>
                </c:pt>
                <c:pt idx="74">
                  <c:v>1.0655865798698041</c:v>
                </c:pt>
                <c:pt idx="75">
                  <c:v>0.84795184786768607</c:v>
                </c:pt>
                <c:pt idx="76">
                  <c:v>1.9673944418496274</c:v>
                </c:pt>
                <c:pt idx="77">
                  <c:v>2.0837996463093922</c:v>
                </c:pt>
                <c:pt idx="78">
                  <c:v>1.9912125542144461</c:v>
                </c:pt>
                <c:pt idx="79">
                  <c:v>2.2473905639330503</c:v>
                </c:pt>
                <c:pt idx="80">
                  <c:v>2.46224822738602</c:v>
                </c:pt>
                <c:pt idx="81">
                  <c:v>2.6614960913825891</c:v>
                </c:pt>
                <c:pt idx="82">
                  <c:v>2.5754843834425749</c:v>
                </c:pt>
                <c:pt idx="83">
                  <c:v>2.1048927733587837</c:v>
                </c:pt>
                <c:pt idx="84">
                  <c:v>1.8835214179393573</c:v>
                </c:pt>
                <c:pt idx="85">
                  <c:v>1.8868603084677416</c:v>
                </c:pt>
                <c:pt idx="86">
                  <c:v>1.7459875075522966</c:v>
                </c:pt>
                <c:pt idx="87">
                  <c:v>1.5056928381077357</c:v>
                </c:pt>
                <c:pt idx="88">
                  <c:v>1.5218621362786426</c:v>
                </c:pt>
                <c:pt idx="89">
                  <c:v>1.4358456659347989</c:v>
                </c:pt>
                <c:pt idx="90">
                  <c:v>1.7606993571928884</c:v>
                </c:pt>
                <c:pt idx="91">
                  <c:v>1.6652063021435188</c:v>
                </c:pt>
                <c:pt idx="92">
                  <c:v>1.7604605294394178</c:v>
                </c:pt>
                <c:pt idx="93">
                  <c:v>1.698514708772018</c:v>
                </c:pt>
                <c:pt idx="94">
                  <c:v>1.611406342188594</c:v>
                </c:pt>
                <c:pt idx="95">
                  <c:v>1.5219577038513739</c:v>
                </c:pt>
                <c:pt idx="96">
                  <c:v>1.5371188554287316</c:v>
                </c:pt>
                <c:pt idx="97">
                  <c:v>1.6018589417484124</c:v>
                </c:pt>
                <c:pt idx="98">
                  <c:v>1.5286917426097273</c:v>
                </c:pt>
                <c:pt idx="99">
                  <c:v>1.5608308766679093</c:v>
                </c:pt>
                <c:pt idx="100">
                  <c:v>1.4717224218463907</c:v>
                </c:pt>
                <c:pt idx="101">
                  <c:v>1.3766437915779832</c:v>
                </c:pt>
                <c:pt idx="102">
                  <c:v>1.0484255555910693</c:v>
                </c:pt>
                <c:pt idx="103">
                  <c:v>1.276469603363247</c:v>
                </c:pt>
                <c:pt idx="104">
                  <c:v>0.90233635541632284</c:v>
                </c:pt>
                <c:pt idx="105">
                  <c:v>0.94448623910173257</c:v>
                </c:pt>
                <c:pt idx="106">
                  <c:v>1.000589314240278</c:v>
                </c:pt>
                <c:pt idx="107">
                  <c:v>1.0596041812628934</c:v>
                </c:pt>
                <c:pt idx="108">
                  <c:v>0.80155712537889989</c:v>
                </c:pt>
                <c:pt idx="109">
                  <c:v>1.0243678575171764</c:v>
                </c:pt>
                <c:pt idx="110">
                  <c:v>1.1001160173056672</c:v>
                </c:pt>
                <c:pt idx="111">
                  <c:v>1.0404753281420096</c:v>
                </c:pt>
                <c:pt idx="112">
                  <c:v>1.0276756396613174</c:v>
                </c:pt>
                <c:pt idx="113">
                  <c:v>1.0676239074339351</c:v>
                </c:pt>
                <c:pt idx="114">
                  <c:v>0.99123891907664174</c:v>
                </c:pt>
                <c:pt idx="115">
                  <c:v>0.88673427850002451</c:v>
                </c:pt>
                <c:pt idx="116">
                  <c:v>0.94416926641771126</c:v>
                </c:pt>
                <c:pt idx="117">
                  <c:v>0.95900003705144854</c:v>
                </c:pt>
                <c:pt idx="118">
                  <c:v>0.9289530958450205</c:v>
                </c:pt>
                <c:pt idx="119">
                  <c:v>0.9240601061395407</c:v>
                </c:pt>
                <c:pt idx="120">
                  <c:v>0.98882228635432201</c:v>
                </c:pt>
                <c:pt idx="121">
                  <c:v>0.90696081035756915</c:v>
                </c:pt>
                <c:pt idx="122">
                  <c:v>0.82471526391454941</c:v>
                </c:pt>
                <c:pt idx="123">
                  <c:v>0.80696536263767515</c:v>
                </c:pt>
                <c:pt idx="124">
                  <c:v>0.79359632209847142</c:v>
                </c:pt>
                <c:pt idx="125">
                  <c:v>0.53726806969314833</c:v>
                </c:pt>
                <c:pt idx="126">
                  <c:v>0.42538921577489619</c:v>
                </c:pt>
                <c:pt idx="127">
                  <c:v>0.37491597560912165</c:v>
                </c:pt>
                <c:pt idx="128">
                  <c:v>0.23507974749617716</c:v>
                </c:pt>
                <c:pt idx="129">
                  <c:v>0.23327013278800474</c:v>
                </c:pt>
                <c:pt idx="130">
                  <c:v>0.36179588792461914</c:v>
                </c:pt>
                <c:pt idx="131">
                  <c:v>0.41524998480846909</c:v>
                </c:pt>
                <c:pt idx="132">
                  <c:v>0.48069483453667117</c:v>
                </c:pt>
                <c:pt idx="133">
                  <c:v>0.65154542221737211</c:v>
                </c:pt>
                <c:pt idx="134">
                  <c:v>0.62148899470683228</c:v>
                </c:pt>
                <c:pt idx="135">
                  <c:v>0.59878211547986038</c:v>
                </c:pt>
                <c:pt idx="136">
                  <c:v>0.59189774762772418</c:v>
                </c:pt>
                <c:pt idx="137">
                  <c:v>0.62765966169829834</c:v>
                </c:pt>
                <c:pt idx="138">
                  <c:v>0.57878997530933474</c:v>
                </c:pt>
                <c:pt idx="139">
                  <c:v>0.57603416793578555</c:v>
                </c:pt>
                <c:pt idx="140">
                  <c:v>0.63691279975518789</c:v>
                </c:pt>
                <c:pt idx="141">
                  <c:v>0.48892811455557278</c:v>
                </c:pt>
                <c:pt idx="142">
                  <c:v>0.55070088618024959</c:v>
                </c:pt>
                <c:pt idx="143">
                  <c:v>0.43879861013481919</c:v>
                </c:pt>
                <c:pt idx="144">
                  <c:v>0.46914476145355732</c:v>
                </c:pt>
                <c:pt idx="145">
                  <c:v>0.46253097214280875</c:v>
                </c:pt>
                <c:pt idx="146">
                  <c:v>0.45595432545257819</c:v>
                </c:pt>
                <c:pt idx="147">
                  <c:v>0.52297502585394273</c:v>
                </c:pt>
                <c:pt idx="148">
                  <c:v>0.41119499195675091</c:v>
                </c:pt>
                <c:pt idx="149">
                  <c:v>0.34118015984988648</c:v>
                </c:pt>
                <c:pt idx="150">
                  <c:v>0.32166305415907709</c:v>
                </c:pt>
                <c:pt idx="151">
                  <c:v>0.28225942529939185</c:v>
                </c:pt>
                <c:pt idx="152">
                  <c:v>0.2223454348510811</c:v>
                </c:pt>
                <c:pt idx="153">
                  <c:v>0.1516559134855599</c:v>
                </c:pt>
                <c:pt idx="154">
                  <c:v>0.18578326529121453</c:v>
                </c:pt>
                <c:pt idx="155">
                  <c:v>0.14955141971884087</c:v>
                </c:pt>
                <c:pt idx="156">
                  <c:v>0.18633823942233257</c:v>
                </c:pt>
                <c:pt idx="157">
                  <c:v>0.19108662994491737</c:v>
                </c:pt>
                <c:pt idx="158">
                  <c:v>0.14682575826578012</c:v>
                </c:pt>
                <c:pt idx="159">
                  <c:v>0.13469125607853932</c:v>
                </c:pt>
                <c:pt idx="160">
                  <c:v>0.1357458517468523</c:v>
                </c:pt>
                <c:pt idx="161">
                  <c:v>0.17554226417813648</c:v>
                </c:pt>
                <c:pt idx="162">
                  <c:v>0.1451031103246444</c:v>
                </c:pt>
                <c:pt idx="163">
                  <c:v>0.15312479928062175</c:v>
                </c:pt>
                <c:pt idx="164">
                  <c:v>0.13878752960757951</c:v>
                </c:pt>
                <c:pt idx="165">
                  <c:v>0.13749338974087785</c:v>
                </c:pt>
                <c:pt idx="166">
                  <c:v>0.15177478580171358</c:v>
                </c:pt>
                <c:pt idx="167">
                  <c:v>0.15504693597721761</c:v>
                </c:pt>
                <c:pt idx="168">
                  <c:v>0.1625019481531508</c:v>
                </c:pt>
                <c:pt idx="169">
                  <c:v>0.17732195916802454</c:v>
                </c:pt>
                <c:pt idx="170">
                  <c:v>0.20373357916570639</c:v>
                </c:pt>
                <c:pt idx="171">
                  <c:v>0.17467093561010316</c:v>
                </c:pt>
                <c:pt idx="172">
                  <c:v>0.189096328186447</c:v>
                </c:pt>
                <c:pt idx="173">
                  <c:v>0.18903443407326065</c:v>
                </c:pt>
                <c:pt idx="174">
                  <c:v>0.18292059317700343</c:v>
                </c:pt>
                <c:pt idx="175">
                  <c:v>0.19426108042570386</c:v>
                </c:pt>
                <c:pt idx="176">
                  <c:v>0.2172362921072043</c:v>
                </c:pt>
                <c:pt idx="177">
                  <c:v>0.2210593639165068</c:v>
                </c:pt>
                <c:pt idx="178">
                  <c:v>0.2166644518272425</c:v>
                </c:pt>
                <c:pt idx="179">
                  <c:v>0.22788915094339623</c:v>
                </c:pt>
                <c:pt idx="180">
                  <c:v>0.22639927328628329</c:v>
                </c:pt>
                <c:pt idx="181">
                  <c:v>0.22242729906642345</c:v>
                </c:pt>
                <c:pt idx="182">
                  <c:v>0.25697253982214402</c:v>
                </c:pt>
                <c:pt idx="183">
                  <c:v>0.22366044023502588</c:v>
                </c:pt>
                <c:pt idx="184">
                  <c:v>0.2157579679663485</c:v>
                </c:pt>
                <c:pt idx="185">
                  <c:v>0.21817318535224642</c:v>
                </c:pt>
                <c:pt idx="186">
                  <c:v>0.217462668641659</c:v>
                </c:pt>
                <c:pt idx="187">
                  <c:v>0.24737910247018846</c:v>
                </c:pt>
                <c:pt idx="188">
                  <c:v>0.27951182173839084</c:v>
                </c:pt>
                <c:pt idx="189">
                  <c:v>0.28313969531748073</c:v>
                </c:pt>
                <c:pt idx="190">
                  <c:v>0.25107399403288039</c:v>
                </c:pt>
                <c:pt idx="191">
                  <c:v>0.25204044246614854</c:v>
                </c:pt>
                <c:pt idx="192">
                  <c:v>0.2647885639093247</c:v>
                </c:pt>
                <c:pt idx="193">
                  <c:v>0.23816567029670954</c:v>
                </c:pt>
                <c:pt idx="194">
                  <c:v>0.28159944522184938</c:v>
                </c:pt>
                <c:pt idx="195">
                  <c:v>0.2783821156948606</c:v>
                </c:pt>
                <c:pt idx="196">
                  <c:v>0.29100635969102273</c:v>
                </c:pt>
                <c:pt idx="197">
                  <c:v>0.3106946089284795</c:v>
                </c:pt>
                <c:pt idx="198">
                  <c:v>0.30933318055734588</c:v>
                </c:pt>
                <c:pt idx="199">
                  <c:v>0.28952779353374936</c:v>
                </c:pt>
                <c:pt idx="200">
                  <c:v>0.28017188973902102</c:v>
                </c:pt>
                <c:pt idx="201">
                  <c:v>0.25899117020196899</c:v>
                </c:pt>
                <c:pt idx="202">
                  <c:v>0.26622906066798818</c:v>
                </c:pt>
                <c:pt idx="203">
                  <c:v>0.27413957760751179</c:v>
                </c:pt>
                <c:pt idx="204">
                  <c:v>0.27581049092593229</c:v>
                </c:pt>
                <c:pt idx="205">
                  <c:v>0.25263915704047907</c:v>
                </c:pt>
                <c:pt idx="206">
                  <c:v>0.23126112874506466</c:v>
                </c:pt>
                <c:pt idx="207">
                  <c:v>0.20901073150258526</c:v>
                </c:pt>
                <c:pt idx="208">
                  <c:v>0.20189069081660518</c:v>
                </c:pt>
                <c:pt idx="209">
                  <c:v>0.19038175508180466</c:v>
                </c:pt>
                <c:pt idx="210">
                  <c:v>0.19426492178773674</c:v>
                </c:pt>
                <c:pt idx="211">
                  <c:v>0.18303853032411399</c:v>
                </c:pt>
                <c:pt idx="212">
                  <c:v>0.17020614689224181</c:v>
                </c:pt>
                <c:pt idx="213">
                  <c:v>0.17336958656477355</c:v>
                </c:pt>
                <c:pt idx="214">
                  <c:v>0.17256853568848771</c:v>
                </c:pt>
                <c:pt idx="215">
                  <c:v>0.17929780968157555</c:v>
                </c:pt>
                <c:pt idx="216">
                  <c:v>0.17957960566316336</c:v>
                </c:pt>
                <c:pt idx="217">
                  <c:v>0.17969842997046481</c:v>
                </c:pt>
                <c:pt idx="218">
                  <c:v>0.18665050762194607</c:v>
                </c:pt>
                <c:pt idx="219">
                  <c:v>0.1550830394977224</c:v>
                </c:pt>
                <c:pt idx="220">
                  <c:v>0.16810447223149749</c:v>
                </c:pt>
                <c:pt idx="221">
                  <c:v>0.18922769471897738</c:v>
                </c:pt>
                <c:pt idx="222">
                  <c:v>0.18645929143377457</c:v>
                </c:pt>
                <c:pt idx="223">
                  <c:v>0.18846995158665161</c:v>
                </c:pt>
                <c:pt idx="224">
                  <c:v>0.19267241685301531</c:v>
                </c:pt>
                <c:pt idx="225">
                  <c:v>0.19153320579393276</c:v>
                </c:pt>
                <c:pt idx="226">
                  <c:v>0.18526022472866113</c:v>
                </c:pt>
                <c:pt idx="227">
                  <c:v>0.17628912763039142</c:v>
                </c:pt>
                <c:pt idx="228">
                  <c:v>0.19993198275121299</c:v>
                </c:pt>
                <c:pt idx="229">
                  <c:v>0.32861690879399813</c:v>
                </c:pt>
                <c:pt idx="230">
                  <c:v>0.32101994345354823</c:v>
                </c:pt>
                <c:pt idx="231">
                  <c:v>0.33775773372731716</c:v>
                </c:pt>
                <c:pt idx="232">
                  <c:v>0.38415958841692011</c:v>
                </c:pt>
                <c:pt idx="233">
                  <c:v>0.28981204495914159</c:v>
                </c:pt>
                <c:pt idx="234">
                  <c:v>0.26401453781519801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5-4281-9BB4-D85B7631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225824"/>
        <c:axId val="530220064"/>
      </c:lineChart>
      <c:catAx>
        <c:axId val="181672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12700">
            <a:solidFill>
              <a:srgbClr val="000000"/>
            </a:solidFill>
          </a:ln>
        </c:spPr>
        <c:txPr>
          <a:bodyPr/>
          <a:lstStyle/>
          <a:p>
            <a:pPr>
              <a:defRPr sz="120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1673448"/>
        <c:crosses val="autoZero"/>
        <c:auto val="1"/>
        <c:lblAlgn val="ctr"/>
        <c:lblOffset val="100"/>
        <c:tickLblSkip val="11"/>
        <c:tickMarkSkip val="11"/>
        <c:noMultiLvlLbl val="0"/>
      </c:catAx>
      <c:valAx>
        <c:axId val="1816734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low"/>
        <c:spPr>
          <a:ln w="12700">
            <a:solidFill>
              <a:srgbClr val="000000"/>
            </a:solidFill>
          </a:ln>
        </c:spPr>
        <c:txPr>
          <a:bodyPr/>
          <a:lstStyle/>
          <a:p>
            <a:pPr>
              <a:defRPr sz="120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1672664"/>
        <c:crosses val="autoZero"/>
        <c:crossBetween val="between"/>
      </c:valAx>
      <c:valAx>
        <c:axId val="5302200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0225824"/>
        <c:crosses val="max"/>
        <c:crossBetween val="between"/>
      </c:valAx>
      <c:catAx>
        <c:axId val="530225824"/>
        <c:scaling>
          <c:orientation val="minMax"/>
        </c:scaling>
        <c:delete val="1"/>
        <c:axPos val="b"/>
        <c:majorTickMark val="out"/>
        <c:minorTickMark val="none"/>
        <c:tickLblPos val="nextTo"/>
        <c:crossAx val="530220064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r"/>
      <c:layout>
        <c:manualLayout>
          <c:xMode val="edge"/>
          <c:yMode val="edge"/>
          <c:x val="0.66424375213967823"/>
          <c:y val="0.23976178198964068"/>
          <c:w val="0.1824020224896637"/>
          <c:h val="0.24189032123196993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928289590385631E-2"/>
          <c:y val="0.16505258286323685"/>
          <c:w val="0.93819395621166768"/>
          <c:h val="0.63898833963458623"/>
        </c:manualLayout>
      </c:layout>
      <c:lineChart>
        <c:grouping val="standard"/>
        <c:varyColors val="0"/>
        <c:ser>
          <c:idx val="1"/>
          <c:order val="0"/>
          <c:tx>
            <c:strRef>
              <c:f>'Chart 3 Trade Data'!$AE$4</c:f>
              <c:strCache>
                <c:ptCount val="1"/>
                <c:pt idx="0">
                  <c:v>zero-line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'Chart 3 Trade Data'!$AC$5:$AC$239</c:f>
              <c:numCache>
                <c:formatCode>General</c:formatCode>
                <c:ptCount val="235"/>
                <c:pt idx="0">
                  <c:v>1790</c:v>
                </c:pt>
                <c:pt idx="1">
                  <c:v>1791</c:v>
                </c:pt>
                <c:pt idx="2">
                  <c:v>1792</c:v>
                </c:pt>
                <c:pt idx="3">
                  <c:v>1793</c:v>
                </c:pt>
                <c:pt idx="4">
                  <c:v>1794</c:v>
                </c:pt>
                <c:pt idx="5">
                  <c:v>1795</c:v>
                </c:pt>
                <c:pt idx="6">
                  <c:v>1796</c:v>
                </c:pt>
                <c:pt idx="7">
                  <c:v>1797</c:v>
                </c:pt>
                <c:pt idx="8">
                  <c:v>1798</c:v>
                </c:pt>
                <c:pt idx="9">
                  <c:v>1799</c:v>
                </c:pt>
                <c:pt idx="10">
                  <c:v>1800</c:v>
                </c:pt>
                <c:pt idx="11">
                  <c:v>1801</c:v>
                </c:pt>
                <c:pt idx="12">
                  <c:v>1802</c:v>
                </c:pt>
                <c:pt idx="13">
                  <c:v>1803</c:v>
                </c:pt>
                <c:pt idx="14">
                  <c:v>1804</c:v>
                </c:pt>
                <c:pt idx="15">
                  <c:v>1805</c:v>
                </c:pt>
                <c:pt idx="16">
                  <c:v>1806</c:v>
                </c:pt>
                <c:pt idx="17">
                  <c:v>1807</c:v>
                </c:pt>
                <c:pt idx="18">
                  <c:v>1808</c:v>
                </c:pt>
                <c:pt idx="19">
                  <c:v>1809</c:v>
                </c:pt>
                <c:pt idx="20">
                  <c:v>1810</c:v>
                </c:pt>
                <c:pt idx="21">
                  <c:v>1811</c:v>
                </c:pt>
                <c:pt idx="22">
                  <c:v>1812</c:v>
                </c:pt>
                <c:pt idx="23">
                  <c:v>1813</c:v>
                </c:pt>
                <c:pt idx="24">
                  <c:v>1814</c:v>
                </c:pt>
                <c:pt idx="25">
                  <c:v>1815</c:v>
                </c:pt>
                <c:pt idx="26">
                  <c:v>1816</c:v>
                </c:pt>
                <c:pt idx="27">
                  <c:v>1817</c:v>
                </c:pt>
                <c:pt idx="28">
                  <c:v>1818</c:v>
                </c:pt>
                <c:pt idx="29">
                  <c:v>1819</c:v>
                </c:pt>
                <c:pt idx="30">
                  <c:v>1820</c:v>
                </c:pt>
                <c:pt idx="31">
                  <c:v>1821</c:v>
                </c:pt>
                <c:pt idx="32">
                  <c:v>1822</c:v>
                </c:pt>
                <c:pt idx="33">
                  <c:v>1823</c:v>
                </c:pt>
                <c:pt idx="34">
                  <c:v>1824</c:v>
                </c:pt>
                <c:pt idx="35">
                  <c:v>1825</c:v>
                </c:pt>
                <c:pt idx="36">
                  <c:v>1826</c:v>
                </c:pt>
                <c:pt idx="37">
                  <c:v>1827</c:v>
                </c:pt>
                <c:pt idx="38">
                  <c:v>1828</c:v>
                </c:pt>
                <c:pt idx="39">
                  <c:v>1829</c:v>
                </c:pt>
                <c:pt idx="40">
                  <c:v>1830</c:v>
                </c:pt>
                <c:pt idx="41">
                  <c:v>1831</c:v>
                </c:pt>
                <c:pt idx="42">
                  <c:v>1832</c:v>
                </c:pt>
                <c:pt idx="43">
                  <c:v>1833</c:v>
                </c:pt>
                <c:pt idx="44">
                  <c:v>1834</c:v>
                </c:pt>
                <c:pt idx="45">
                  <c:v>1835</c:v>
                </c:pt>
                <c:pt idx="46">
                  <c:v>1836</c:v>
                </c:pt>
                <c:pt idx="47">
                  <c:v>1837</c:v>
                </c:pt>
                <c:pt idx="48">
                  <c:v>1838</c:v>
                </c:pt>
                <c:pt idx="49">
                  <c:v>1839</c:v>
                </c:pt>
                <c:pt idx="50">
                  <c:v>1840</c:v>
                </c:pt>
                <c:pt idx="51">
                  <c:v>1841</c:v>
                </c:pt>
                <c:pt idx="52">
                  <c:v>1842</c:v>
                </c:pt>
                <c:pt idx="53">
                  <c:v>1843</c:v>
                </c:pt>
                <c:pt idx="54">
                  <c:v>1844</c:v>
                </c:pt>
                <c:pt idx="55">
                  <c:v>1845</c:v>
                </c:pt>
                <c:pt idx="56">
                  <c:v>1846</c:v>
                </c:pt>
                <c:pt idx="57">
                  <c:v>1847</c:v>
                </c:pt>
                <c:pt idx="58">
                  <c:v>1848</c:v>
                </c:pt>
                <c:pt idx="59">
                  <c:v>1849</c:v>
                </c:pt>
                <c:pt idx="60">
                  <c:v>1850</c:v>
                </c:pt>
                <c:pt idx="61">
                  <c:v>1851</c:v>
                </c:pt>
                <c:pt idx="62">
                  <c:v>1852</c:v>
                </c:pt>
                <c:pt idx="63">
                  <c:v>1853</c:v>
                </c:pt>
                <c:pt idx="64">
                  <c:v>1854</c:v>
                </c:pt>
                <c:pt idx="65">
                  <c:v>1855</c:v>
                </c:pt>
                <c:pt idx="66">
                  <c:v>1856</c:v>
                </c:pt>
                <c:pt idx="67">
                  <c:v>1857</c:v>
                </c:pt>
                <c:pt idx="68">
                  <c:v>1858</c:v>
                </c:pt>
                <c:pt idx="69">
                  <c:v>1859</c:v>
                </c:pt>
                <c:pt idx="70">
                  <c:v>1860</c:v>
                </c:pt>
                <c:pt idx="71">
                  <c:v>1861</c:v>
                </c:pt>
                <c:pt idx="72">
                  <c:v>1862</c:v>
                </c:pt>
                <c:pt idx="73">
                  <c:v>1863</c:v>
                </c:pt>
                <c:pt idx="74">
                  <c:v>1864</c:v>
                </c:pt>
                <c:pt idx="75">
                  <c:v>1865</c:v>
                </c:pt>
                <c:pt idx="76">
                  <c:v>1866</c:v>
                </c:pt>
                <c:pt idx="77">
                  <c:v>1867</c:v>
                </c:pt>
                <c:pt idx="78">
                  <c:v>1868</c:v>
                </c:pt>
                <c:pt idx="79">
                  <c:v>1869</c:v>
                </c:pt>
                <c:pt idx="80">
                  <c:v>1870</c:v>
                </c:pt>
                <c:pt idx="81">
                  <c:v>1871</c:v>
                </c:pt>
                <c:pt idx="82">
                  <c:v>1872</c:v>
                </c:pt>
                <c:pt idx="83">
                  <c:v>1873</c:v>
                </c:pt>
                <c:pt idx="84">
                  <c:v>1874</c:v>
                </c:pt>
                <c:pt idx="85">
                  <c:v>1875</c:v>
                </c:pt>
                <c:pt idx="86">
                  <c:v>1876</c:v>
                </c:pt>
                <c:pt idx="87">
                  <c:v>1877</c:v>
                </c:pt>
                <c:pt idx="88">
                  <c:v>1878</c:v>
                </c:pt>
                <c:pt idx="89">
                  <c:v>1879</c:v>
                </c:pt>
                <c:pt idx="90">
                  <c:v>1880</c:v>
                </c:pt>
                <c:pt idx="91">
                  <c:v>1881</c:v>
                </c:pt>
                <c:pt idx="92">
                  <c:v>1882</c:v>
                </c:pt>
                <c:pt idx="93">
                  <c:v>1883</c:v>
                </c:pt>
                <c:pt idx="94">
                  <c:v>1884</c:v>
                </c:pt>
                <c:pt idx="95">
                  <c:v>1885</c:v>
                </c:pt>
                <c:pt idx="96">
                  <c:v>1886</c:v>
                </c:pt>
                <c:pt idx="97">
                  <c:v>1887</c:v>
                </c:pt>
                <c:pt idx="98">
                  <c:v>1888</c:v>
                </c:pt>
                <c:pt idx="99">
                  <c:v>1889</c:v>
                </c:pt>
                <c:pt idx="100">
                  <c:v>1890</c:v>
                </c:pt>
                <c:pt idx="101">
                  <c:v>1891</c:v>
                </c:pt>
                <c:pt idx="102">
                  <c:v>1892</c:v>
                </c:pt>
                <c:pt idx="103">
                  <c:v>1893</c:v>
                </c:pt>
                <c:pt idx="104">
                  <c:v>1894</c:v>
                </c:pt>
                <c:pt idx="105">
                  <c:v>1895</c:v>
                </c:pt>
                <c:pt idx="106">
                  <c:v>1896</c:v>
                </c:pt>
                <c:pt idx="107">
                  <c:v>1897</c:v>
                </c:pt>
                <c:pt idx="108">
                  <c:v>1898</c:v>
                </c:pt>
                <c:pt idx="109">
                  <c:v>1899</c:v>
                </c:pt>
                <c:pt idx="110">
                  <c:v>1900</c:v>
                </c:pt>
                <c:pt idx="111">
                  <c:v>1901</c:v>
                </c:pt>
                <c:pt idx="112">
                  <c:v>1902</c:v>
                </c:pt>
                <c:pt idx="113">
                  <c:v>1903</c:v>
                </c:pt>
                <c:pt idx="114">
                  <c:v>1904</c:v>
                </c:pt>
                <c:pt idx="115">
                  <c:v>1905</c:v>
                </c:pt>
                <c:pt idx="116">
                  <c:v>1906</c:v>
                </c:pt>
                <c:pt idx="117">
                  <c:v>1907</c:v>
                </c:pt>
                <c:pt idx="118">
                  <c:v>1908</c:v>
                </c:pt>
                <c:pt idx="119">
                  <c:v>1909</c:v>
                </c:pt>
                <c:pt idx="120">
                  <c:v>1910</c:v>
                </c:pt>
                <c:pt idx="121">
                  <c:v>1911</c:v>
                </c:pt>
                <c:pt idx="122">
                  <c:v>1912</c:v>
                </c:pt>
                <c:pt idx="123">
                  <c:v>1913</c:v>
                </c:pt>
                <c:pt idx="124">
                  <c:v>1914</c:v>
                </c:pt>
                <c:pt idx="125">
                  <c:v>1915</c:v>
                </c:pt>
                <c:pt idx="126">
                  <c:v>1916</c:v>
                </c:pt>
                <c:pt idx="127">
                  <c:v>1917</c:v>
                </c:pt>
                <c:pt idx="128">
                  <c:v>1918</c:v>
                </c:pt>
                <c:pt idx="129">
                  <c:v>1919</c:v>
                </c:pt>
                <c:pt idx="130">
                  <c:v>1920</c:v>
                </c:pt>
                <c:pt idx="131">
                  <c:v>1921</c:v>
                </c:pt>
                <c:pt idx="132">
                  <c:v>1922</c:v>
                </c:pt>
                <c:pt idx="133">
                  <c:v>1923</c:v>
                </c:pt>
                <c:pt idx="134">
                  <c:v>1924</c:v>
                </c:pt>
                <c:pt idx="135">
                  <c:v>1925</c:v>
                </c:pt>
                <c:pt idx="136">
                  <c:v>1926</c:v>
                </c:pt>
                <c:pt idx="137">
                  <c:v>1927</c:v>
                </c:pt>
                <c:pt idx="138">
                  <c:v>1928</c:v>
                </c:pt>
                <c:pt idx="139">
                  <c:v>1929</c:v>
                </c:pt>
                <c:pt idx="140">
                  <c:v>1930</c:v>
                </c:pt>
                <c:pt idx="141">
                  <c:v>1931</c:v>
                </c:pt>
                <c:pt idx="142">
                  <c:v>1932</c:v>
                </c:pt>
                <c:pt idx="143">
                  <c:v>1933</c:v>
                </c:pt>
                <c:pt idx="144">
                  <c:v>1934</c:v>
                </c:pt>
                <c:pt idx="145">
                  <c:v>1935</c:v>
                </c:pt>
                <c:pt idx="146">
                  <c:v>1936</c:v>
                </c:pt>
                <c:pt idx="147">
                  <c:v>1937</c:v>
                </c:pt>
                <c:pt idx="148">
                  <c:v>1938</c:v>
                </c:pt>
                <c:pt idx="149">
                  <c:v>1939</c:v>
                </c:pt>
                <c:pt idx="150">
                  <c:v>1940</c:v>
                </c:pt>
                <c:pt idx="151">
                  <c:v>1941</c:v>
                </c:pt>
                <c:pt idx="152">
                  <c:v>1942</c:v>
                </c:pt>
                <c:pt idx="153">
                  <c:v>1943</c:v>
                </c:pt>
                <c:pt idx="154">
                  <c:v>1944</c:v>
                </c:pt>
                <c:pt idx="155">
                  <c:v>1945</c:v>
                </c:pt>
                <c:pt idx="156">
                  <c:v>1946</c:v>
                </c:pt>
                <c:pt idx="157">
                  <c:v>1947</c:v>
                </c:pt>
                <c:pt idx="158">
                  <c:v>1948</c:v>
                </c:pt>
                <c:pt idx="159">
                  <c:v>1949</c:v>
                </c:pt>
                <c:pt idx="160">
                  <c:v>1950</c:v>
                </c:pt>
                <c:pt idx="161">
                  <c:v>1951</c:v>
                </c:pt>
                <c:pt idx="162">
                  <c:v>1952</c:v>
                </c:pt>
                <c:pt idx="163">
                  <c:v>1953</c:v>
                </c:pt>
                <c:pt idx="164">
                  <c:v>1954</c:v>
                </c:pt>
                <c:pt idx="165">
                  <c:v>1955</c:v>
                </c:pt>
                <c:pt idx="166">
                  <c:v>1956</c:v>
                </c:pt>
                <c:pt idx="167">
                  <c:v>1957</c:v>
                </c:pt>
                <c:pt idx="168">
                  <c:v>1958</c:v>
                </c:pt>
                <c:pt idx="169">
                  <c:v>1959</c:v>
                </c:pt>
                <c:pt idx="170">
                  <c:v>1960</c:v>
                </c:pt>
                <c:pt idx="171">
                  <c:v>1961</c:v>
                </c:pt>
                <c:pt idx="172">
                  <c:v>1962</c:v>
                </c:pt>
                <c:pt idx="173">
                  <c:v>1963</c:v>
                </c:pt>
                <c:pt idx="174">
                  <c:v>1964</c:v>
                </c:pt>
                <c:pt idx="175">
                  <c:v>1965</c:v>
                </c:pt>
                <c:pt idx="176">
                  <c:v>1966</c:v>
                </c:pt>
                <c:pt idx="177">
                  <c:v>1967</c:v>
                </c:pt>
                <c:pt idx="178">
                  <c:v>1968</c:v>
                </c:pt>
                <c:pt idx="179">
                  <c:v>1969</c:v>
                </c:pt>
                <c:pt idx="180">
                  <c:v>1970</c:v>
                </c:pt>
                <c:pt idx="181">
                  <c:v>1971</c:v>
                </c:pt>
                <c:pt idx="182">
                  <c:v>1972</c:v>
                </c:pt>
                <c:pt idx="183">
                  <c:v>1973</c:v>
                </c:pt>
                <c:pt idx="184">
                  <c:v>1974</c:v>
                </c:pt>
                <c:pt idx="185">
                  <c:v>1975</c:v>
                </c:pt>
                <c:pt idx="186">
                  <c:v>1976</c:v>
                </c:pt>
                <c:pt idx="187">
                  <c:v>1977</c:v>
                </c:pt>
                <c:pt idx="188">
                  <c:v>1978</c:v>
                </c:pt>
                <c:pt idx="189">
                  <c:v>1979</c:v>
                </c:pt>
                <c:pt idx="190">
                  <c:v>1980</c:v>
                </c:pt>
                <c:pt idx="191">
                  <c:v>1981</c:v>
                </c:pt>
                <c:pt idx="192">
                  <c:v>1982</c:v>
                </c:pt>
                <c:pt idx="193">
                  <c:v>1983</c:v>
                </c:pt>
                <c:pt idx="194">
                  <c:v>1984</c:v>
                </c:pt>
                <c:pt idx="195">
                  <c:v>1985</c:v>
                </c:pt>
                <c:pt idx="196">
                  <c:v>1986</c:v>
                </c:pt>
                <c:pt idx="197">
                  <c:v>1987</c:v>
                </c:pt>
                <c:pt idx="198">
                  <c:v>1988</c:v>
                </c:pt>
                <c:pt idx="199">
                  <c:v>1989</c:v>
                </c:pt>
                <c:pt idx="200">
                  <c:v>1990</c:v>
                </c:pt>
                <c:pt idx="201">
                  <c:v>1991</c:v>
                </c:pt>
                <c:pt idx="202">
                  <c:v>1992</c:v>
                </c:pt>
                <c:pt idx="203">
                  <c:v>1993</c:v>
                </c:pt>
                <c:pt idx="204">
                  <c:v>1994</c:v>
                </c:pt>
                <c:pt idx="205">
                  <c:v>1995</c:v>
                </c:pt>
                <c:pt idx="206">
                  <c:v>1996</c:v>
                </c:pt>
                <c:pt idx="207">
                  <c:v>1997</c:v>
                </c:pt>
                <c:pt idx="208">
                  <c:v>1998</c:v>
                </c:pt>
                <c:pt idx="209">
                  <c:v>1999</c:v>
                </c:pt>
                <c:pt idx="210">
                  <c:v>2000</c:v>
                </c:pt>
                <c:pt idx="211">
                  <c:v>2001</c:v>
                </c:pt>
                <c:pt idx="212">
                  <c:v>2002</c:v>
                </c:pt>
                <c:pt idx="213">
                  <c:v>2003</c:v>
                </c:pt>
                <c:pt idx="214">
                  <c:v>2004</c:v>
                </c:pt>
                <c:pt idx="215">
                  <c:v>2005</c:v>
                </c:pt>
                <c:pt idx="216">
                  <c:v>2006</c:v>
                </c:pt>
                <c:pt idx="217">
                  <c:v>2007</c:v>
                </c:pt>
                <c:pt idx="218">
                  <c:v>2008</c:v>
                </c:pt>
                <c:pt idx="219">
                  <c:v>2009</c:v>
                </c:pt>
                <c:pt idx="220">
                  <c:v>2010</c:v>
                </c:pt>
                <c:pt idx="221">
                  <c:v>2011</c:v>
                </c:pt>
                <c:pt idx="222">
                  <c:v>2012</c:v>
                </c:pt>
                <c:pt idx="223">
                  <c:v>2013</c:v>
                </c:pt>
                <c:pt idx="224">
                  <c:v>2014</c:v>
                </c:pt>
                <c:pt idx="225">
                  <c:v>2015</c:v>
                </c:pt>
                <c:pt idx="226">
                  <c:v>2016</c:v>
                </c:pt>
                <c:pt idx="227">
                  <c:v>2017</c:v>
                </c:pt>
                <c:pt idx="228">
                  <c:v>2018</c:v>
                </c:pt>
                <c:pt idx="229">
                  <c:v>2019</c:v>
                </c:pt>
                <c:pt idx="230">
                  <c:v>2020</c:v>
                </c:pt>
                <c:pt idx="231">
                  <c:v>2021</c:v>
                </c:pt>
                <c:pt idx="232">
                  <c:v>2022</c:v>
                </c:pt>
                <c:pt idx="233">
                  <c:v>2023</c:v>
                </c:pt>
                <c:pt idx="234">
                  <c:v>2024</c:v>
                </c:pt>
              </c:numCache>
            </c:numRef>
          </c:cat>
          <c:val>
            <c:numRef>
              <c:f>'Chart 3 Trade Data'!$AE$5:$AE$238</c:f>
              <c:numCache>
                <c:formatCode>General</c:formatCode>
                <c:ptCount val="2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C-4F5D-8736-2C2E657238A0}"/>
            </c:ext>
          </c:extLst>
        </c:ser>
        <c:ser>
          <c:idx val="0"/>
          <c:order val="1"/>
          <c:tx>
            <c:v>Trade Balance</c:v>
          </c:tx>
          <c:marker>
            <c:symbol val="none"/>
          </c:marker>
          <c:cat>
            <c:numRef>
              <c:f>'Chart 3 Trade Data'!$AC$5:$AC$239</c:f>
              <c:numCache>
                <c:formatCode>General</c:formatCode>
                <c:ptCount val="235"/>
                <c:pt idx="0">
                  <c:v>1790</c:v>
                </c:pt>
                <c:pt idx="1">
                  <c:v>1791</c:v>
                </c:pt>
                <c:pt idx="2">
                  <c:v>1792</c:v>
                </c:pt>
                <c:pt idx="3">
                  <c:v>1793</c:v>
                </c:pt>
                <c:pt idx="4">
                  <c:v>1794</c:v>
                </c:pt>
                <c:pt idx="5">
                  <c:v>1795</c:v>
                </c:pt>
                <c:pt idx="6">
                  <c:v>1796</c:v>
                </c:pt>
                <c:pt idx="7">
                  <c:v>1797</c:v>
                </c:pt>
                <c:pt idx="8">
                  <c:v>1798</c:v>
                </c:pt>
                <c:pt idx="9">
                  <c:v>1799</c:v>
                </c:pt>
                <c:pt idx="10">
                  <c:v>1800</c:v>
                </c:pt>
                <c:pt idx="11">
                  <c:v>1801</c:v>
                </c:pt>
                <c:pt idx="12">
                  <c:v>1802</c:v>
                </c:pt>
                <c:pt idx="13">
                  <c:v>1803</c:v>
                </c:pt>
                <c:pt idx="14">
                  <c:v>1804</c:v>
                </c:pt>
                <c:pt idx="15">
                  <c:v>1805</c:v>
                </c:pt>
                <c:pt idx="16">
                  <c:v>1806</c:v>
                </c:pt>
                <c:pt idx="17">
                  <c:v>1807</c:v>
                </c:pt>
                <c:pt idx="18">
                  <c:v>1808</c:v>
                </c:pt>
                <c:pt idx="19">
                  <c:v>1809</c:v>
                </c:pt>
                <c:pt idx="20">
                  <c:v>1810</c:v>
                </c:pt>
                <c:pt idx="21">
                  <c:v>1811</c:v>
                </c:pt>
                <c:pt idx="22">
                  <c:v>1812</c:v>
                </c:pt>
                <c:pt idx="23">
                  <c:v>1813</c:v>
                </c:pt>
                <c:pt idx="24">
                  <c:v>1814</c:v>
                </c:pt>
                <c:pt idx="25">
                  <c:v>1815</c:v>
                </c:pt>
                <c:pt idx="26">
                  <c:v>1816</c:v>
                </c:pt>
                <c:pt idx="27">
                  <c:v>1817</c:v>
                </c:pt>
                <c:pt idx="28">
                  <c:v>1818</c:v>
                </c:pt>
                <c:pt idx="29">
                  <c:v>1819</c:v>
                </c:pt>
                <c:pt idx="30">
                  <c:v>1820</c:v>
                </c:pt>
                <c:pt idx="31">
                  <c:v>1821</c:v>
                </c:pt>
                <c:pt idx="32">
                  <c:v>1822</c:v>
                </c:pt>
                <c:pt idx="33">
                  <c:v>1823</c:v>
                </c:pt>
                <c:pt idx="34">
                  <c:v>1824</c:v>
                </c:pt>
                <c:pt idx="35">
                  <c:v>1825</c:v>
                </c:pt>
                <c:pt idx="36">
                  <c:v>1826</c:v>
                </c:pt>
                <c:pt idx="37">
                  <c:v>1827</c:v>
                </c:pt>
                <c:pt idx="38">
                  <c:v>1828</c:v>
                </c:pt>
                <c:pt idx="39">
                  <c:v>1829</c:v>
                </c:pt>
                <c:pt idx="40">
                  <c:v>1830</c:v>
                </c:pt>
                <c:pt idx="41">
                  <c:v>1831</c:v>
                </c:pt>
                <c:pt idx="42">
                  <c:v>1832</c:v>
                </c:pt>
                <c:pt idx="43">
                  <c:v>1833</c:v>
                </c:pt>
                <c:pt idx="44">
                  <c:v>1834</c:v>
                </c:pt>
                <c:pt idx="45">
                  <c:v>1835</c:v>
                </c:pt>
                <c:pt idx="46">
                  <c:v>1836</c:v>
                </c:pt>
                <c:pt idx="47">
                  <c:v>1837</c:v>
                </c:pt>
                <c:pt idx="48">
                  <c:v>1838</c:v>
                </c:pt>
                <c:pt idx="49">
                  <c:v>1839</c:v>
                </c:pt>
                <c:pt idx="50">
                  <c:v>1840</c:v>
                </c:pt>
                <c:pt idx="51">
                  <c:v>1841</c:v>
                </c:pt>
                <c:pt idx="52">
                  <c:v>1842</c:v>
                </c:pt>
                <c:pt idx="53">
                  <c:v>1843</c:v>
                </c:pt>
                <c:pt idx="54">
                  <c:v>1844</c:v>
                </c:pt>
                <c:pt idx="55">
                  <c:v>1845</c:v>
                </c:pt>
                <c:pt idx="56">
                  <c:v>1846</c:v>
                </c:pt>
                <c:pt idx="57">
                  <c:v>1847</c:v>
                </c:pt>
                <c:pt idx="58">
                  <c:v>1848</c:v>
                </c:pt>
                <c:pt idx="59">
                  <c:v>1849</c:v>
                </c:pt>
                <c:pt idx="60">
                  <c:v>1850</c:v>
                </c:pt>
                <c:pt idx="61">
                  <c:v>1851</c:v>
                </c:pt>
                <c:pt idx="62">
                  <c:v>1852</c:v>
                </c:pt>
                <c:pt idx="63">
                  <c:v>1853</c:v>
                </c:pt>
                <c:pt idx="64">
                  <c:v>1854</c:v>
                </c:pt>
                <c:pt idx="65">
                  <c:v>1855</c:v>
                </c:pt>
                <c:pt idx="66">
                  <c:v>1856</c:v>
                </c:pt>
                <c:pt idx="67">
                  <c:v>1857</c:v>
                </c:pt>
                <c:pt idx="68">
                  <c:v>1858</c:v>
                </c:pt>
                <c:pt idx="69">
                  <c:v>1859</c:v>
                </c:pt>
                <c:pt idx="70">
                  <c:v>1860</c:v>
                </c:pt>
                <c:pt idx="71">
                  <c:v>1861</c:v>
                </c:pt>
                <c:pt idx="72">
                  <c:v>1862</c:v>
                </c:pt>
                <c:pt idx="73">
                  <c:v>1863</c:v>
                </c:pt>
                <c:pt idx="74">
                  <c:v>1864</c:v>
                </c:pt>
                <c:pt idx="75">
                  <c:v>1865</c:v>
                </c:pt>
                <c:pt idx="76">
                  <c:v>1866</c:v>
                </c:pt>
                <c:pt idx="77">
                  <c:v>1867</c:v>
                </c:pt>
                <c:pt idx="78">
                  <c:v>1868</c:v>
                </c:pt>
                <c:pt idx="79">
                  <c:v>1869</c:v>
                </c:pt>
                <c:pt idx="80">
                  <c:v>1870</c:v>
                </c:pt>
                <c:pt idx="81">
                  <c:v>1871</c:v>
                </c:pt>
                <c:pt idx="82">
                  <c:v>1872</c:v>
                </c:pt>
                <c:pt idx="83">
                  <c:v>1873</c:v>
                </c:pt>
                <c:pt idx="84">
                  <c:v>1874</c:v>
                </c:pt>
                <c:pt idx="85">
                  <c:v>1875</c:v>
                </c:pt>
                <c:pt idx="86">
                  <c:v>1876</c:v>
                </c:pt>
                <c:pt idx="87">
                  <c:v>1877</c:v>
                </c:pt>
                <c:pt idx="88">
                  <c:v>1878</c:v>
                </c:pt>
                <c:pt idx="89">
                  <c:v>1879</c:v>
                </c:pt>
                <c:pt idx="90">
                  <c:v>1880</c:v>
                </c:pt>
                <c:pt idx="91">
                  <c:v>1881</c:v>
                </c:pt>
                <c:pt idx="92">
                  <c:v>1882</c:v>
                </c:pt>
                <c:pt idx="93">
                  <c:v>1883</c:v>
                </c:pt>
                <c:pt idx="94">
                  <c:v>1884</c:v>
                </c:pt>
                <c:pt idx="95">
                  <c:v>1885</c:v>
                </c:pt>
                <c:pt idx="96">
                  <c:v>1886</c:v>
                </c:pt>
                <c:pt idx="97">
                  <c:v>1887</c:v>
                </c:pt>
                <c:pt idx="98">
                  <c:v>1888</c:v>
                </c:pt>
                <c:pt idx="99">
                  <c:v>1889</c:v>
                </c:pt>
                <c:pt idx="100">
                  <c:v>1890</c:v>
                </c:pt>
                <c:pt idx="101">
                  <c:v>1891</c:v>
                </c:pt>
                <c:pt idx="102">
                  <c:v>1892</c:v>
                </c:pt>
                <c:pt idx="103">
                  <c:v>1893</c:v>
                </c:pt>
                <c:pt idx="104">
                  <c:v>1894</c:v>
                </c:pt>
                <c:pt idx="105">
                  <c:v>1895</c:v>
                </c:pt>
                <c:pt idx="106">
                  <c:v>1896</c:v>
                </c:pt>
                <c:pt idx="107">
                  <c:v>1897</c:v>
                </c:pt>
                <c:pt idx="108">
                  <c:v>1898</c:v>
                </c:pt>
                <c:pt idx="109">
                  <c:v>1899</c:v>
                </c:pt>
                <c:pt idx="110">
                  <c:v>1900</c:v>
                </c:pt>
                <c:pt idx="111">
                  <c:v>1901</c:v>
                </c:pt>
                <c:pt idx="112">
                  <c:v>1902</c:v>
                </c:pt>
                <c:pt idx="113">
                  <c:v>1903</c:v>
                </c:pt>
                <c:pt idx="114">
                  <c:v>1904</c:v>
                </c:pt>
                <c:pt idx="115">
                  <c:v>1905</c:v>
                </c:pt>
                <c:pt idx="116">
                  <c:v>1906</c:v>
                </c:pt>
                <c:pt idx="117">
                  <c:v>1907</c:v>
                </c:pt>
                <c:pt idx="118">
                  <c:v>1908</c:v>
                </c:pt>
                <c:pt idx="119">
                  <c:v>1909</c:v>
                </c:pt>
                <c:pt idx="120">
                  <c:v>1910</c:v>
                </c:pt>
                <c:pt idx="121">
                  <c:v>1911</c:v>
                </c:pt>
                <c:pt idx="122">
                  <c:v>1912</c:v>
                </c:pt>
                <c:pt idx="123">
                  <c:v>1913</c:v>
                </c:pt>
                <c:pt idx="124">
                  <c:v>1914</c:v>
                </c:pt>
                <c:pt idx="125">
                  <c:v>1915</c:v>
                </c:pt>
                <c:pt idx="126">
                  <c:v>1916</c:v>
                </c:pt>
                <c:pt idx="127">
                  <c:v>1917</c:v>
                </c:pt>
                <c:pt idx="128">
                  <c:v>1918</c:v>
                </c:pt>
                <c:pt idx="129">
                  <c:v>1919</c:v>
                </c:pt>
                <c:pt idx="130">
                  <c:v>1920</c:v>
                </c:pt>
                <c:pt idx="131">
                  <c:v>1921</c:v>
                </c:pt>
                <c:pt idx="132">
                  <c:v>1922</c:v>
                </c:pt>
                <c:pt idx="133">
                  <c:v>1923</c:v>
                </c:pt>
                <c:pt idx="134">
                  <c:v>1924</c:v>
                </c:pt>
                <c:pt idx="135">
                  <c:v>1925</c:v>
                </c:pt>
                <c:pt idx="136">
                  <c:v>1926</c:v>
                </c:pt>
                <c:pt idx="137">
                  <c:v>1927</c:v>
                </c:pt>
                <c:pt idx="138">
                  <c:v>1928</c:v>
                </c:pt>
                <c:pt idx="139">
                  <c:v>1929</c:v>
                </c:pt>
                <c:pt idx="140">
                  <c:v>1930</c:v>
                </c:pt>
                <c:pt idx="141">
                  <c:v>1931</c:v>
                </c:pt>
                <c:pt idx="142">
                  <c:v>1932</c:v>
                </c:pt>
                <c:pt idx="143">
                  <c:v>1933</c:v>
                </c:pt>
                <c:pt idx="144">
                  <c:v>1934</c:v>
                </c:pt>
                <c:pt idx="145">
                  <c:v>1935</c:v>
                </c:pt>
                <c:pt idx="146">
                  <c:v>1936</c:v>
                </c:pt>
                <c:pt idx="147">
                  <c:v>1937</c:v>
                </c:pt>
                <c:pt idx="148">
                  <c:v>1938</c:v>
                </c:pt>
                <c:pt idx="149">
                  <c:v>1939</c:v>
                </c:pt>
                <c:pt idx="150">
                  <c:v>1940</c:v>
                </c:pt>
                <c:pt idx="151">
                  <c:v>1941</c:v>
                </c:pt>
                <c:pt idx="152">
                  <c:v>1942</c:v>
                </c:pt>
                <c:pt idx="153">
                  <c:v>1943</c:v>
                </c:pt>
                <c:pt idx="154">
                  <c:v>1944</c:v>
                </c:pt>
                <c:pt idx="155">
                  <c:v>1945</c:v>
                </c:pt>
                <c:pt idx="156">
                  <c:v>1946</c:v>
                </c:pt>
                <c:pt idx="157">
                  <c:v>1947</c:v>
                </c:pt>
                <c:pt idx="158">
                  <c:v>1948</c:v>
                </c:pt>
                <c:pt idx="159">
                  <c:v>1949</c:v>
                </c:pt>
                <c:pt idx="160">
                  <c:v>1950</c:v>
                </c:pt>
                <c:pt idx="161">
                  <c:v>1951</c:v>
                </c:pt>
                <c:pt idx="162">
                  <c:v>1952</c:v>
                </c:pt>
                <c:pt idx="163">
                  <c:v>1953</c:v>
                </c:pt>
                <c:pt idx="164">
                  <c:v>1954</c:v>
                </c:pt>
                <c:pt idx="165">
                  <c:v>1955</c:v>
                </c:pt>
                <c:pt idx="166">
                  <c:v>1956</c:v>
                </c:pt>
                <c:pt idx="167">
                  <c:v>1957</c:v>
                </c:pt>
                <c:pt idx="168">
                  <c:v>1958</c:v>
                </c:pt>
                <c:pt idx="169">
                  <c:v>1959</c:v>
                </c:pt>
                <c:pt idx="170">
                  <c:v>1960</c:v>
                </c:pt>
                <c:pt idx="171">
                  <c:v>1961</c:v>
                </c:pt>
                <c:pt idx="172">
                  <c:v>1962</c:v>
                </c:pt>
                <c:pt idx="173">
                  <c:v>1963</c:v>
                </c:pt>
                <c:pt idx="174">
                  <c:v>1964</c:v>
                </c:pt>
                <c:pt idx="175">
                  <c:v>1965</c:v>
                </c:pt>
                <c:pt idx="176">
                  <c:v>1966</c:v>
                </c:pt>
                <c:pt idx="177">
                  <c:v>1967</c:v>
                </c:pt>
                <c:pt idx="178">
                  <c:v>1968</c:v>
                </c:pt>
                <c:pt idx="179">
                  <c:v>1969</c:v>
                </c:pt>
                <c:pt idx="180">
                  <c:v>1970</c:v>
                </c:pt>
                <c:pt idx="181">
                  <c:v>1971</c:v>
                </c:pt>
                <c:pt idx="182">
                  <c:v>1972</c:v>
                </c:pt>
                <c:pt idx="183">
                  <c:v>1973</c:v>
                </c:pt>
                <c:pt idx="184">
                  <c:v>1974</c:v>
                </c:pt>
                <c:pt idx="185">
                  <c:v>1975</c:v>
                </c:pt>
                <c:pt idx="186">
                  <c:v>1976</c:v>
                </c:pt>
                <c:pt idx="187">
                  <c:v>1977</c:v>
                </c:pt>
                <c:pt idx="188">
                  <c:v>1978</c:v>
                </c:pt>
                <c:pt idx="189">
                  <c:v>1979</c:v>
                </c:pt>
                <c:pt idx="190">
                  <c:v>1980</c:v>
                </c:pt>
                <c:pt idx="191">
                  <c:v>1981</c:v>
                </c:pt>
                <c:pt idx="192">
                  <c:v>1982</c:v>
                </c:pt>
                <c:pt idx="193">
                  <c:v>1983</c:v>
                </c:pt>
                <c:pt idx="194">
                  <c:v>1984</c:v>
                </c:pt>
                <c:pt idx="195">
                  <c:v>1985</c:v>
                </c:pt>
                <c:pt idx="196">
                  <c:v>1986</c:v>
                </c:pt>
                <c:pt idx="197">
                  <c:v>1987</c:v>
                </c:pt>
                <c:pt idx="198">
                  <c:v>1988</c:v>
                </c:pt>
                <c:pt idx="199">
                  <c:v>1989</c:v>
                </c:pt>
                <c:pt idx="200">
                  <c:v>1990</c:v>
                </c:pt>
                <c:pt idx="201">
                  <c:v>1991</c:v>
                </c:pt>
                <c:pt idx="202">
                  <c:v>1992</c:v>
                </c:pt>
                <c:pt idx="203">
                  <c:v>1993</c:v>
                </c:pt>
                <c:pt idx="204">
                  <c:v>1994</c:v>
                </c:pt>
                <c:pt idx="205">
                  <c:v>1995</c:v>
                </c:pt>
                <c:pt idx="206">
                  <c:v>1996</c:v>
                </c:pt>
                <c:pt idx="207">
                  <c:v>1997</c:v>
                </c:pt>
                <c:pt idx="208">
                  <c:v>1998</c:v>
                </c:pt>
                <c:pt idx="209">
                  <c:v>1999</c:v>
                </c:pt>
                <c:pt idx="210">
                  <c:v>2000</c:v>
                </c:pt>
                <c:pt idx="211">
                  <c:v>2001</c:v>
                </c:pt>
                <c:pt idx="212">
                  <c:v>2002</c:v>
                </c:pt>
                <c:pt idx="213">
                  <c:v>2003</c:v>
                </c:pt>
                <c:pt idx="214">
                  <c:v>2004</c:v>
                </c:pt>
                <c:pt idx="215">
                  <c:v>2005</c:v>
                </c:pt>
                <c:pt idx="216">
                  <c:v>2006</c:v>
                </c:pt>
                <c:pt idx="217">
                  <c:v>2007</c:v>
                </c:pt>
                <c:pt idx="218">
                  <c:v>2008</c:v>
                </c:pt>
                <c:pt idx="219">
                  <c:v>2009</c:v>
                </c:pt>
                <c:pt idx="220">
                  <c:v>2010</c:v>
                </c:pt>
                <c:pt idx="221">
                  <c:v>2011</c:v>
                </c:pt>
                <c:pt idx="222">
                  <c:v>2012</c:v>
                </c:pt>
                <c:pt idx="223">
                  <c:v>2013</c:v>
                </c:pt>
                <c:pt idx="224">
                  <c:v>2014</c:v>
                </c:pt>
                <c:pt idx="225">
                  <c:v>2015</c:v>
                </c:pt>
                <c:pt idx="226">
                  <c:v>2016</c:v>
                </c:pt>
                <c:pt idx="227">
                  <c:v>2017</c:v>
                </c:pt>
                <c:pt idx="228">
                  <c:v>2018</c:v>
                </c:pt>
                <c:pt idx="229">
                  <c:v>2019</c:v>
                </c:pt>
                <c:pt idx="230">
                  <c:v>2020</c:v>
                </c:pt>
                <c:pt idx="231">
                  <c:v>2021</c:v>
                </c:pt>
                <c:pt idx="232">
                  <c:v>2022</c:v>
                </c:pt>
                <c:pt idx="233">
                  <c:v>2023</c:v>
                </c:pt>
                <c:pt idx="234">
                  <c:v>2024</c:v>
                </c:pt>
              </c:numCache>
            </c:numRef>
          </c:cat>
          <c:val>
            <c:numRef>
              <c:f>'Chart 3 Trade Data'!$AD$5:$AD$239</c:f>
              <c:numCache>
                <c:formatCode>General</c:formatCode>
                <c:ptCount val="235"/>
                <c:pt idx="0">
                  <c:v>-0.5181160341548593</c:v>
                </c:pt>
                <c:pt idx="1">
                  <c:v>-3.8093864606433465</c:v>
                </c:pt>
                <c:pt idx="2">
                  <c:v>-3.4781354640656632</c:v>
                </c:pt>
                <c:pt idx="3">
                  <c:v>0.3906109163745618</c:v>
                </c:pt>
                <c:pt idx="4">
                  <c:v>2.8036372315482567</c:v>
                </c:pt>
                <c:pt idx="5">
                  <c:v>-3.3332131530629279</c:v>
                </c:pt>
                <c:pt idx="6">
                  <c:v>-0.70919428788572947</c:v>
                </c:pt>
                <c:pt idx="7">
                  <c:v>-2.6505068446042563</c:v>
                </c:pt>
                <c:pt idx="8">
                  <c:v>-0.23922582438250681</c:v>
                </c:pt>
                <c:pt idx="9">
                  <c:v>3.3555837111371765</c:v>
                </c:pt>
                <c:pt idx="10">
                  <c:v>-0.20575389833721783</c:v>
                </c:pt>
                <c:pt idx="11">
                  <c:v>0.38460151766110712</c:v>
                </c:pt>
                <c:pt idx="12">
                  <c:v>1.5350323731210853</c:v>
                </c:pt>
                <c:pt idx="13">
                  <c:v>1.6226595471300258</c:v>
                </c:pt>
                <c:pt idx="14">
                  <c:v>2.2304028533506584</c:v>
                </c:pt>
                <c:pt idx="15">
                  <c:v>-1.7636048428904383</c:v>
                </c:pt>
                <c:pt idx="16">
                  <c:v>-1.1217544265115624</c:v>
                </c:pt>
                <c:pt idx="17">
                  <c:v>-0.84030583690662064</c:v>
                </c:pt>
                <c:pt idx="18">
                  <c:v>-2.4501413682545259</c:v>
                </c:pt>
                <c:pt idx="19">
                  <c:v>1.7290442868914322</c:v>
                </c:pt>
                <c:pt idx="20">
                  <c:v>0.98035680972439065</c:v>
                </c:pt>
                <c:pt idx="21">
                  <c:v>4.6390079965308795</c:v>
                </c:pt>
                <c:pt idx="22">
                  <c:v>-2.6414141967668487</c:v>
                </c:pt>
                <c:pt idx="23">
                  <c:v>1.5305570600799161</c:v>
                </c:pt>
                <c:pt idx="24">
                  <c:v>-0.82565830396971618</c:v>
                </c:pt>
                <c:pt idx="25">
                  <c:v>-1.6042202340944576</c:v>
                </c:pt>
                <c:pt idx="26">
                  <c:v>-7.0045783651322395</c:v>
                </c:pt>
                <c:pt idx="27">
                  <c:v>-1.2869548853524819</c:v>
                </c:pt>
                <c:pt idx="28">
                  <c:v>-3.3555837111371765</c:v>
                </c:pt>
                <c:pt idx="29">
                  <c:v>-1.9046932303216733</c:v>
                </c:pt>
                <c:pt idx="30">
                  <c:v>0</c:v>
                </c:pt>
                <c:pt idx="31">
                  <c:v>0.53906412178915286</c:v>
                </c:pt>
                <c:pt idx="32">
                  <c:v>-1.1029014109399393</c:v>
                </c:pt>
                <c:pt idx="33">
                  <c:v>0.26074679163464881</c:v>
                </c:pt>
                <c:pt idx="34">
                  <c:v>0</c:v>
                </c:pt>
                <c:pt idx="35">
                  <c:v>0.72112784561457577</c:v>
                </c:pt>
                <c:pt idx="36">
                  <c:v>-0.45660454151546948</c:v>
                </c:pt>
                <c:pt idx="37">
                  <c:v>0.86483368295686758</c:v>
                </c:pt>
                <c:pt idx="38">
                  <c:v>-1.4332449059476755</c:v>
                </c:pt>
                <c:pt idx="39">
                  <c:v>0</c:v>
                </c:pt>
                <c:pt idx="40">
                  <c:v>0.67827011835582829</c:v>
                </c:pt>
                <c:pt idx="41">
                  <c:v>-1.408399923829406</c:v>
                </c:pt>
                <c:pt idx="42">
                  <c:v>-0.96318768871345539</c:v>
                </c:pt>
                <c:pt idx="43">
                  <c:v>-1.5357808043122705</c:v>
                </c:pt>
                <c:pt idx="44">
                  <c:v>-1.9464018412046293</c:v>
                </c:pt>
                <c:pt idx="45">
                  <c:v>-2.5035916171753945</c:v>
                </c:pt>
                <c:pt idx="46">
                  <c:v>-4.5422543969594997</c:v>
                </c:pt>
                <c:pt idx="47">
                  <c:v>-1.7788431058277372</c:v>
                </c:pt>
                <c:pt idx="48">
                  <c:v>-0.43261728191793247</c:v>
                </c:pt>
                <c:pt idx="49">
                  <c:v>-3.1452871889436524</c:v>
                </c:pt>
                <c:pt idx="50">
                  <c:v>1.6351611694270962</c:v>
                </c:pt>
                <c:pt idx="51">
                  <c:v>-0.71511128432816085</c:v>
                </c:pt>
                <c:pt idx="52">
                  <c:v>0</c:v>
                </c:pt>
                <c:pt idx="53">
                  <c:v>1.2538732864186559</c:v>
                </c:pt>
                <c:pt idx="54">
                  <c:v>0</c:v>
                </c:pt>
                <c:pt idx="55">
                  <c:v>-0.15797218734895391</c:v>
                </c:pt>
                <c:pt idx="56">
                  <c:v>-0.47324370370036822</c:v>
                </c:pt>
                <c:pt idx="57">
                  <c:v>0.1211587979707849</c:v>
                </c:pt>
                <c:pt idx="58">
                  <c:v>-0.56087721325578077</c:v>
                </c:pt>
                <c:pt idx="59">
                  <c:v>-0.28134033848199941</c:v>
                </c:pt>
                <c:pt idx="60">
                  <c:v>-1.6565667778776592</c:v>
                </c:pt>
                <c:pt idx="61">
                  <c:v>-0.7145151453511096</c:v>
                </c:pt>
                <c:pt idx="62">
                  <c:v>-1.049914419832102</c:v>
                </c:pt>
                <c:pt idx="63">
                  <c:v>-2.2168872581707308</c:v>
                </c:pt>
                <c:pt idx="64">
                  <c:v>-1.6626478910765186</c:v>
                </c:pt>
                <c:pt idx="65">
                  <c:v>-0.54345866626025963</c:v>
                </c:pt>
                <c:pt idx="66">
                  <c:v>-0.46305910242404774</c:v>
                </c:pt>
                <c:pt idx="67">
                  <c:v>-0.73093332524133958</c:v>
                </c:pt>
                <c:pt idx="68">
                  <c:v>0.38543539230792684</c:v>
                </c:pt>
                <c:pt idx="69">
                  <c:v>-0.71505801719338746</c:v>
                </c:pt>
                <c:pt idx="70">
                  <c:v>0</c:v>
                </c:pt>
                <c:pt idx="71">
                  <c:v>-2.20407204000951</c:v>
                </c:pt>
                <c:pt idx="72">
                  <c:v>0</c:v>
                </c:pt>
                <c:pt idx="73">
                  <c:v>-0.19364135281155648</c:v>
                </c:pt>
                <c:pt idx="74">
                  <c:v>-1.1874571857786673</c:v>
                </c:pt>
                <c:pt idx="75">
                  <c:v>-0.63920987353983394</c:v>
                </c:pt>
                <c:pt idx="76">
                  <c:v>-1.0001837665269055</c:v>
                </c:pt>
                <c:pt idx="77">
                  <c:v>-1.7601255515878651</c:v>
                </c:pt>
                <c:pt idx="78">
                  <c:v>-0.93205694027059183</c:v>
                </c:pt>
                <c:pt idx="79">
                  <c:v>-2.1475065388693588</c:v>
                </c:pt>
                <c:pt idx="80">
                  <c:v>-1.2785967658919692</c:v>
                </c:pt>
                <c:pt idx="81">
                  <c:v>-1.3030106894311271</c:v>
                </c:pt>
                <c:pt idx="82">
                  <c:v>-2.9277687538210415</c:v>
                </c:pt>
                <c:pt idx="83">
                  <c:v>-2.0254417436360437</c:v>
                </c:pt>
                <c:pt idx="84">
                  <c:v>-0.69289567796665497</c:v>
                </c:pt>
                <c:pt idx="85">
                  <c:v>-1.1882898889205245</c:v>
                </c:pt>
                <c:pt idx="86">
                  <c:v>-0.35367741543935788</c:v>
                </c:pt>
                <c:pt idx="87">
                  <c:v>1.1723715228014429</c:v>
                </c:pt>
                <c:pt idx="88">
                  <c:v>2.5481255430779122</c:v>
                </c:pt>
                <c:pt idx="89">
                  <c:v>2.1035348312893194</c:v>
                </c:pt>
                <c:pt idx="90">
                  <c:v>1.0856859307087514</c:v>
                </c:pt>
                <c:pt idx="91">
                  <c:v>1.1510255468903232</c:v>
                </c:pt>
                <c:pt idx="92">
                  <c:v>-0.44730394577408067</c:v>
                </c:pt>
                <c:pt idx="93">
                  <c:v>-9.4933286004956763E-2</c:v>
                </c:pt>
                <c:pt idx="94">
                  <c:v>-0.48730381439839587</c:v>
                </c:pt>
                <c:pt idx="95">
                  <c:v>0.10062530273397513</c:v>
                </c:pt>
                <c:pt idx="96">
                  <c:v>-0.61357258614832721</c:v>
                </c:pt>
                <c:pt idx="97">
                  <c:v>-1.157348614148646</c:v>
                </c:pt>
                <c:pt idx="98">
                  <c:v>-1.5838111619005391</c:v>
                </c:pt>
                <c:pt idx="99">
                  <c:v>-1.1577208468582347</c:v>
                </c:pt>
                <c:pt idx="100">
                  <c:v>-0.95466539336139422</c:v>
                </c:pt>
                <c:pt idx="101">
                  <c:v>-0.55818358747353314</c:v>
                </c:pt>
                <c:pt idx="102">
                  <c:v>-0.11819904798095482</c:v>
                </c:pt>
                <c:pt idx="103">
                  <c:v>-0.74680375024693402</c:v>
                </c:pt>
                <c:pt idx="104">
                  <c:v>0.67093295015781207</c:v>
                </c:pt>
                <c:pt idx="105">
                  <c:v>-0.78810612592588725</c:v>
                </c:pt>
                <c:pt idx="106">
                  <c:v>0.21262522927605904</c:v>
                </c:pt>
                <c:pt idx="107">
                  <c:v>0.79200312529276296</c:v>
                </c:pt>
                <c:pt idx="108">
                  <c:v>2.3789529656967354</c:v>
                </c:pt>
                <c:pt idx="109">
                  <c:v>2.1222953671025437</c:v>
                </c:pt>
                <c:pt idx="110">
                  <c:v>1.882273974721103</c:v>
                </c:pt>
                <c:pt idx="111">
                  <c:v>1.9100091941584252</c:v>
                </c:pt>
                <c:pt idx="112">
                  <c:v>1.0422182194678455</c:v>
                </c:pt>
                <c:pt idx="113">
                  <c:v>1.2758950036117327</c:v>
                </c:pt>
                <c:pt idx="114">
                  <c:v>1.0583836908625452</c:v>
                </c:pt>
                <c:pt idx="115">
                  <c:v>1.0093461229679423</c:v>
                </c:pt>
                <c:pt idx="116">
                  <c:v>0.9309597030634329</c:v>
                </c:pt>
                <c:pt idx="117">
                  <c:v>0.85449732380261523</c:v>
                </c:pt>
                <c:pt idx="118">
                  <c:v>1.386448696000782</c:v>
                </c:pt>
                <c:pt idx="119">
                  <c:v>7.9898778715091656E-2</c:v>
                </c:pt>
                <c:pt idx="120">
                  <c:v>0.13630753722594791</c:v>
                </c:pt>
                <c:pt idx="121">
                  <c:v>0.79016617500150677</c:v>
                </c:pt>
                <c:pt idx="122">
                  <c:v>0.68086033673639312</c:v>
                </c:pt>
                <c:pt idx="123">
                  <c:v>0.94639399694728921</c:v>
                </c:pt>
                <c:pt idx="124">
                  <c:v>0.15204034908489358</c:v>
                </c:pt>
                <c:pt idx="125">
                  <c:v>4.4763802946788518</c:v>
                </c:pt>
                <c:pt idx="126">
                  <c:v>6.1892933739855911</c:v>
                </c:pt>
                <c:pt idx="127">
                  <c:v>-2.5298533752385421</c:v>
                </c:pt>
                <c:pt idx="128">
                  <c:v>3.2101445519200196</c:v>
                </c:pt>
                <c:pt idx="129">
                  <c:v>6.154791362666705</c:v>
                </c:pt>
                <c:pt idx="130">
                  <c:v>3.9473735309954581</c:v>
                </c:pt>
                <c:pt idx="131">
                  <c:v>2.8553482429150074</c:v>
                </c:pt>
                <c:pt idx="132">
                  <c:v>1.3447046858391165</c:v>
                </c:pt>
                <c:pt idx="133">
                  <c:v>0.97633252448305274</c:v>
                </c:pt>
                <c:pt idx="134">
                  <c:v>1.5389142812480394</c:v>
                </c:pt>
                <c:pt idx="135">
                  <c:v>1.1885978077549457</c:v>
                </c:pt>
                <c:pt idx="136">
                  <c:v>0.84381694777442195</c:v>
                </c:pt>
                <c:pt idx="137">
                  <c:v>1.1122688967832768</c:v>
                </c:pt>
                <c:pt idx="138">
                  <c:v>1.4006920843602002</c:v>
                </c:pt>
                <c:pt idx="139">
                  <c:v>1.1457561567110597</c:v>
                </c:pt>
                <c:pt idx="140">
                  <c:v>1.1197512936070766</c:v>
                </c:pt>
                <c:pt idx="141">
                  <c:v>0.66672015621214464</c:v>
                </c:pt>
                <c:pt idx="142">
                  <c:v>0.68375613384796075</c:v>
                </c:pt>
                <c:pt idx="143">
                  <c:v>0.62635527283997317</c:v>
                </c:pt>
                <c:pt idx="144">
                  <c:v>0.89966816092402024</c:v>
                </c:pt>
                <c:pt idx="145">
                  <c:v>0.17240525461351056</c:v>
                </c:pt>
                <c:pt idx="146">
                  <c:v>0.13556036046289163</c:v>
                </c:pt>
                <c:pt idx="147">
                  <c:v>0.31933302359913857</c:v>
                </c:pt>
                <c:pt idx="148">
                  <c:v>1.477875096370171</c:v>
                </c:pt>
                <c:pt idx="149">
                  <c:v>1.1408345370137356</c:v>
                </c:pt>
                <c:pt idx="150">
                  <c:v>1.6705099398775027</c:v>
                </c:pt>
                <c:pt idx="151">
                  <c:v>1.8636855204699572</c:v>
                </c:pt>
                <c:pt idx="152">
                  <c:v>3.8642310940378946</c:v>
                </c:pt>
                <c:pt idx="153">
                  <c:v>5.4349934190052291</c:v>
                </c:pt>
                <c:pt idx="154">
                  <c:v>5.5476576004944924</c:v>
                </c:pt>
                <c:pt idx="155">
                  <c:v>2.6274561745911309</c:v>
                </c:pt>
                <c:pt idx="156">
                  <c:v>3.4309967810616753</c:v>
                </c:pt>
                <c:pt idx="157">
                  <c:v>4.6537806710065102</c:v>
                </c:pt>
                <c:pt idx="158">
                  <c:v>2.374715365698151</c:v>
                </c:pt>
                <c:pt idx="159">
                  <c:v>2.2820442242407557</c:v>
                </c:pt>
                <c:pt idx="160">
                  <c:v>0.63103477028266475</c:v>
                </c:pt>
                <c:pt idx="161">
                  <c:v>1.1002378035598472</c:v>
                </c:pt>
                <c:pt idx="162">
                  <c:v>0.64139386102225548</c:v>
                </c:pt>
                <c:pt idx="163">
                  <c:v>0.13668186781424627</c:v>
                </c:pt>
                <c:pt idx="164">
                  <c:v>0.50163241789898205</c:v>
                </c:pt>
                <c:pt idx="165">
                  <c:v>0.5060226805335214</c:v>
                </c:pt>
                <c:pt idx="166">
                  <c:v>0.92244352954267272</c:v>
                </c:pt>
                <c:pt idx="167">
                  <c:v>1.2448054002742328</c:v>
                </c:pt>
                <c:pt idx="168">
                  <c:v>0.48958387448698631</c:v>
                </c:pt>
                <c:pt idx="169">
                  <c:v>-0.89907025783571359</c:v>
                </c:pt>
                <c:pt idx="170">
                  <c:v>0.64641622493662132</c:v>
                </c:pt>
                <c:pt idx="171">
                  <c:v>0.74617573817146921</c:v>
                </c:pt>
                <c:pt idx="172">
                  <c:v>0.55801630997226481</c:v>
                </c:pt>
                <c:pt idx="173">
                  <c:v>0.66028708133971292</c:v>
                </c:pt>
                <c:pt idx="174">
                  <c:v>0.87968441814595655</c:v>
                </c:pt>
                <c:pt idx="175">
                  <c:v>0.6283173918900713</c:v>
                </c:pt>
                <c:pt idx="176">
                  <c:v>0.36132284238996798</c:v>
                </c:pt>
                <c:pt idx="177">
                  <c:v>0.30280830280830279</c:v>
                </c:pt>
                <c:pt idx="178">
                  <c:v>2.6790697674418606E-2</c:v>
                </c:pt>
                <c:pt idx="179">
                  <c:v>8.8443396226415092E-3</c:v>
                </c:pt>
                <c:pt idx="180">
                  <c:v>0.21009479887266208</c:v>
                </c:pt>
                <c:pt idx="181">
                  <c:v>-0.11185749543942483</c:v>
                </c:pt>
                <c:pt idx="182">
                  <c:v>-0.42536890452457737</c:v>
                </c:pt>
                <c:pt idx="183">
                  <c:v>0.13329825484521615</c:v>
                </c:pt>
                <c:pt idx="184">
                  <c:v>-0.27775440867173595</c:v>
                </c:pt>
                <c:pt idx="185">
                  <c:v>0.73618612380556703</c:v>
                </c:pt>
                <c:pt idx="186">
                  <c:v>-0.32464603600357633</c:v>
                </c:pt>
                <c:pt idx="187">
                  <c:v>-1.3087075042330649</c:v>
                </c:pt>
                <c:pt idx="188">
                  <c:v>-1.2656489198843341</c:v>
                </c:pt>
                <c:pt idx="189">
                  <c:v>-0.93494333590248646</c:v>
                </c:pt>
                <c:pt idx="190">
                  <c:v>-0.67920170089156806</c:v>
                </c:pt>
                <c:pt idx="191">
                  <c:v>-0.50423679266610033</c:v>
                </c:pt>
                <c:pt idx="192">
                  <c:v>-0.72244153358454455</c:v>
                </c:pt>
                <c:pt idx="193">
                  <c:v>-1.589642338729095</c:v>
                </c:pt>
                <c:pt idx="194">
                  <c:v>-2.7013733235916932</c:v>
                </c:pt>
                <c:pt idx="195">
                  <c:v>-2.8089421525697165</c:v>
                </c:pt>
                <c:pt idx="196">
                  <c:v>-3.0250948494691161</c:v>
                </c:pt>
                <c:pt idx="197">
                  <c:v>-3.1241233716080532</c:v>
                </c:pt>
                <c:pt idx="198">
                  <c:v>-2.1878285280511034</c:v>
                </c:pt>
                <c:pt idx="199">
                  <c:v>-1.6509855360181509</c:v>
                </c:pt>
                <c:pt idx="200">
                  <c:v>-1.3560674981658105</c:v>
                </c:pt>
                <c:pt idx="201">
                  <c:v>-0.50560844412869177</c:v>
                </c:pt>
                <c:pt idx="202">
                  <c:v>-0.6013810661278387</c:v>
                </c:pt>
                <c:pt idx="203">
                  <c:v>-1.0251583789576513</c:v>
                </c:pt>
                <c:pt idx="204">
                  <c:v>-1.3515798140588013</c:v>
                </c:pt>
                <c:pt idx="205">
                  <c:v>-1.2616119637422691</c:v>
                </c:pt>
                <c:pt idx="206">
                  <c:v>-1.2890299605171482</c:v>
                </c:pt>
                <c:pt idx="207">
                  <c:v>-1.2622835191867141</c:v>
                </c:pt>
                <c:pt idx="208">
                  <c:v>-1.8332032230568285</c:v>
                </c:pt>
                <c:pt idx="209">
                  <c:v>-2.6560622146311328</c:v>
                </c:pt>
                <c:pt idx="210">
                  <c:v>-3.6063681902652927</c:v>
                </c:pt>
                <c:pt idx="211">
                  <c:v>-3.4055523924049735</c:v>
                </c:pt>
                <c:pt idx="212">
                  <c:v>-3.8490543594623525</c:v>
                </c:pt>
                <c:pt idx="213">
                  <c:v>-4.3315599509446638</c:v>
                </c:pt>
                <c:pt idx="214">
                  <c:v>-4.999830157135345</c:v>
                </c:pt>
                <c:pt idx="215">
                  <c:v>-5.4952911221547334</c:v>
                </c:pt>
                <c:pt idx="216">
                  <c:v>-5.5265931266104982</c:v>
                </c:pt>
                <c:pt idx="217">
                  <c:v>-4.9121439798262427</c:v>
                </c:pt>
                <c:pt idx="218">
                  <c:v>-4.8230009106389033</c:v>
                </c:pt>
                <c:pt idx="219">
                  <c:v>-2.7266862595446208</c:v>
                </c:pt>
                <c:pt idx="220">
                  <c:v>-3.3429984434155813</c:v>
                </c:pt>
                <c:pt idx="221">
                  <c:v>-3.5546908679479925</c:v>
                </c:pt>
                <c:pt idx="222">
                  <c:v>-3.2355581258709423</c:v>
                </c:pt>
                <c:pt idx="223">
                  <c:v>-2.6471749500538335</c:v>
                </c:pt>
                <c:pt idx="224">
                  <c:v>-2.7484527739324882</c:v>
                </c:pt>
                <c:pt idx="225">
                  <c:v>-2.6825690079256628</c:v>
                </c:pt>
                <c:pt idx="226">
                  <c:v>-2.549643975772272</c:v>
                </c:pt>
                <c:pt idx="227">
                  <c:v>-2.6358166642022018</c:v>
                </c:pt>
                <c:pt idx="228">
                  <c:v>-2.8010277624140554</c:v>
                </c:pt>
                <c:pt idx="229">
                  <c:v>-2.5970039426693856</c:v>
                </c:pt>
                <c:pt idx="230">
                  <c:v>-3.0611930950109172</c:v>
                </c:pt>
                <c:pt idx="231">
                  <c:v>-3.5811947675738218</c:v>
                </c:pt>
                <c:pt idx="232">
                  <c:v>-3.6327359277730142</c:v>
                </c:pt>
                <c:pt idx="233">
                  <c:v>-2.8314230598225696</c:v>
                </c:pt>
                <c:pt idx="234">
                  <c:v>-3.1455246610799001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A6C-4F7B-B801-324888B54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672664"/>
        <c:axId val="181673448"/>
      </c:lineChart>
      <c:catAx>
        <c:axId val="18167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rgbClr val="000000"/>
            </a:solidFill>
          </a:ln>
        </c:spPr>
        <c:txPr>
          <a:bodyPr/>
          <a:lstStyle/>
          <a:p>
            <a:pPr>
              <a:defRPr sz="120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1673448"/>
        <c:crossesAt val="-8"/>
        <c:auto val="1"/>
        <c:lblAlgn val="ctr"/>
        <c:lblOffset val="100"/>
        <c:tickLblSkip val="11"/>
        <c:tickMarkSkip val="11"/>
        <c:noMultiLvlLbl val="0"/>
      </c:catAx>
      <c:valAx>
        <c:axId val="181673448"/>
        <c:scaling>
          <c:orientation val="minMax"/>
          <c:max val="8"/>
          <c:min val="-8"/>
        </c:scaling>
        <c:delete val="0"/>
        <c:axPos val="l"/>
        <c:numFmt formatCode="#,##0" sourceLinked="0"/>
        <c:majorTickMark val="out"/>
        <c:minorTickMark val="none"/>
        <c:tickLblPos val="low"/>
        <c:spPr>
          <a:ln w="12700">
            <a:solidFill>
              <a:srgbClr val="000000"/>
            </a:solidFill>
          </a:ln>
        </c:spPr>
        <c:txPr>
          <a:bodyPr/>
          <a:lstStyle/>
          <a:p>
            <a:pPr>
              <a:defRPr sz="120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1672664"/>
        <c:crosses val="autoZero"/>
        <c:crossBetween val="between"/>
        <c:majorUnit val="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>
      <a:noFill/>
    </a:ln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928289590385631E-2"/>
          <c:y val="0.16505258286323685"/>
          <c:w val="0.93819395621166768"/>
          <c:h val="0.59116167355141735"/>
        </c:manualLayout>
      </c:layout>
      <c:lineChart>
        <c:grouping val="standard"/>
        <c:varyColors val="0"/>
        <c:ser>
          <c:idx val="1"/>
          <c:order val="0"/>
          <c:tx>
            <c:strRef>
              <c:f>'Chart 3 Trade Data'!$AE$4</c:f>
              <c:strCache>
                <c:ptCount val="1"/>
                <c:pt idx="0">
                  <c:v>zero-line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'IP and GDP by Industry'!$O$4:$O$238</c:f>
              <c:numCache>
                <c:formatCode>General</c:formatCode>
                <c:ptCount val="235"/>
                <c:pt idx="0">
                  <c:v>1790</c:v>
                </c:pt>
                <c:pt idx="1">
                  <c:v>1791</c:v>
                </c:pt>
                <c:pt idx="2">
                  <c:v>1792</c:v>
                </c:pt>
                <c:pt idx="3">
                  <c:v>1793</c:v>
                </c:pt>
                <c:pt idx="4">
                  <c:v>1794</c:v>
                </c:pt>
                <c:pt idx="5">
                  <c:v>1795</c:v>
                </c:pt>
                <c:pt idx="6">
                  <c:v>1796</c:v>
                </c:pt>
                <c:pt idx="7">
                  <c:v>1797</c:v>
                </c:pt>
                <c:pt idx="8">
                  <c:v>1798</c:v>
                </c:pt>
                <c:pt idx="9">
                  <c:v>1799</c:v>
                </c:pt>
                <c:pt idx="10">
                  <c:v>1800</c:v>
                </c:pt>
                <c:pt idx="11">
                  <c:v>1801</c:v>
                </c:pt>
                <c:pt idx="12">
                  <c:v>1802</c:v>
                </c:pt>
                <c:pt idx="13">
                  <c:v>1803</c:v>
                </c:pt>
                <c:pt idx="14">
                  <c:v>1804</c:v>
                </c:pt>
                <c:pt idx="15">
                  <c:v>1805</c:v>
                </c:pt>
                <c:pt idx="16">
                  <c:v>1806</c:v>
                </c:pt>
                <c:pt idx="17">
                  <c:v>1807</c:v>
                </c:pt>
                <c:pt idx="18">
                  <c:v>1808</c:v>
                </c:pt>
                <c:pt idx="19">
                  <c:v>1809</c:v>
                </c:pt>
                <c:pt idx="20">
                  <c:v>1810</c:v>
                </c:pt>
                <c:pt idx="21">
                  <c:v>1811</c:v>
                </c:pt>
                <c:pt idx="22">
                  <c:v>1812</c:v>
                </c:pt>
                <c:pt idx="23">
                  <c:v>1813</c:v>
                </c:pt>
                <c:pt idx="24">
                  <c:v>1814</c:v>
                </c:pt>
                <c:pt idx="25">
                  <c:v>1815</c:v>
                </c:pt>
                <c:pt idx="26">
                  <c:v>1816</c:v>
                </c:pt>
                <c:pt idx="27">
                  <c:v>1817</c:v>
                </c:pt>
                <c:pt idx="28">
                  <c:v>1818</c:v>
                </c:pt>
                <c:pt idx="29">
                  <c:v>1819</c:v>
                </c:pt>
                <c:pt idx="30">
                  <c:v>1820</c:v>
                </c:pt>
                <c:pt idx="31">
                  <c:v>1821</c:v>
                </c:pt>
                <c:pt idx="32">
                  <c:v>1822</c:v>
                </c:pt>
                <c:pt idx="33">
                  <c:v>1823</c:v>
                </c:pt>
                <c:pt idx="34">
                  <c:v>1824</c:v>
                </c:pt>
                <c:pt idx="35">
                  <c:v>1825</c:v>
                </c:pt>
                <c:pt idx="36">
                  <c:v>1826</c:v>
                </c:pt>
                <c:pt idx="37">
                  <c:v>1827</c:v>
                </c:pt>
                <c:pt idx="38">
                  <c:v>1828</c:v>
                </c:pt>
                <c:pt idx="39">
                  <c:v>1829</c:v>
                </c:pt>
                <c:pt idx="40">
                  <c:v>1830</c:v>
                </c:pt>
                <c:pt idx="41">
                  <c:v>1831</c:v>
                </c:pt>
                <c:pt idx="42">
                  <c:v>1832</c:v>
                </c:pt>
                <c:pt idx="43">
                  <c:v>1833</c:v>
                </c:pt>
                <c:pt idx="44">
                  <c:v>1834</c:v>
                </c:pt>
                <c:pt idx="45">
                  <c:v>1835</c:v>
                </c:pt>
                <c:pt idx="46">
                  <c:v>1836</c:v>
                </c:pt>
                <c:pt idx="47">
                  <c:v>1837</c:v>
                </c:pt>
                <c:pt idx="48">
                  <c:v>1838</c:v>
                </c:pt>
                <c:pt idx="49">
                  <c:v>1839</c:v>
                </c:pt>
                <c:pt idx="50">
                  <c:v>1840</c:v>
                </c:pt>
                <c:pt idx="51">
                  <c:v>1841</c:v>
                </c:pt>
                <c:pt idx="52">
                  <c:v>1842</c:v>
                </c:pt>
                <c:pt idx="53">
                  <c:v>1843</c:v>
                </c:pt>
                <c:pt idx="54">
                  <c:v>1844</c:v>
                </c:pt>
                <c:pt idx="55">
                  <c:v>1845</c:v>
                </c:pt>
                <c:pt idx="56">
                  <c:v>1846</c:v>
                </c:pt>
                <c:pt idx="57">
                  <c:v>1847</c:v>
                </c:pt>
                <c:pt idx="58">
                  <c:v>1848</c:v>
                </c:pt>
                <c:pt idx="59">
                  <c:v>1849</c:v>
                </c:pt>
                <c:pt idx="60">
                  <c:v>1850</c:v>
                </c:pt>
                <c:pt idx="61">
                  <c:v>1851</c:v>
                </c:pt>
                <c:pt idx="62">
                  <c:v>1852</c:v>
                </c:pt>
                <c:pt idx="63">
                  <c:v>1853</c:v>
                </c:pt>
                <c:pt idx="64">
                  <c:v>1854</c:v>
                </c:pt>
                <c:pt idx="65">
                  <c:v>1855</c:v>
                </c:pt>
                <c:pt idx="66">
                  <c:v>1856</c:v>
                </c:pt>
                <c:pt idx="67">
                  <c:v>1857</c:v>
                </c:pt>
                <c:pt idx="68">
                  <c:v>1858</c:v>
                </c:pt>
                <c:pt idx="69">
                  <c:v>1859</c:v>
                </c:pt>
                <c:pt idx="70">
                  <c:v>1860</c:v>
                </c:pt>
                <c:pt idx="71">
                  <c:v>1861</c:v>
                </c:pt>
                <c:pt idx="72">
                  <c:v>1862</c:v>
                </c:pt>
                <c:pt idx="73">
                  <c:v>1863</c:v>
                </c:pt>
                <c:pt idx="74">
                  <c:v>1864</c:v>
                </c:pt>
                <c:pt idx="75">
                  <c:v>1865</c:v>
                </c:pt>
                <c:pt idx="76">
                  <c:v>1866</c:v>
                </c:pt>
                <c:pt idx="77">
                  <c:v>1867</c:v>
                </c:pt>
                <c:pt idx="78">
                  <c:v>1868</c:v>
                </c:pt>
                <c:pt idx="79">
                  <c:v>1869</c:v>
                </c:pt>
                <c:pt idx="80">
                  <c:v>1870</c:v>
                </c:pt>
                <c:pt idx="81">
                  <c:v>1871</c:v>
                </c:pt>
                <c:pt idx="82">
                  <c:v>1872</c:v>
                </c:pt>
                <c:pt idx="83">
                  <c:v>1873</c:v>
                </c:pt>
                <c:pt idx="84">
                  <c:v>1874</c:v>
                </c:pt>
                <c:pt idx="85">
                  <c:v>1875</c:v>
                </c:pt>
                <c:pt idx="86">
                  <c:v>1876</c:v>
                </c:pt>
                <c:pt idx="87">
                  <c:v>1877</c:v>
                </c:pt>
                <c:pt idx="88">
                  <c:v>1878</c:v>
                </c:pt>
                <c:pt idx="89">
                  <c:v>1879</c:v>
                </c:pt>
                <c:pt idx="90">
                  <c:v>1880</c:v>
                </c:pt>
                <c:pt idx="91">
                  <c:v>1881</c:v>
                </c:pt>
                <c:pt idx="92">
                  <c:v>1882</c:v>
                </c:pt>
                <c:pt idx="93">
                  <c:v>1883</c:v>
                </c:pt>
                <c:pt idx="94">
                  <c:v>1884</c:v>
                </c:pt>
                <c:pt idx="95">
                  <c:v>1885</c:v>
                </c:pt>
                <c:pt idx="96">
                  <c:v>1886</c:v>
                </c:pt>
                <c:pt idx="97">
                  <c:v>1887</c:v>
                </c:pt>
                <c:pt idx="98">
                  <c:v>1888</c:v>
                </c:pt>
                <c:pt idx="99">
                  <c:v>1889</c:v>
                </c:pt>
                <c:pt idx="100">
                  <c:v>1890</c:v>
                </c:pt>
                <c:pt idx="101">
                  <c:v>1891</c:v>
                </c:pt>
                <c:pt idx="102">
                  <c:v>1892</c:v>
                </c:pt>
                <c:pt idx="103">
                  <c:v>1893</c:v>
                </c:pt>
                <c:pt idx="104">
                  <c:v>1894</c:v>
                </c:pt>
                <c:pt idx="105">
                  <c:v>1895</c:v>
                </c:pt>
                <c:pt idx="106">
                  <c:v>1896</c:v>
                </c:pt>
                <c:pt idx="107">
                  <c:v>1897</c:v>
                </c:pt>
                <c:pt idx="108">
                  <c:v>1898</c:v>
                </c:pt>
                <c:pt idx="109">
                  <c:v>1899</c:v>
                </c:pt>
                <c:pt idx="110">
                  <c:v>1900</c:v>
                </c:pt>
                <c:pt idx="111">
                  <c:v>1901</c:v>
                </c:pt>
                <c:pt idx="112">
                  <c:v>1902</c:v>
                </c:pt>
                <c:pt idx="113">
                  <c:v>1903</c:v>
                </c:pt>
                <c:pt idx="114">
                  <c:v>1904</c:v>
                </c:pt>
                <c:pt idx="115">
                  <c:v>1905</c:v>
                </c:pt>
                <c:pt idx="116">
                  <c:v>1906</c:v>
                </c:pt>
                <c:pt idx="117">
                  <c:v>1907</c:v>
                </c:pt>
                <c:pt idx="118">
                  <c:v>1908</c:v>
                </c:pt>
                <c:pt idx="119">
                  <c:v>1909</c:v>
                </c:pt>
                <c:pt idx="120">
                  <c:v>1910</c:v>
                </c:pt>
                <c:pt idx="121">
                  <c:v>1911</c:v>
                </c:pt>
                <c:pt idx="122">
                  <c:v>1912</c:v>
                </c:pt>
                <c:pt idx="123">
                  <c:v>1913</c:v>
                </c:pt>
                <c:pt idx="124">
                  <c:v>1914</c:v>
                </c:pt>
                <c:pt idx="125">
                  <c:v>1915</c:v>
                </c:pt>
                <c:pt idx="126">
                  <c:v>1916</c:v>
                </c:pt>
                <c:pt idx="127">
                  <c:v>1917</c:v>
                </c:pt>
                <c:pt idx="128">
                  <c:v>1918</c:v>
                </c:pt>
                <c:pt idx="129">
                  <c:v>1919</c:v>
                </c:pt>
                <c:pt idx="130">
                  <c:v>1920</c:v>
                </c:pt>
                <c:pt idx="131">
                  <c:v>1921</c:v>
                </c:pt>
                <c:pt idx="132">
                  <c:v>1922</c:v>
                </c:pt>
                <c:pt idx="133">
                  <c:v>1923</c:v>
                </c:pt>
                <c:pt idx="134">
                  <c:v>1924</c:v>
                </c:pt>
                <c:pt idx="135">
                  <c:v>1925</c:v>
                </c:pt>
                <c:pt idx="136">
                  <c:v>1926</c:v>
                </c:pt>
                <c:pt idx="137">
                  <c:v>1927</c:v>
                </c:pt>
                <c:pt idx="138">
                  <c:v>1928</c:v>
                </c:pt>
                <c:pt idx="139">
                  <c:v>1929</c:v>
                </c:pt>
                <c:pt idx="140">
                  <c:v>1930</c:v>
                </c:pt>
                <c:pt idx="141">
                  <c:v>1931</c:v>
                </c:pt>
                <c:pt idx="142">
                  <c:v>1932</c:v>
                </c:pt>
                <c:pt idx="143">
                  <c:v>1933</c:v>
                </c:pt>
                <c:pt idx="144">
                  <c:v>1934</c:v>
                </c:pt>
                <c:pt idx="145">
                  <c:v>1935</c:v>
                </c:pt>
                <c:pt idx="146">
                  <c:v>1936</c:v>
                </c:pt>
                <c:pt idx="147">
                  <c:v>1937</c:v>
                </c:pt>
                <c:pt idx="148">
                  <c:v>1938</c:v>
                </c:pt>
                <c:pt idx="149">
                  <c:v>1939</c:v>
                </c:pt>
                <c:pt idx="150">
                  <c:v>1940</c:v>
                </c:pt>
                <c:pt idx="151">
                  <c:v>1941</c:v>
                </c:pt>
                <c:pt idx="152">
                  <c:v>1942</c:v>
                </c:pt>
                <c:pt idx="153">
                  <c:v>1943</c:v>
                </c:pt>
                <c:pt idx="154">
                  <c:v>1944</c:v>
                </c:pt>
                <c:pt idx="155">
                  <c:v>1945</c:v>
                </c:pt>
                <c:pt idx="156">
                  <c:v>1946</c:v>
                </c:pt>
                <c:pt idx="157">
                  <c:v>1947</c:v>
                </c:pt>
                <c:pt idx="158">
                  <c:v>1948</c:v>
                </c:pt>
                <c:pt idx="159">
                  <c:v>1949</c:v>
                </c:pt>
                <c:pt idx="160">
                  <c:v>1950</c:v>
                </c:pt>
                <c:pt idx="161">
                  <c:v>1951</c:v>
                </c:pt>
                <c:pt idx="162">
                  <c:v>1952</c:v>
                </c:pt>
                <c:pt idx="163">
                  <c:v>1953</c:v>
                </c:pt>
                <c:pt idx="164">
                  <c:v>1954</c:v>
                </c:pt>
                <c:pt idx="165">
                  <c:v>1955</c:v>
                </c:pt>
                <c:pt idx="166">
                  <c:v>1956</c:v>
                </c:pt>
                <c:pt idx="167">
                  <c:v>1957</c:v>
                </c:pt>
                <c:pt idx="168">
                  <c:v>1958</c:v>
                </c:pt>
                <c:pt idx="169">
                  <c:v>1959</c:v>
                </c:pt>
                <c:pt idx="170">
                  <c:v>1960</c:v>
                </c:pt>
                <c:pt idx="171">
                  <c:v>1961</c:v>
                </c:pt>
                <c:pt idx="172">
                  <c:v>1962</c:v>
                </c:pt>
                <c:pt idx="173">
                  <c:v>1963</c:v>
                </c:pt>
                <c:pt idx="174">
                  <c:v>1964</c:v>
                </c:pt>
                <c:pt idx="175">
                  <c:v>1965</c:v>
                </c:pt>
                <c:pt idx="176">
                  <c:v>1966</c:v>
                </c:pt>
                <c:pt idx="177">
                  <c:v>1967</c:v>
                </c:pt>
                <c:pt idx="178">
                  <c:v>1968</c:v>
                </c:pt>
                <c:pt idx="179">
                  <c:v>1969</c:v>
                </c:pt>
                <c:pt idx="180">
                  <c:v>1970</c:v>
                </c:pt>
                <c:pt idx="181">
                  <c:v>1971</c:v>
                </c:pt>
                <c:pt idx="182">
                  <c:v>1972</c:v>
                </c:pt>
                <c:pt idx="183">
                  <c:v>1973</c:v>
                </c:pt>
                <c:pt idx="184">
                  <c:v>1974</c:v>
                </c:pt>
                <c:pt idx="185">
                  <c:v>1975</c:v>
                </c:pt>
                <c:pt idx="186">
                  <c:v>1976</c:v>
                </c:pt>
                <c:pt idx="187">
                  <c:v>1977</c:v>
                </c:pt>
                <c:pt idx="188">
                  <c:v>1978</c:v>
                </c:pt>
                <c:pt idx="189">
                  <c:v>1979</c:v>
                </c:pt>
                <c:pt idx="190">
                  <c:v>1980</c:v>
                </c:pt>
                <c:pt idx="191">
                  <c:v>1981</c:v>
                </c:pt>
                <c:pt idx="192">
                  <c:v>1982</c:v>
                </c:pt>
                <c:pt idx="193">
                  <c:v>1983</c:v>
                </c:pt>
                <c:pt idx="194">
                  <c:v>1984</c:v>
                </c:pt>
                <c:pt idx="195">
                  <c:v>1985</c:v>
                </c:pt>
                <c:pt idx="196">
                  <c:v>1986</c:v>
                </c:pt>
                <c:pt idx="197">
                  <c:v>1987</c:v>
                </c:pt>
                <c:pt idx="198">
                  <c:v>1988</c:v>
                </c:pt>
                <c:pt idx="199">
                  <c:v>1989</c:v>
                </c:pt>
                <c:pt idx="200">
                  <c:v>1990</c:v>
                </c:pt>
                <c:pt idx="201">
                  <c:v>1991</c:v>
                </c:pt>
                <c:pt idx="202">
                  <c:v>1992</c:v>
                </c:pt>
                <c:pt idx="203">
                  <c:v>1993</c:v>
                </c:pt>
                <c:pt idx="204">
                  <c:v>1994</c:v>
                </c:pt>
                <c:pt idx="205">
                  <c:v>1995</c:v>
                </c:pt>
                <c:pt idx="206">
                  <c:v>1996</c:v>
                </c:pt>
                <c:pt idx="207">
                  <c:v>1997</c:v>
                </c:pt>
                <c:pt idx="208">
                  <c:v>1998</c:v>
                </c:pt>
                <c:pt idx="209">
                  <c:v>1999</c:v>
                </c:pt>
                <c:pt idx="210">
                  <c:v>2000</c:v>
                </c:pt>
                <c:pt idx="211">
                  <c:v>2001</c:v>
                </c:pt>
                <c:pt idx="212">
                  <c:v>2002</c:v>
                </c:pt>
                <c:pt idx="213">
                  <c:v>2003</c:v>
                </c:pt>
                <c:pt idx="214">
                  <c:v>2004</c:v>
                </c:pt>
                <c:pt idx="215">
                  <c:v>2005</c:v>
                </c:pt>
                <c:pt idx="216">
                  <c:v>2006</c:v>
                </c:pt>
                <c:pt idx="217">
                  <c:v>2007</c:v>
                </c:pt>
                <c:pt idx="218">
                  <c:v>2008</c:v>
                </c:pt>
                <c:pt idx="219">
                  <c:v>2009</c:v>
                </c:pt>
                <c:pt idx="220">
                  <c:v>2010</c:v>
                </c:pt>
                <c:pt idx="221">
                  <c:v>2011</c:v>
                </c:pt>
                <c:pt idx="222">
                  <c:v>2012</c:v>
                </c:pt>
                <c:pt idx="223">
                  <c:v>2013</c:v>
                </c:pt>
                <c:pt idx="224">
                  <c:v>2014</c:v>
                </c:pt>
                <c:pt idx="225">
                  <c:v>2015</c:v>
                </c:pt>
                <c:pt idx="226">
                  <c:v>2016</c:v>
                </c:pt>
                <c:pt idx="227">
                  <c:v>2017</c:v>
                </c:pt>
                <c:pt idx="228">
                  <c:v>2018</c:v>
                </c:pt>
                <c:pt idx="229">
                  <c:v>2019</c:v>
                </c:pt>
                <c:pt idx="230">
                  <c:v>2020</c:v>
                </c:pt>
                <c:pt idx="231">
                  <c:v>2021</c:v>
                </c:pt>
                <c:pt idx="232">
                  <c:v>2022</c:v>
                </c:pt>
                <c:pt idx="233">
                  <c:v>2023</c:v>
                </c:pt>
                <c:pt idx="234">
                  <c:v>2024</c:v>
                </c:pt>
              </c:numCache>
            </c:numRef>
          </c:cat>
          <c:val>
            <c:numRef>
              <c:f>'Chart 3 Trade Data'!$AE$5:$AE$238</c:f>
              <c:numCache>
                <c:formatCode>General</c:formatCode>
                <c:ptCount val="2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4-4A2B-9B00-EAA430BF2133}"/>
            </c:ext>
          </c:extLst>
        </c:ser>
        <c:ser>
          <c:idx val="0"/>
          <c:order val="1"/>
          <c:tx>
            <c:v>Primary sector</c:v>
          </c:tx>
          <c:marker>
            <c:symbol val="none"/>
          </c:marker>
          <c:cat>
            <c:numRef>
              <c:f>'IP and GDP by Industry'!$O$4:$O$238</c:f>
              <c:numCache>
                <c:formatCode>General</c:formatCode>
                <c:ptCount val="235"/>
                <c:pt idx="0">
                  <c:v>1790</c:v>
                </c:pt>
                <c:pt idx="1">
                  <c:v>1791</c:v>
                </c:pt>
                <c:pt idx="2">
                  <c:v>1792</c:v>
                </c:pt>
                <c:pt idx="3">
                  <c:v>1793</c:v>
                </c:pt>
                <c:pt idx="4">
                  <c:v>1794</c:v>
                </c:pt>
                <c:pt idx="5">
                  <c:v>1795</c:v>
                </c:pt>
                <c:pt idx="6">
                  <c:v>1796</c:v>
                </c:pt>
                <c:pt idx="7">
                  <c:v>1797</c:v>
                </c:pt>
                <c:pt idx="8">
                  <c:v>1798</c:v>
                </c:pt>
                <c:pt idx="9">
                  <c:v>1799</c:v>
                </c:pt>
                <c:pt idx="10">
                  <c:v>1800</c:v>
                </c:pt>
                <c:pt idx="11">
                  <c:v>1801</c:v>
                </c:pt>
                <c:pt idx="12">
                  <c:v>1802</c:v>
                </c:pt>
                <c:pt idx="13">
                  <c:v>1803</c:v>
                </c:pt>
                <c:pt idx="14">
                  <c:v>1804</c:v>
                </c:pt>
                <c:pt idx="15">
                  <c:v>1805</c:v>
                </c:pt>
                <c:pt idx="16">
                  <c:v>1806</c:v>
                </c:pt>
                <c:pt idx="17">
                  <c:v>1807</c:v>
                </c:pt>
                <c:pt idx="18">
                  <c:v>1808</c:v>
                </c:pt>
                <c:pt idx="19">
                  <c:v>1809</c:v>
                </c:pt>
                <c:pt idx="20">
                  <c:v>1810</c:v>
                </c:pt>
                <c:pt idx="21">
                  <c:v>1811</c:v>
                </c:pt>
                <c:pt idx="22">
                  <c:v>1812</c:v>
                </c:pt>
                <c:pt idx="23">
                  <c:v>1813</c:v>
                </c:pt>
                <c:pt idx="24">
                  <c:v>1814</c:v>
                </c:pt>
                <c:pt idx="25">
                  <c:v>1815</c:v>
                </c:pt>
                <c:pt idx="26">
                  <c:v>1816</c:v>
                </c:pt>
                <c:pt idx="27">
                  <c:v>1817</c:v>
                </c:pt>
                <c:pt idx="28">
                  <c:v>1818</c:v>
                </c:pt>
                <c:pt idx="29">
                  <c:v>1819</c:v>
                </c:pt>
                <c:pt idx="30">
                  <c:v>1820</c:v>
                </c:pt>
                <c:pt idx="31">
                  <c:v>1821</c:v>
                </c:pt>
                <c:pt idx="32">
                  <c:v>1822</c:v>
                </c:pt>
                <c:pt idx="33">
                  <c:v>1823</c:v>
                </c:pt>
                <c:pt idx="34">
                  <c:v>1824</c:v>
                </c:pt>
                <c:pt idx="35">
                  <c:v>1825</c:v>
                </c:pt>
                <c:pt idx="36">
                  <c:v>1826</c:v>
                </c:pt>
                <c:pt idx="37">
                  <c:v>1827</c:v>
                </c:pt>
                <c:pt idx="38">
                  <c:v>1828</c:v>
                </c:pt>
                <c:pt idx="39">
                  <c:v>1829</c:v>
                </c:pt>
                <c:pt idx="40">
                  <c:v>1830</c:v>
                </c:pt>
                <c:pt idx="41">
                  <c:v>1831</c:v>
                </c:pt>
                <c:pt idx="42">
                  <c:v>1832</c:v>
                </c:pt>
                <c:pt idx="43">
                  <c:v>1833</c:v>
                </c:pt>
                <c:pt idx="44">
                  <c:v>1834</c:v>
                </c:pt>
                <c:pt idx="45">
                  <c:v>1835</c:v>
                </c:pt>
                <c:pt idx="46">
                  <c:v>1836</c:v>
                </c:pt>
                <c:pt idx="47">
                  <c:v>1837</c:v>
                </c:pt>
                <c:pt idx="48">
                  <c:v>1838</c:v>
                </c:pt>
                <c:pt idx="49">
                  <c:v>1839</c:v>
                </c:pt>
                <c:pt idx="50">
                  <c:v>1840</c:v>
                </c:pt>
                <c:pt idx="51">
                  <c:v>1841</c:v>
                </c:pt>
                <c:pt idx="52">
                  <c:v>1842</c:v>
                </c:pt>
                <c:pt idx="53">
                  <c:v>1843</c:v>
                </c:pt>
                <c:pt idx="54">
                  <c:v>1844</c:v>
                </c:pt>
                <c:pt idx="55">
                  <c:v>1845</c:v>
                </c:pt>
                <c:pt idx="56">
                  <c:v>1846</c:v>
                </c:pt>
                <c:pt idx="57">
                  <c:v>1847</c:v>
                </c:pt>
                <c:pt idx="58">
                  <c:v>1848</c:v>
                </c:pt>
                <c:pt idx="59">
                  <c:v>1849</c:v>
                </c:pt>
                <c:pt idx="60">
                  <c:v>1850</c:v>
                </c:pt>
                <c:pt idx="61">
                  <c:v>1851</c:v>
                </c:pt>
                <c:pt idx="62">
                  <c:v>1852</c:v>
                </c:pt>
                <c:pt idx="63">
                  <c:v>1853</c:v>
                </c:pt>
                <c:pt idx="64">
                  <c:v>1854</c:v>
                </c:pt>
                <c:pt idx="65">
                  <c:v>1855</c:v>
                </c:pt>
                <c:pt idx="66">
                  <c:v>1856</c:v>
                </c:pt>
                <c:pt idx="67">
                  <c:v>1857</c:v>
                </c:pt>
                <c:pt idx="68">
                  <c:v>1858</c:v>
                </c:pt>
                <c:pt idx="69">
                  <c:v>1859</c:v>
                </c:pt>
                <c:pt idx="70">
                  <c:v>1860</c:v>
                </c:pt>
                <c:pt idx="71">
                  <c:v>1861</c:v>
                </c:pt>
                <c:pt idx="72">
                  <c:v>1862</c:v>
                </c:pt>
                <c:pt idx="73">
                  <c:v>1863</c:v>
                </c:pt>
                <c:pt idx="74">
                  <c:v>1864</c:v>
                </c:pt>
                <c:pt idx="75">
                  <c:v>1865</c:v>
                </c:pt>
                <c:pt idx="76">
                  <c:v>1866</c:v>
                </c:pt>
                <c:pt idx="77">
                  <c:v>1867</c:v>
                </c:pt>
                <c:pt idx="78">
                  <c:v>1868</c:v>
                </c:pt>
                <c:pt idx="79">
                  <c:v>1869</c:v>
                </c:pt>
                <c:pt idx="80">
                  <c:v>1870</c:v>
                </c:pt>
                <c:pt idx="81">
                  <c:v>1871</c:v>
                </c:pt>
                <c:pt idx="82">
                  <c:v>1872</c:v>
                </c:pt>
                <c:pt idx="83">
                  <c:v>1873</c:v>
                </c:pt>
                <c:pt idx="84">
                  <c:v>1874</c:v>
                </c:pt>
                <c:pt idx="85">
                  <c:v>1875</c:v>
                </c:pt>
                <c:pt idx="86">
                  <c:v>1876</c:v>
                </c:pt>
                <c:pt idx="87">
                  <c:v>1877</c:v>
                </c:pt>
                <c:pt idx="88">
                  <c:v>1878</c:v>
                </c:pt>
                <c:pt idx="89">
                  <c:v>1879</c:v>
                </c:pt>
                <c:pt idx="90">
                  <c:v>1880</c:v>
                </c:pt>
                <c:pt idx="91">
                  <c:v>1881</c:v>
                </c:pt>
                <c:pt idx="92">
                  <c:v>1882</c:v>
                </c:pt>
                <c:pt idx="93">
                  <c:v>1883</c:v>
                </c:pt>
                <c:pt idx="94">
                  <c:v>1884</c:v>
                </c:pt>
                <c:pt idx="95">
                  <c:v>1885</c:v>
                </c:pt>
                <c:pt idx="96">
                  <c:v>1886</c:v>
                </c:pt>
                <c:pt idx="97">
                  <c:v>1887</c:v>
                </c:pt>
                <c:pt idx="98">
                  <c:v>1888</c:v>
                </c:pt>
                <c:pt idx="99">
                  <c:v>1889</c:v>
                </c:pt>
                <c:pt idx="100">
                  <c:v>1890</c:v>
                </c:pt>
                <c:pt idx="101">
                  <c:v>1891</c:v>
                </c:pt>
                <c:pt idx="102">
                  <c:v>1892</c:v>
                </c:pt>
                <c:pt idx="103">
                  <c:v>1893</c:v>
                </c:pt>
                <c:pt idx="104">
                  <c:v>1894</c:v>
                </c:pt>
                <c:pt idx="105">
                  <c:v>1895</c:v>
                </c:pt>
                <c:pt idx="106">
                  <c:v>1896</c:v>
                </c:pt>
                <c:pt idx="107">
                  <c:v>1897</c:v>
                </c:pt>
                <c:pt idx="108">
                  <c:v>1898</c:v>
                </c:pt>
                <c:pt idx="109">
                  <c:v>1899</c:v>
                </c:pt>
                <c:pt idx="110">
                  <c:v>1900</c:v>
                </c:pt>
                <c:pt idx="111">
                  <c:v>1901</c:v>
                </c:pt>
                <c:pt idx="112">
                  <c:v>1902</c:v>
                </c:pt>
                <c:pt idx="113">
                  <c:v>1903</c:v>
                </c:pt>
                <c:pt idx="114">
                  <c:v>1904</c:v>
                </c:pt>
                <c:pt idx="115">
                  <c:v>1905</c:v>
                </c:pt>
                <c:pt idx="116">
                  <c:v>1906</c:v>
                </c:pt>
                <c:pt idx="117">
                  <c:v>1907</c:v>
                </c:pt>
                <c:pt idx="118">
                  <c:v>1908</c:v>
                </c:pt>
                <c:pt idx="119">
                  <c:v>1909</c:v>
                </c:pt>
                <c:pt idx="120">
                  <c:v>1910</c:v>
                </c:pt>
                <c:pt idx="121">
                  <c:v>1911</c:v>
                </c:pt>
                <c:pt idx="122">
                  <c:v>1912</c:v>
                </c:pt>
                <c:pt idx="123">
                  <c:v>1913</c:v>
                </c:pt>
                <c:pt idx="124">
                  <c:v>1914</c:v>
                </c:pt>
                <c:pt idx="125">
                  <c:v>1915</c:v>
                </c:pt>
                <c:pt idx="126">
                  <c:v>1916</c:v>
                </c:pt>
                <c:pt idx="127">
                  <c:v>1917</c:v>
                </c:pt>
                <c:pt idx="128">
                  <c:v>1918</c:v>
                </c:pt>
                <c:pt idx="129">
                  <c:v>1919</c:v>
                </c:pt>
                <c:pt idx="130">
                  <c:v>1920</c:v>
                </c:pt>
                <c:pt idx="131">
                  <c:v>1921</c:v>
                </c:pt>
                <c:pt idx="132">
                  <c:v>1922</c:v>
                </c:pt>
                <c:pt idx="133">
                  <c:v>1923</c:v>
                </c:pt>
                <c:pt idx="134">
                  <c:v>1924</c:v>
                </c:pt>
                <c:pt idx="135">
                  <c:v>1925</c:v>
                </c:pt>
                <c:pt idx="136">
                  <c:v>1926</c:v>
                </c:pt>
                <c:pt idx="137">
                  <c:v>1927</c:v>
                </c:pt>
                <c:pt idx="138">
                  <c:v>1928</c:v>
                </c:pt>
                <c:pt idx="139">
                  <c:v>1929</c:v>
                </c:pt>
                <c:pt idx="140">
                  <c:v>1930</c:v>
                </c:pt>
                <c:pt idx="141">
                  <c:v>1931</c:v>
                </c:pt>
                <c:pt idx="142">
                  <c:v>1932</c:v>
                </c:pt>
                <c:pt idx="143">
                  <c:v>1933</c:v>
                </c:pt>
                <c:pt idx="144">
                  <c:v>1934</c:v>
                </c:pt>
                <c:pt idx="145">
                  <c:v>1935</c:v>
                </c:pt>
                <c:pt idx="146">
                  <c:v>1936</c:v>
                </c:pt>
                <c:pt idx="147">
                  <c:v>1937</c:v>
                </c:pt>
                <c:pt idx="148">
                  <c:v>1938</c:v>
                </c:pt>
                <c:pt idx="149">
                  <c:v>1939</c:v>
                </c:pt>
                <c:pt idx="150">
                  <c:v>1940</c:v>
                </c:pt>
                <c:pt idx="151">
                  <c:v>1941</c:v>
                </c:pt>
                <c:pt idx="152">
                  <c:v>1942</c:v>
                </c:pt>
                <c:pt idx="153">
                  <c:v>1943</c:v>
                </c:pt>
                <c:pt idx="154">
                  <c:v>1944</c:v>
                </c:pt>
                <c:pt idx="155">
                  <c:v>1945</c:v>
                </c:pt>
                <c:pt idx="156">
                  <c:v>1946</c:v>
                </c:pt>
                <c:pt idx="157">
                  <c:v>1947</c:v>
                </c:pt>
                <c:pt idx="158">
                  <c:v>1948</c:v>
                </c:pt>
                <c:pt idx="159">
                  <c:v>1949</c:v>
                </c:pt>
                <c:pt idx="160">
                  <c:v>1950</c:v>
                </c:pt>
                <c:pt idx="161">
                  <c:v>1951</c:v>
                </c:pt>
                <c:pt idx="162">
                  <c:v>1952</c:v>
                </c:pt>
                <c:pt idx="163">
                  <c:v>1953</c:v>
                </c:pt>
                <c:pt idx="164">
                  <c:v>1954</c:v>
                </c:pt>
                <c:pt idx="165">
                  <c:v>1955</c:v>
                </c:pt>
                <c:pt idx="166">
                  <c:v>1956</c:v>
                </c:pt>
                <c:pt idx="167">
                  <c:v>1957</c:v>
                </c:pt>
                <c:pt idx="168">
                  <c:v>1958</c:v>
                </c:pt>
                <c:pt idx="169">
                  <c:v>1959</c:v>
                </c:pt>
                <c:pt idx="170">
                  <c:v>1960</c:v>
                </c:pt>
                <c:pt idx="171">
                  <c:v>1961</c:v>
                </c:pt>
                <c:pt idx="172">
                  <c:v>1962</c:v>
                </c:pt>
                <c:pt idx="173">
                  <c:v>1963</c:v>
                </c:pt>
                <c:pt idx="174">
                  <c:v>1964</c:v>
                </c:pt>
                <c:pt idx="175">
                  <c:v>1965</c:v>
                </c:pt>
                <c:pt idx="176">
                  <c:v>1966</c:v>
                </c:pt>
                <c:pt idx="177">
                  <c:v>1967</c:v>
                </c:pt>
                <c:pt idx="178">
                  <c:v>1968</c:v>
                </c:pt>
                <c:pt idx="179">
                  <c:v>1969</c:v>
                </c:pt>
                <c:pt idx="180">
                  <c:v>1970</c:v>
                </c:pt>
                <c:pt idx="181">
                  <c:v>1971</c:v>
                </c:pt>
                <c:pt idx="182">
                  <c:v>1972</c:v>
                </c:pt>
                <c:pt idx="183">
                  <c:v>1973</c:v>
                </c:pt>
                <c:pt idx="184">
                  <c:v>1974</c:v>
                </c:pt>
                <c:pt idx="185">
                  <c:v>1975</c:v>
                </c:pt>
                <c:pt idx="186">
                  <c:v>1976</c:v>
                </c:pt>
                <c:pt idx="187">
                  <c:v>1977</c:v>
                </c:pt>
                <c:pt idx="188">
                  <c:v>1978</c:v>
                </c:pt>
                <c:pt idx="189">
                  <c:v>1979</c:v>
                </c:pt>
                <c:pt idx="190">
                  <c:v>1980</c:v>
                </c:pt>
                <c:pt idx="191">
                  <c:v>1981</c:v>
                </c:pt>
                <c:pt idx="192">
                  <c:v>1982</c:v>
                </c:pt>
                <c:pt idx="193">
                  <c:v>1983</c:v>
                </c:pt>
                <c:pt idx="194">
                  <c:v>1984</c:v>
                </c:pt>
                <c:pt idx="195">
                  <c:v>1985</c:v>
                </c:pt>
                <c:pt idx="196">
                  <c:v>1986</c:v>
                </c:pt>
                <c:pt idx="197">
                  <c:v>1987</c:v>
                </c:pt>
                <c:pt idx="198">
                  <c:v>1988</c:v>
                </c:pt>
                <c:pt idx="199">
                  <c:v>1989</c:v>
                </c:pt>
                <c:pt idx="200">
                  <c:v>1990</c:v>
                </c:pt>
                <c:pt idx="201">
                  <c:v>1991</c:v>
                </c:pt>
                <c:pt idx="202">
                  <c:v>1992</c:v>
                </c:pt>
                <c:pt idx="203">
                  <c:v>1993</c:v>
                </c:pt>
                <c:pt idx="204">
                  <c:v>1994</c:v>
                </c:pt>
                <c:pt idx="205">
                  <c:v>1995</c:v>
                </c:pt>
                <c:pt idx="206">
                  <c:v>1996</c:v>
                </c:pt>
                <c:pt idx="207">
                  <c:v>1997</c:v>
                </c:pt>
                <c:pt idx="208">
                  <c:v>1998</c:v>
                </c:pt>
                <c:pt idx="209">
                  <c:v>1999</c:v>
                </c:pt>
                <c:pt idx="210">
                  <c:v>2000</c:v>
                </c:pt>
                <c:pt idx="211">
                  <c:v>2001</c:v>
                </c:pt>
                <c:pt idx="212">
                  <c:v>2002</c:v>
                </c:pt>
                <c:pt idx="213">
                  <c:v>2003</c:v>
                </c:pt>
                <c:pt idx="214">
                  <c:v>2004</c:v>
                </c:pt>
                <c:pt idx="215">
                  <c:v>2005</c:v>
                </c:pt>
                <c:pt idx="216">
                  <c:v>2006</c:v>
                </c:pt>
                <c:pt idx="217">
                  <c:v>2007</c:v>
                </c:pt>
                <c:pt idx="218">
                  <c:v>2008</c:v>
                </c:pt>
                <c:pt idx="219">
                  <c:v>2009</c:v>
                </c:pt>
                <c:pt idx="220">
                  <c:v>2010</c:v>
                </c:pt>
                <c:pt idx="221">
                  <c:v>2011</c:v>
                </c:pt>
                <c:pt idx="222">
                  <c:v>2012</c:v>
                </c:pt>
                <c:pt idx="223">
                  <c:v>2013</c:v>
                </c:pt>
                <c:pt idx="224">
                  <c:v>2014</c:v>
                </c:pt>
                <c:pt idx="225">
                  <c:v>2015</c:v>
                </c:pt>
                <c:pt idx="226">
                  <c:v>2016</c:v>
                </c:pt>
                <c:pt idx="227">
                  <c:v>2017</c:v>
                </c:pt>
                <c:pt idx="228">
                  <c:v>2018</c:v>
                </c:pt>
                <c:pt idx="229">
                  <c:v>2019</c:v>
                </c:pt>
                <c:pt idx="230">
                  <c:v>2020</c:v>
                </c:pt>
                <c:pt idx="231">
                  <c:v>2021</c:v>
                </c:pt>
                <c:pt idx="232">
                  <c:v>2022</c:v>
                </c:pt>
                <c:pt idx="233">
                  <c:v>2023</c:v>
                </c:pt>
                <c:pt idx="234">
                  <c:v>2024</c:v>
                </c:pt>
              </c:numCache>
            </c:numRef>
          </c:cat>
          <c:val>
            <c:numRef>
              <c:f>'IP and GDP by Industry'!$P$4:$P$238</c:f>
              <c:numCache>
                <c:formatCode>General</c:formatCode>
                <c:ptCount val="2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 formatCode="0.0">
                  <c:v>76.304891006193216</c:v>
                </c:pt>
                <c:pt idx="11" formatCode="0.0">
                  <c:v>76.369133603155049</c:v>
                </c:pt>
                <c:pt idx="12" formatCode="0.0">
                  <c:v>76.428792992222824</c:v>
                </c:pt>
                <c:pt idx="13" formatCode="0.0">
                  <c:v>76.484342744754827</c:v>
                </c:pt>
                <c:pt idx="14" formatCode="0.0">
                  <c:v>76.536193360533531</c:v>
                </c:pt>
                <c:pt idx="15" formatCode="0.0">
                  <c:v>76.584702429487791</c:v>
                </c:pt>
                <c:pt idx="16" formatCode="0.0">
                  <c:v>76.6301828901086</c:v>
                </c:pt>
                <c:pt idx="17" formatCode="0.0">
                  <c:v>76.672909787875625</c:v>
                </c:pt>
                <c:pt idx="18" formatCode="0.0">
                  <c:v>76.713125842208314</c:v>
                </c:pt>
                <c:pt idx="19" formatCode="0.0">
                  <c:v>76.751046060005748</c:v>
                </c:pt>
                <c:pt idx="20" formatCode="0.0">
                  <c:v>76.786861580986809</c:v>
                </c:pt>
                <c:pt idx="21" formatCode="0.0">
                  <c:v>75.959377247884376</c:v>
                </c:pt>
                <c:pt idx="22" formatCode="0.0">
                  <c:v>75.19012663527657</c:v>
                </c:pt>
                <c:pt idx="23" formatCode="0.0">
                  <c:v>74.473171449657087</c:v>
                </c:pt>
                <c:pt idx="24" formatCode="0.0">
                  <c:v>73.803354253059027</c:v>
                </c:pt>
                <c:pt idx="25" formatCode="0.0">
                  <c:v>73.176174199861279</c:v>
                </c:pt>
                <c:pt idx="26" formatCode="0.0">
                  <c:v>72.587685771511488</c:v>
                </c:pt>
                <c:pt idx="27" formatCode="0.0">
                  <c:v>72.034415692044291</c:v>
                </c:pt>
                <c:pt idx="28" formatCode="0.0">
                  <c:v>71.513294326901701</c:v>
                </c:pt>
                <c:pt idx="29" formatCode="0.0">
                  <c:v>71.021598702696551</c:v>
                </c:pt>
                <c:pt idx="30" formatCode="0.0">
                  <c:v>70.556904914313677</c:v>
                </c:pt>
                <c:pt idx="31" formatCode="0.0">
                  <c:v>69.247453806108908</c:v>
                </c:pt>
                <c:pt idx="32" formatCode="0.0">
                  <c:v>68.033491025825924</c:v>
                </c:pt>
                <c:pt idx="33" formatCode="0.0">
                  <c:v>66.904939150241674</c:v>
                </c:pt>
                <c:pt idx="34" formatCode="0.0">
                  <c:v>65.853090603499581</c:v>
                </c:pt>
                <c:pt idx="35" formatCode="0.0">
                  <c:v>64.870382548843537</c:v>
                </c:pt>
                <c:pt idx="36" formatCode="0.0">
                  <c:v>63.950214758519309</c:v>
                </c:pt>
                <c:pt idx="37" formatCode="0.0">
                  <c:v>63.086801184000116</c:v>
                </c:pt>
                <c:pt idx="38" formatCode="0.0">
                  <c:v>62.275048169174923</c:v>
                </c:pt>
                <c:pt idx="39" formatCode="0.0">
                  <c:v>61.5104538891256</c:v>
                </c:pt>
                <c:pt idx="40" formatCode="0.0">
                  <c:v>60.789024820472129</c:v>
                </c:pt>
                <c:pt idx="41" formatCode="0.0">
                  <c:v>59.672812174882722</c:v>
                </c:pt>
                <c:pt idx="42" formatCode="0.0">
                  <c:v>58.638308654271448</c:v>
                </c:pt>
                <c:pt idx="43" formatCode="0.0">
                  <c:v>57.676859124703896</c:v>
                </c:pt>
                <c:pt idx="44" formatCode="0.0">
                  <c:v>56.780989169447309</c:v>
                </c:pt>
                <c:pt idx="45" formatCode="0.0">
                  <c:v>55.944210390042926</c:v>
                </c:pt>
                <c:pt idx="46" formatCode="0.0">
                  <c:v>55.160863004100086</c:v>
                </c:pt>
                <c:pt idx="47" formatCode="0.0">
                  <c:v>54.425987662336027</c:v>
                </c:pt>
                <c:pt idx="48" formatCode="0.0">
                  <c:v>53.735220346662658</c:v>
                </c:pt>
                <c:pt idx="49" formatCode="0.0">
                  <c:v>53.084705641868659</c:v>
                </c:pt>
                <c:pt idx="50" formatCode="0.0">
                  <c:v>52.174028219284743</c:v>
                </c:pt>
                <c:pt idx="51" formatCode="0.0">
                  <c:v>51.321118652224868</c:v>
                </c:pt>
                <c:pt idx="52" formatCode="0.0">
                  <c:v>50.520649254853538</c:v>
                </c:pt>
                <c:pt idx="53" formatCode="0.0">
                  <c:v>49.767927935297308</c:v>
                </c:pt>
                <c:pt idx="54" formatCode="0.0">
                  <c:v>49.058806157579447</c:v>
                </c:pt>
                <c:pt idx="55" formatCode="0.0">
                  <c:v>48.389602446646755</c:v>
                </c:pt>
                <c:pt idx="56" formatCode="0.0">
                  <c:v>47.757038457976421</c:v>
                </c:pt>
                <c:pt idx="57" formatCode="0.0">
                  <c:v>47.158185268178713</c:v>
                </c:pt>
                <c:pt idx="58" formatCode="0.0">
                  <c:v>46.590418029624885</c:v>
                </c:pt>
                <c:pt idx="59" formatCode="0.0">
                  <c:v>46.051377507950058</c:v>
                </c:pt>
                <c:pt idx="60" formatCode="0.0">
                  <c:v>45.731597958461542</c:v>
                </c:pt>
                <c:pt idx="61" formatCode="0.0">
                  <c:v>45.459728067308433</c:v>
                </c:pt>
                <c:pt idx="62" formatCode="0.0">
                  <c:v>45.22575137045191</c:v>
                </c:pt>
                <c:pt idx="63" formatCode="0.0">
                  <c:v>45.022261681009013</c:v>
                </c:pt>
                <c:pt idx="64" formatCode="0.0">
                  <c:v>44.843664803852697</c:v>
                </c:pt>
                <c:pt idx="65" formatCode="0.0">
                  <c:v>44.685656325898258</c:v>
                </c:pt>
                <c:pt idx="66" formatCode="0.0">
                  <c:v>44.544870162926877</c:v>
                </c:pt>
                <c:pt idx="67" formatCode="0.0">
                  <c:v>44.418636088234059</c:v>
                </c:pt>
                <c:pt idx="68" formatCode="0.0">
                  <c:v>44.304808754157499</c:v>
                </c:pt>
                <c:pt idx="69" formatCode="0.0">
                  <c:v>44.201644765397788</c:v>
                </c:pt>
                <c:pt idx="70" formatCode="0.0">
                  <c:v>43.960126254228271</c:v>
                </c:pt>
                <c:pt idx="71" formatCode="0.0">
                  <c:v>43.750271270375315</c:v>
                </c:pt>
                <c:pt idx="72" formatCode="0.0">
                  <c:v>43.566236150201142</c:v>
                </c:pt>
                <c:pt idx="73" formatCode="0.0">
                  <c:v>43.403531865271972</c:v>
                </c:pt>
                <c:pt idx="74" formatCode="0.0">
                  <c:v>43.258652997441068</c:v>
                </c:pt>
                <c:pt idx="75" formatCode="0.0">
                  <c:v>43.128822326152175</c:v>
                </c:pt>
                <c:pt idx="76" formatCode="0.0">
                  <c:v>43.011811073728325</c:v>
                </c:pt>
                <c:pt idx="77" formatCode="0.0">
                  <c:v>42.905809892245273</c:v>
                </c:pt>
                <c:pt idx="78" formatCode="0.0">
                  <c:v>42.809334632156002</c:v>
                </c:pt>
                <c:pt idx="79" formatCode="0.0">
                  <c:v>42.721156423133692</c:v>
                </c:pt>
                <c:pt idx="80" formatCode="0.0">
                  <c:v>42.124786696872498</c:v>
                </c:pt>
                <c:pt idx="81" formatCode="0.0">
                  <c:v>41.547711607163279</c:v>
                </c:pt>
                <c:pt idx="82" formatCode="0.0">
                  <c:v>40.989009687350027</c:v>
                </c:pt>
                <c:pt idx="83" formatCode="0.0">
                  <c:v>40.447817227454905</c:v>
                </c:pt>
                <c:pt idx="84" formatCode="0.0">
                  <c:v>39.923323818823562</c:v>
                </c:pt>
                <c:pt idx="85" formatCode="0.0">
                  <c:v>39.414768304928046</c:v>
                </c:pt>
                <c:pt idx="86" formatCode="0.0">
                  <c:v>38.921435095776651</c:v>
                </c:pt>
                <c:pt idx="87" formatCode="0.0">
                  <c:v>38.442650808399684</c:v>
                </c:pt>
                <c:pt idx="88" formatCode="0.0">
                  <c:v>37.977781200243157</c:v>
                </c:pt>
                <c:pt idx="89" formatCode="0.0">
                  <c:v>37.526228366102785</c:v>
                </c:pt>
                <c:pt idx="90" formatCode="0.0">
                  <c:v>35.87073965428818</c:v>
                </c:pt>
                <c:pt idx="91" formatCode="0.0">
                  <c:v>34.373463210725482</c:v>
                </c:pt>
                <c:pt idx="92" formatCode="0.0">
                  <c:v>33.012753241397739</c:v>
                </c:pt>
                <c:pt idx="93" formatCode="0.0">
                  <c:v>31.770740352264767</c:v>
                </c:pt>
                <c:pt idx="94" formatCode="0.0">
                  <c:v>30.632542413379195</c:v>
                </c:pt>
                <c:pt idx="95" formatCode="0.0">
                  <c:v>29.585665366923507</c:v>
                </c:pt>
                <c:pt idx="96" formatCode="0.0">
                  <c:v>28.619542697300286</c:v>
                </c:pt>
                <c:pt idx="97" formatCode="0.0">
                  <c:v>27.725177516980693</c:v>
                </c:pt>
                <c:pt idx="98" formatCode="0.0">
                  <c:v>26.894861547516495</c:v>
                </c:pt>
                <c:pt idx="99" formatCode="0.0">
                  <c:v>26.121952388255771</c:v>
                </c:pt>
                <c:pt idx="100" formatCode="0.0">
                  <c:v>25.911848909955086</c:v>
                </c:pt>
                <c:pt idx="101" formatCode="0.0">
                  <c:v>25.714067554813045</c:v>
                </c:pt>
                <c:pt idx="102" formatCode="0.0">
                  <c:v>25.527555204834275</c:v>
                </c:pt>
                <c:pt idx="103" formatCode="0.0">
                  <c:v>25.351375425081091</c:v>
                </c:pt>
                <c:pt idx="104" formatCode="0.0">
                  <c:v>25.184692738969854</c:v>
                </c:pt>
                <c:pt idx="105" formatCode="0.0">
                  <c:v>25.026759379779751</c:v>
                </c:pt>
                <c:pt idx="106" formatCode="0.0">
                  <c:v>24.876904075082873</c:v>
                </c:pt>
                <c:pt idx="107" formatCode="0.0">
                  <c:v>24.734522509237848</c:v>
                </c:pt>
                <c:pt idx="108" formatCode="0.0">
                  <c:v>24.599069178158182</c:v>
                </c:pt>
                <c:pt idx="109" formatCode="0.0">
                  <c:v>24.47005040487069</c:v>
                </c:pt>
                <c:pt idx="110" formatCode="0.0">
                  <c:v>24.520752161704305</c:v>
                </c:pt>
                <c:pt idx="111" formatCode="0.0">
                  <c:v>24.567295640977051</c:v>
                </c:pt>
                <c:pt idx="112" formatCode="0.0">
                  <c:v>24.61017224981849</c:v>
                </c:pt>
                <c:pt idx="113" formatCode="0.0">
                  <c:v>24.649798900062567</c:v>
                </c:pt>
                <c:pt idx="114" formatCode="0.0">
                  <c:v>24.686531609258083</c:v>
                </c:pt>
                <c:pt idx="115" formatCode="0.0">
                  <c:v>24.720676226803096</c:v>
                </c:pt>
                <c:pt idx="116" formatCode="0.0">
                  <c:v>24.75249697002517</c:v>
                </c:pt>
                <c:pt idx="117" formatCode="0.0">
                  <c:v>24.782223274729368</c:v>
                </c:pt>
                <c:pt idx="118" formatCode="0.0">
                  <c:v>24.810055336138067</c:v>
                </c:pt>
                <c:pt idx="119" formatCode="0.0">
                  <c:v>24.836168623285339</c:v>
                </c:pt>
                <c:pt idx="120" formatCode="0.0">
                  <c:v>24.48982048380725</c:v>
                </c:pt>
                <c:pt idx="121" formatCode="0.0">
                  <c:v>22.506752639550822</c:v>
                </c:pt>
                <c:pt idx="122" formatCode="0.0">
                  <c:v>23.080677944987546</c:v>
                </c:pt>
                <c:pt idx="123" formatCode="0.0">
                  <c:v>21.44584634411714</c:v>
                </c:pt>
                <c:pt idx="124" formatCode="0.0">
                  <c:v>21.429274335560823</c:v>
                </c:pt>
                <c:pt idx="125" formatCode="0.0">
                  <c:v>22.10215424486627</c:v>
                </c:pt>
                <c:pt idx="126" formatCode="0.0">
                  <c:v>22.578313726882161</c:v>
                </c:pt>
                <c:pt idx="127" formatCode="0.0">
                  <c:v>25.949498172092433</c:v>
                </c:pt>
                <c:pt idx="128" formatCode="0.0">
                  <c:v>26.838566185181701</c:v>
                </c:pt>
                <c:pt idx="129" formatCode="0.0">
                  <c:v>23.046270397579018</c:v>
                </c:pt>
                <c:pt idx="130" formatCode="0.0">
                  <c:v>16.984582860398124</c:v>
                </c:pt>
                <c:pt idx="131" formatCode="0.0">
                  <c:v>13.373241752860288</c:v>
                </c:pt>
                <c:pt idx="132" formatCode="0.0">
                  <c:v>13.846224210895624</c:v>
                </c:pt>
                <c:pt idx="133" formatCode="0.0">
                  <c:v>13.396084748313168</c:v>
                </c:pt>
                <c:pt idx="134" formatCode="0.0">
                  <c:v>14.058345902384117</c:v>
                </c:pt>
                <c:pt idx="135" formatCode="0.0">
                  <c:v>14.756131093621855</c:v>
                </c:pt>
                <c:pt idx="136" formatCode="0.0">
                  <c:v>13.224161216932181</c:v>
                </c:pt>
                <c:pt idx="137" formatCode="0.0">
                  <c:v>13.325372936932805</c:v>
                </c:pt>
                <c:pt idx="138" formatCode="0.0">
                  <c:v>12.809361425710968</c:v>
                </c:pt>
                <c:pt idx="139" formatCode="0.0">
                  <c:v>14.35226892984239</c:v>
                </c:pt>
                <c:pt idx="140" formatCode="0.0">
                  <c:v>12.614385610004824</c:v>
                </c:pt>
                <c:pt idx="141" formatCode="0.0">
                  <c:v>12.760064968734952</c:v>
                </c:pt>
                <c:pt idx="142" formatCode="0.0">
                  <c:v>12.043325156003629</c:v>
                </c:pt>
                <c:pt idx="143" formatCode="0.0">
                  <c:v>13.734313599355701</c:v>
                </c:pt>
                <c:pt idx="144" formatCode="0.0">
                  <c:v>12.455331574278276</c:v>
                </c:pt>
                <c:pt idx="145" formatCode="0.0">
                  <c:v>16.563599439187829</c:v>
                </c:pt>
                <c:pt idx="146" formatCode="0.0">
                  <c:v>12.931024311716993</c:v>
                </c:pt>
                <c:pt idx="147" formatCode="0.0">
                  <c:v>14.850326229425287</c:v>
                </c:pt>
                <c:pt idx="148" formatCode="0.0">
                  <c:v>12.950561061955316</c:v>
                </c:pt>
                <c:pt idx="149" formatCode="0.0">
                  <c:v>12.083142667864879</c:v>
                </c:pt>
                <c:pt idx="150" formatCode="0.0">
                  <c:v>11.013815346354118</c:v>
                </c:pt>
                <c:pt idx="151" formatCode="0.0">
                  <c:v>11.698704434832484</c:v>
                </c:pt>
                <c:pt idx="152" formatCode="0.0">
                  <c:v>13.185066414040623</c:v>
                </c:pt>
                <c:pt idx="153" formatCode="0.0">
                  <c:v>12.583992529327292</c:v>
                </c:pt>
                <c:pt idx="154" formatCode="0.0">
                  <c:v>11.972281607715281</c:v>
                </c:pt>
                <c:pt idx="155" formatCode="0.0">
                  <c:v>12.455760449011695</c:v>
                </c:pt>
                <c:pt idx="156" formatCode="0.0">
                  <c:v>14.431525827178739</c:v>
                </c:pt>
                <c:pt idx="157" formatCode="0.0">
                  <c:v>11.892642295233689</c:v>
                </c:pt>
                <c:pt idx="158" formatCode="0.0">
                  <c:v>12.805636137588063</c:v>
                </c:pt>
                <c:pt idx="159" formatCode="0.0">
                  <c:v>10.601598653765253</c:v>
                </c:pt>
                <c:pt idx="160" formatCode="0.0">
                  <c:v>10.412722453616054</c:v>
                </c:pt>
                <c:pt idx="161" formatCode="0.0">
                  <c:v>10.383597883597885</c:v>
                </c:pt>
                <c:pt idx="162" formatCode="0.0">
                  <c:v>9.6080910240202275</c:v>
                </c:pt>
                <c:pt idx="163" formatCode="0.0">
                  <c:v>8.5416666666666661</c:v>
                </c:pt>
                <c:pt idx="164" formatCode="0.0">
                  <c:v>8.4675014907573054</c:v>
                </c:pt>
                <c:pt idx="165" formatCode="0.0">
                  <c:v>7.8346028291621321</c:v>
                </c:pt>
                <c:pt idx="166" formatCode="0.0">
                  <c:v>7.5831828733556872</c:v>
                </c:pt>
                <c:pt idx="167" formatCode="0.0">
                  <c:v>7.1831331208629559</c:v>
                </c:pt>
                <c:pt idx="168" formatCode="0.0">
                  <c:v>7.4506939371804242</c:v>
                </c:pt>
                <c:pt idx="169" formatCode="0.0">
                  <c:v>6.4357541899441344</c:v>
                </c:pt>
                <c:pt idx="170" formatCode="0.0">
                  <c:v>6.4724919093851137</c:v>
                </c:pt>
                <c:pt idx="171" formatCode="0.0">
                  <c:v>6.3140288521848209</c:v>
                </c:pt>
                <c:pt idx="172" formatCode="0.0">
                  <c:v>5.9498347268131448</c:v>
                </c:pt>
                <c:pt idx="173" formatCode="0.0">
                  <c:v>5.7454276741178649</c:v>
                </c:pt>
                <c:pt idx="174" formatCode="0.0">
                  <c:v>5.2631578947368425</c:v>
                </c:pt>
                <c:pt idx="175" formatCode="0.0">
                  <c:v>5.3172970406709918</c:v>
                </c:pt>
                <c:pt idx="176" formatCode="0.0">
                  <c:v>5.0925925925925926</c:v>
                </c:pt>
                <c:pt idx="177" formatCode="0.0">
                  <c:v>4.8058386119526295</c:v>
                </c:pt>
                <c:pt idx="178" formatCode="0.0">
                  <c:v>4.6103321965390931</c:v>
                </c:pt>
                <c:pt idx="179" formatCode="0.0">
                  <c:v>4.654426382879195</c:v>
                </c:pt>
                <c:pt idx="180" formatCode="0.0">
                  <c:v>4.7278417346596626</c:v>
                </c:pt>
                <c:pt idx="181" formatCode="0.0">
                  <c:v>4.5988863683233649</c:v>
                </c:pt>
                <c:pt idx="182" formatCode="0.0">
                  <c:v>4.7043388623371758</c:v>
                </c:pt>
                <c:pt idx="183" formatCode="0.0">
                  <c:v>5.9515859766277135</c:v>
                </c:pt>
                <c:pt idx="184" formatCode="0.0">
                  <c:v>6.152185644900162</c:v>
                </c:pt>
                <c:pt idx="185" formatCode="0.0">
                  <c:v>6.0576038496921667</c:v>
                </c:pt>
                <c:pt idx="186" formatCode="0.0">
                  <c:v>5.5703085483055137</c:v>
                </c:pt>
                <c:pt idx="187" formatCode="0.0">
                  <c:v>5.3824843105105442</c:v>
                </c:pt>
                <c:pt idx="188" formatCode="0.0">
                  <c:v>5.4679337280461713</c:v>
                </c:pt>
                <c:pt idx="189" formatCode="0.0">
                  <c:v>5.739230632866513</c:v>
                </c:pt>
                <c:pt idx="190" formatCode="0.0">
                  <c:v>6.2630139223451593</c:v>
                </c:pt>
                <c:pt idx="191" formatCode="0.0">
                  <c:v>7.1786492374727668</c:v>
                </c:pt>
                <c:pt idx="192" formatCode="0.0">
                  <c:v>6.6945019473000951</c:v>
                </c:pt>
                <c:pt idx="193" formatCode="0.0">
                  <c:v>5.1617055510860812</c:v>
                </c:pt>
                <c:pt idx="194" formatCode="0.0">
                  <c:v>5.3199158040425596</c:v>
                </c:pt>
                <c:pt idx="195" formatCode="0.0">
                  <c:v>4.9348556077904631</c:v>
                </c:pt>
                <c:pt idx="196" formatCode="0.0">
                  <c:v>3.6849213832471142</c:v>
                </c:pt>
                <c:pt idx="197" formatCode="0.0">
                  <c:v>3.6633734765991193</c:v>
                </c:pt>
                <c:pt idx="198" formatCode="0.0">
                  <c:v>3.4029371782586404</c:v>
                </c:pt>
                <c:pt idx="199" formatCode="0.0">
                  <c:v>3.5223794159013817</c:v>
                </c:pt>
                <c:pt idx="200" formatCode="0.0">
                  <c:v>3.6178144006278194</c:v>
                </c:pt>
                <c:pt idx="201" formatCode="0.0">
                  <c:v>3.1982575800997304</c:v>
                </c:pt>
                <c:pt idx="202" formatCode="0.0">
                  <c:v>3.1038089741740009</c:v>
                </c:pt>
                <c:pt idx="203" formatCode="0.0">
                  <c:v>2.8177437544854929</c:v>
                </c:pt>
                <c:pt idx="204" formatCode="0.0">
                  <c:v>2.9050494050574116</c:v>
                </c:pt>
                <c:pt idx="205" formatCode="0.0">
                  <c:v>2.5491391132104222</c:v>
                </c:pt>
                <c:pt idx="206" formatCode="0.0">
                  <c:v>2.9229444683598795</c:v>
                </c:pt>
                <c:pt idx="207" formatCode="0.0">
                  <c:v>2.7408503767491927</c:v>
                </c:pt>
                <c:pt idx="208" formatCode="0.0">
                  <c:v>2.3172203519024328</c:v>
                </c:pt>
                <c:pt idx="209" formatCode="0.0">
                  <c:v>2.123215734950112</c:v>
                </c:pt>
                <c:pt idx="210" formatCode="0.0">
                  <c:v>2.3454563783196498</c:v>
                </c:pt>
                <c:pt idx="211" formatCode="0.0">
                  <c:v>2.4453150506039831</c:v>
                </c:pt>
                <c:pt idx="212" formatCode="0.0">
                  <c:v>2.2115984642558728</c:v>
                </c:pt>
                <c:pt idx="213" formatCode="0.0">
                  <c:v>2.5666138265970657</c:v>
                </c:pt>
                <c:pt idx="214" formatCode="0.0">
                  <c:v>2.9370087666263598</c:v>
                </c:pt>
                <c:pt idx="215" formatCode="0.0">
                  <c:v>3.1391797171560234</c:v>
                </c:pt>
                <c:pt idx="216" formatCode="0.0">
                  <c:v>3.3287585776668753</c:v>
                </c:pt>
                <c:pt idx="217" formatCode="0.0">
                  <c:v>3.6580617993151066</c:v>
                </c:pt>
                <c:pt idx="218" formatCode="0.0">
                  <c:v>4.2152845121531586</c:v>
                </c:pt>
                <c:pt idx="219" formatCode="0.0">
                  <c:v>3.2554398101596749</c:v>
                </c:pt>
                <c:pt idx="220" formatCode="0.0">
                  <c:v>3.4939526256810542</c:v>
                </c:pt>
                <c:pt idx="221" formatCode="0.0">
                  <c:v>3.9944729628336471</c:v>
                </c:pt>
                <c:pt idx="222" formatCode="0.0">
                  <c:v>3.8317710587751104</c:v>
                </c:pt>
                <c:pt idx="223" formatCode="0.0">
                  <c:v>4.1185094268862299</c:v>
                </c:pt>
                <c:pt idx="224" formatCode="0.0">
                  <c:v>4.0352193053970327</c:v>
                </c:pt>
                <c:pt idx="225" formatCode="0.0">
                  <c:v>2.7860322236850354</c:v>
                </c:pt>
                <c:pt idx="226" formatCode="0.0">
                  <c:v>2.3109589291480588</c:v>
                </c:pt>
                <c:pt idx="227" formatCode="0.0">
                  <c:v>2.5885534759825837</c:v>
                </c:pt>
                <c:pt idx="228" formatCode="0.0">
                  <c:v>2.7108267303208127</c:v>
                </c:pt>
                <c:pt idx="229" formatCode="0.0">
                  <c:v>2.4230822113401516</c:v>
                </c:pt>
                <c:pt idx="230" formatCode="0.0">
                  <c:v>1.9569030721447078</c:v>
                </c:pt>
                <c:pt idx="231" formatCode="0.0">
                  <c:v>2.6855188010272526</c:v>
                </c:pt>
                <c:pt idx="232" formatCode="0.0">
                  <c:v>3.2538158425198218</c:v>
                </c:pt>
                <c:pt idx="233" formatCode="0.0">
                  <c:v>2.7868506150571184</c:v>
                </c:pt>
                <c:pt idx="234" formatCode="0.0">
                  <c:v>2.4799932023235693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A24-4A2B-9B00-EAA430BF2133}"/>
            </c:ext>
          </c:extLst>
        </c:ser>
        <c:ser>
          <c:idx val="2"/>
          <c:order val="2"/>
          <c:tx>
            <c:v>Secondary sector</c:v>
          </c:tx>
          <c:marker>
            <c:symbol val="none"/>
          </c:marker>
          <c:cat>
            <c:numRef>
              <c:f>'IP and GDP by Industry'!$O$4:$O$238</c:f>
              <c:numCache>
                <c:formatCode>General</c:formatCode>
                <c:ptCount val="235"/>
                <c:pt idx="0">
                  <c:v>1790</c:v>
                </c:pt>
                <c:pt idx="1">
                  <c:v>1791</c:v>
                </c:pt>
                <c:pt idx="2">
                  <c:v>1792</c:v>
                </c:pt>
                <c:pt idx="3">
                  <c:v>1793</c:v>
                </c:pt>
                <c:pt idx="4">
                  <c:v>1794</c:v>
                </c:pt>
                <c:pt idx="5">
                  <c:v>1795</c:v>
                </c:pt>
                <c:pt idx="6">
                  <c:v>1796</c:v>
                </c:pt>
                <c:pt idx="7">
                  <c:v>1797</c:v>
                </c:pt>
                <c:pt idx="8">
                  <c:v>1798</c:v>
                </c:pt>
                <c:pt idx="9">
                  <c:v>1799</c:v>
                </c:pt>
                <c:pt idx="10">
                  <c:v>1800</c:v>
                </c:pt>
                <c:pt idx="11">
                  <c:v>1801</c:v>
                </c:pt>
                <c:pt idx="12">
                  <c:v>1802</c:v>
                </c:pt>
                <c:pt idx="13">
                  <c:v>1803</c:v>
                </c:pt>
                <c:pt idx="14">
                  <c:v>1804</c:v>
                </c:pt>
                <c:pt idx="15">
                  <c:v>1805</c:v>
                </c:pt>
                <c:pt idx="16">
                  <c:v>1806</c:v>
                </c:pt>
                <c:pt idx="17">
                  <c:v>1807</c:v>
                </c:pt>
                <c:pt idx="18">
                  <c:v>1808</c:v>
                </c:pt>
                <c:pt idx="19">
                  <c:v>1809</c:v>
                </c:pt>
                <c:pt idx="20">
                  <c:v>1810</c:v>
                </c:pt>
                <c:pt idx="21">
                  <c:v>1811</c:v>
                </c:pt>
                <c:pt idx="22">
                  <c:v>1812</c:v>
                </c:pt>
                <c:pt idx="23">
                  <c:v>1813</c:v>
                </c:pt>
                <c:pt idx="24">
                  <c:v>1814</c:v>
                </c:pt>
                <c:pt idx="25">
                  <c:v>1815</c:v>
                </c:pt>
                <c:pt idx="26">
                  <c:v>1816</c:v>
                </c:pt>
                <c:pt idx="27">
                  <c:v>1817</c:v>
                </c:pt>
                <c:pt idx="28">
                  <c:v>1818</c:v>
                </c:pt>
                <c:pt idx="29">
                  <c:v>1819</c:v>
                </c:pt>
                <c:pt idx="30">
                  <c:v>1820</c:v>
                </c:pt>
                <c:pt idx="31">
                  <c:v>1821</c:v>
                </c:pt>
                <c:pt idx="32">
                  <c:v>1822</c:v>
                </c:pt>
                <c:pt idx="33">
                  <c:v>1823</c:v>
                </c:pt>
                <c:pt idx="34">
                  <c:v>1824</c:v>
                </c:pt>
                <c:pt idx="35">
                  <c:v>1825</c:v>
                </c:pt>
                <c:pt idx="36">
                  <c:v>1826</c:v>
                </c:pt>
                <c:pt idx="37">
                  <c:v>1827</c:v>
                </c:pt>
                <c:pt idx="38">
                  <c:v>1828</c:v>
                </c:pt>
                <c:pt idx="39">
                  <c:v>1829</c:v>
                </c:pt>
                <c:pt idx="40">
                  <c:v>1830</c:v>
                </c:pt>
                <c:pt idx="41">
                  <c:v>1831</c:v>
                </c:pt>
                <c:pt idx="42">
                  <c:v>1832</c:v>
                </c:pt>
                <c:pt idx="43">
                  <c:v>1833</c:v>
                </c:pt>
                <c:pt idx="44">
                  <c:v>1834</c:v>
                </c:pt>
                <c:pt idx="45">
                  <c:v>1835</c:v>
                </c:pt>
                <c:pt idx="46">
                  <c:v>1836</c:v>
                </c:pt>
                <c:pt idx="47">
                  <c:v>1837</c:v>
                </c:pt>
                <c:pt idx="48">
                  <c:v>1838</c:v>
                </c:pt>
                <c:pt idx="49">
                  <c:v>1839</c:v>
                </c:pt>
                <c:pt idx="50">
                  <c:v>1840</c:v>
                </c:pt>
                <c:pt idx="51">
                  <c:v>1841</c:v>
                </c:pt>
                <c:pt idx="52">
                  <c:v>1842</c:v>
                </c:pt>
                <c:pt idx="53">
                  <c:v>1843</c:v>
                </c:pt>
                <c:pt idx="54">
                  <c:v>1844</c:v>
                </c:pt>
                <c:pt idx="55">
                  <c:v>1845</c:v>
                </c:pt>
                <c:pt idx="56">
                  <c:v>1846</c:v>
                </c:pt>
                <c:pt idx="57">
                  <c:v>1847</c:v>
                </c:pt>
                <c:pt idx="58">
                  <c:v>1848</c:v>
                </c:pt>
                <c:pt idx="59">
                  <c:v>1849</c:v>
                </c:pt>
                <c:pt idx="60">
                  <c:v>1850</c:v>
                </c:pt>
                <c:pt idx="61">
                  <c:v>1851</c:v>
                </c:pt>
                <c:pt idx="62">
                  <c:v>1852</c:v>
                </c:pt>
                <c:pt idx="63">
                  <c:v>1853</c:v>
                </c:pt>
                <c:pt idx="64">
                  <c:v>1854</c:v>
                </c:pt>
                <c:pt idx="65">
                  <c:v>1855</c:v>
                </c:pt>
                <c:pt idx="66">
                  <c:v>1856</c:v>
                </c:pt>
                <c:pt idx="67">
                  <c:v>1857</c:v>
                </c:pt>
                <c:pt idx="68">
                  <c:v>1858</c:v>
                </c:pt>
                <c:pt idx="69">
                  <c:v>1859</c:v>
                </c:pt>
                <c:pt idx="70">
                  <c:v>1860</c:v>
                </c:pt>
                <c:pt idx="71">
                  <c:v>1861</c:v>
                </c:pt>
                <c:pt idx="72">
                  <c:v>1862</c:v>
                </c:pt>
                <c:pt idx="73">
                  <c:v>1863</c:v>
                </c:pt>
                <c:pt idx="74">
                  <c:v>1864</c:v>
                </c:pt>
                <c:pt idx="75">
                  <c:v>1865</c:v>
                </c:pt>
                <c:pt idx="76">
                  <c:v>1866</c:v>
                </c:pt>
                <c:pt idx="77">
                  <c:v>1867</c:v>
                </c:pt>
                <c:pt idx="78">
                  <c:v>1868</c:v>
                </c:pt>
                <c:pt idx="79">
                  <c:v>1869</c:v>
                </c:pt>
                <c:pt idx="80">
                  <c:v>1870</c:v>
                </c:pt>
                <c:pt idx="81">
                  <c:v>1871</c:v>
                </c:pt>
                <c:pt idx="82">
                  <c:v>1872</c:v>
                </c:pt>
                <c:pt idx="83">
                  <c:v>1873</c:v>
                </c:pt>
                <c:pt idx="84">
                  <c:v>1874</c:v>
                </c:pt>
                <c:pt idx="85">
                  <c:v>1875</c:v>
                </c:pt>
                <c:pt idx="86">
                  <c:v>1876</c:v>
                </c:pt>
                <c:pt idx="87">
                  <c:v>1877</c:v>
                </c:pt>
                <c:pt idx="88">
                  <c:v>1878</c:v>
                </c:pt>
                <c:pt idx="89">
                  <c:v>1879</c:v>
                </c:pt>
                <c:pt idx="90">
                  <c:v>1880</c:v>
                </c:pt>
                <c:pt idx="91">
                  <c:v>1881</c:v>
                </c:pt>
                <c:pt idx="92">
                  <c:v>1882</c:v>
                </c:pt>
                <c:pt idx="93">
                  <c:v>1883</c:v>
                </c:pt>
                <c:pt idx="94">
                  <c:v>1884</c:v>
                </c:pt>
                <c:pt idx="95">
                  <c:v>1885</c:v>
                </c:pt>
                <c:pt idx="96">
                  <c:v>1886</c:v>
                </c:pt>
                <c:pt idx="97">
                  <c:v>1887</c:v>
                </c:pt>
                <c:pt idx="98">
                  <c:v>1888</c:v>
                </c:pt>
                <c:pt idx="99">
                  <c:v>1889</c:v>
                </c:pt>
                <c:pt idx="100">
                  <c:v>1890</c:v>
                </c:pt>
                <c:pt idx="101">
                  <c:v>1891</c:v>
                </c:pt>
                <c:pt idx="102">
                  <c:v>1892</c:v>
                </c:pt>
                <c:pt idx="103">
                  <c:v>1893</c:v>
                </c:pt>
                <c:pt idx="104">
                  <c:v>1894</c:v>
                </c:pt>
                <c:pt idx="105">
                  <c:v>1895</c:v>
                </c:pt>
                <c:pt idx="106">
                  <c:v>1896</c:v>
                </c:pt>
                <c:pt idx="107">
                  <c:v>1897</c:v>
                </c:pt>
                <c:pt idx="108">
                  <c:v>1898</c:v>
                </c:pt>
                <c:pt idx="109">
                  <c:v>1899</c:v>
                </c:pt>
                <c:pt idx="110">
                  <c:v>1900</c:v>
                </c:pt>
                <c:pt idx="111">
                  <c:v>1901</c:v>
                </c:pt>
                <c:pt idx="112">
                  <c:v>1902</c:v>
                </c:pt>
                <c:pt idx="113">
                  <c:v>1903</c:v>
                </c:pt>
                <c:pt idx="114">
                  <c:v>1904</c:v>
                </c:pt>
                <c:pt idx="115">
                  <c:v>1905</c:v>
                </c:pt>
                <c:pt idx="116">
                  <c:v>1906</c:v>
                </c:pt>
                <c:pt idx="117">
                  <c:v>1907</c:v>
                </c:pt>
                <c:pt idx="118">
                  <c:v>1908</c:v>
                </c:pt>
                <c:pt idx="119">
                  <c:v>1909</c:v>
                </c:pt>
                <c:pt idx="120">
                  <c:v>1910</c:v>
                </c:pt>
                <c:pt idx="121">
                  <c:v>1911</c:v>
                </c:pt>
                <c:pt idx="122">
                  <c:v>1912</c:v>
                </c:pt>
                <c:pt idx="123">
                  <c:v>1913</c:v>
                </c:pt>
                <c:pt idx="124">
                  <c:v>1914</c:v>
                </c:pt>
                <c:pt idx="125">
                  <c:v>1915</c:v>
                </c:pt>
                <c:pt idx="126">
                  <c:v>1916</c:v>
                </c:pt>
                <c:pt idx="127">
                  <c:v>1917</c:v>
                </c:pt>
                <c:pt idx="128">
                  <c:v>1918</c:v>
                </c:pt>
                <c:pt idx="129">
                  <c:v>1919</c:v>
                </c:pt>
                <c:pt idx="130">
                  <c:v>1920</c:v>
                </c:pt>
                <c:pt idx="131">
                  <c:v>1921</c:v>
                </c:pt>
                <c:pt idx="132">
                  <c:v>1922</c:v>
                </c:pt>
                <c:pt idx="133">
                  <c:v>1923</c:v>
                </c:pt>
                <c:pt idx="134">
                  <c:v>1924</c:v>
                </c:pt>
                <c:pt idx="135">
                  <c:v>1925</c:v>
                </c:pt>
                <c:pt idx="136">
                  <c:v>1926</c:v>
                </c:pt>
                <c:pt idx="137">
                  <c:v>1927</c:v>
                </c:pt>
                <c:pt idx="138">
                  <c:v>1928</c:v>
                </c:pt>
                <c:pt idx="139">
                  <c:v>1929</c:v>
                </c:pt>
                <c:pt idx="140">
                  <c:v>1930</c:v>
                </c:pt>
                <c:pt idx="141">
                  <c:v>1931</c:v>
                </c:pt>
                <c:pt idx="142">
                  <c:v>1932</c:v>
                </c:pt>
                <c:pt idx="143">
                  <c:v>1933</c:v>
                </c:pt>
                <c:pt idx="144">
                  <c:v>1934</c:v>
                </c:pt>
                <c:pt idx="145">
                  <c:v>1935</c:v>
                </c:pt>
                <c:pt idx="146">
                  <c:v>1936</c:v>
                </c:pt>
                <c:pt idx="147">
                  <c:v>1937</c:v>
                </c:pt>
                <c:pt idx="148">
                  <c:v>1938</c:v>
                </c:pt>
                <c:pt idx="149">
                  <c:v>1939</c:v>
                </c:pt>
                <c:pt idx="150">
                  <c:v>1940</c:v>
                </c:pt>
                <c:pt idx="151">
                  <c:v>1941</c:v>
                </c:pt>
                <c:pt idx="152">
                  <c:v>1942</c:v>
                </c:pt>
                <c:pt idx="153">
                  <c:v>1943</c:v>
                </c:pt>
                <c:pt idx="154">
                  <c:v>1944</c:v>
                </c:pt>
                <c:pt idx="155">
                  <c:v>1945</c:v>
                </c:pt>
                <c:pt idx="156">
                  <c:v>1946</c:v>
                </c:pt>
                <c:pt idx="157">
                  <c:v>1947</c:v>
                </c:pt>
                <c:pt idx="158">
                  <c:v>1948</c:v>
                </c:pt>
                <c:pt idx="159">
                  <c:v>1949</c:v>
                </c:pt>
                <c:pt idx="160">
                  <c:v>1950</c:v>
                </c:pt>
                <c:pt idx="161">
                  <c:v>1951</c:v>
                </c:pt>
                <c:pt idx="162">
                  <c:v>1952</c:v>
                </c:pt>
                <c:pt idx="163">
                  <c:v>1953</c:v>
                </c:pt>
                <c:pt idx="164">
                  <c:v>1954</c:v>
                </c:pt>
                <c:pt idx="165">
                  <c:v>1955</c:v>
                </c:pt>
                <c:pt idx="166">
                  <c:v>1956</c:v>
                </c:pt>
                <c:pt idx="167">
                  <c:v>1957</c:v>
                </c:pt>
                <c:pt idx="168">
                  <c:v>1958</c:v>
                </c:pt>
                <c:pt idx="169">
                  <c:v>1959</c:v>
                </c:pt>
                <c:pt idx="170">
                  <c:v>1960</c:v>
                </c:pt>
                <c:pt idx="171">
                  <c:v>1961</c:v>
                </c:pt>
                <c:pt idx="172">
                  <c:v>1962</c:v>
                </c:pt>
                <c:pt idx="173">
                  <c:v>1963</c:v>
                </c:pt>
                <c:pt idx="174">
                  <c:v>1964</c:v>
                </c:pt>
                <c:pt idx="175">
                  <c:v>1965</c:v>
                </c:pt>
                <c:pt idx="176">
                  <c:v>1966</c:v>
                </c:pt>
                <c:pt idx="177">
                  <c:v>1967</c:v>
                </c:pt>
                <c:pt idx="178">
                  <c:v>1968</c:v>
                </c:pt>
                <c:pt idx="179">
                  <c:v>1969</c:v>
                </c:pt>
                <c:pt idx="180">
                  <c:v>1970</c:v>
                </c:pt>
                <c:pt idx="181">
                  <c:v>1971</c:v>
                </c:pt>
                <c:pt idx="182">
                  <c:v>1972</c:v>
                </c:pt>
                <c:pt idx="183">
                  <c:v>1973</c:v>
                </c:pt>
                <c:pt idx="184">
                  <c:v>1974</c:v>
                </c:pt>
                <c:pt idx="185">
                  <c:v>1975</c:v>
                </c:pt>
                <c:pt idx="186">
                  <c:v>1976</c:v>
                </c:pt>
                <c:pt idx="187">
                  <c:v>1977</c:v>
                </c:pt>
                <c:pt idx="188">
                  <c:v>1978</c:v>
                </c:pt>
                <c:pt idx="189">
                  <c:v>1979</c:v>
                </c:pt>
                <c:pt idx="190">
                  <c:v>1980</c:v>
                </c:pt>
                <c:pt idx="191">
                  <c:v>1981</c:v>
                </c:pt>
                <c:pt idx="192">
                  <c:v>1982</c:v>
                </c:pt>
                <c:pt idx="193">
                  <c:v>1983</c:v>
                </c:pt>
                <c:pt idx="194">
                  <c:v>1984</c:v>
                </c:pt>
                <c:pt idx="195">
                  <c:v>1985</c:v>
                </c:pt>
                <c:pt idx="196">
                  <c:v>1986</c:v>
                </c:pt>
                <c:pt idx="197">
                  <c:v>1987</c:v>
                </c:pt>
                <c:pt idx="198">
                  <c:v>1988</c:v>
                </c:pt>
                <c:pt idx="199">
                  <c:v>1989</c:v>
                </c:pt>
                <c:pt idx="200">
                  <c:v>1990</c:v>
                </c:pt>
                <c:pt idx="201">
                  <c:v>1991</c:v>
                </c:pt>
                <c:pt idx="202">
                  <c:v>1992</c:v>
                </c:pt>
                <c:pt idx="203">
                  <c:v>1993</c:v>
                </c:pt>
                <c:pt idx="204">
                  <c:v>1994</c:v>
                </c:pt>
                <c:pt idx="205">
                  <c:v>1995</c:v>
                </c:pt>
                <c:pt idx="206">
                  <c:v>1996</c:v>
                </c:pt>
                <c:pt idx="207">
                  <c:v>1997</c:v>
                </c:pt>
                <c:pt idx="208">
                  <c:v>1998</c:v>
                </c:pt>
                <c:pt idx="209">
                  <c:v>1999</c:v>
                </c:pt>
                <c:pt idx="210">
                  <c:v>2000</c:v>
                </c:pt>
                <c:pt idx="211">
                  <c:v>2001</c:v>
                </c:pt>
                <c:pt idx="212">
                  <c:v>2002</c:v>
                </c:pt>
                <c:pt idx="213">
                  <c:v>2003</c:v>
                </c:pt>
                <c:pt idx="214">
                  <c:v>2004</c:v>
                </c:pt>
                <c:pt idx="215">
                  <c:v>2005</c:v>
                </c:pt>
                <c:pt idx="216">
                  <c:v>2006</c:v>
                </c:pt>
                <c:pt idx="217">
                  <c:v>2007</c:v>
                </c:pt>
                <c:pt idx="218">
                  <c:v>2008</c:v>
                </c:pt>
                <c:pt idx="219">
                  <c:v>2009</c:v>
                </c:pt>
                <c:pt idx="220">
                  <c:v>2010</c:v>
                </c:pt>
                <c:pt idx="221">
                  <c:v>2011</c:v>
                </c:pt>
                <c:pt idx="222">
                  <c:v>2012</c:v>
                </c:pt>
                <c:pt idx="223">
                  <c:v>2013</c:v>
                </c:pt>
                <c:pt idx="224">
                  <c:v>2014</c:v>
                </c:pt>
                <c:pt idx="225">
                  <c:v>2015</c:v>
                </c:pt>
                <c:pt idx="226">
                  <c:v>2016</c:v>
                </c:pt>
                <c:pt idx="227">
                  <c:v>2017</c:v>
                </c:pt>
                <c:pt idx="228">
                  <c:v>2018</c:v>
                </c:pt>
                <c:pt idx="229">
                  <c:v>2019</c:v>
                </c:pt>
                <c:pt idx="230">
                  <c:v>2020</c:v>
                </c:pt>
                <c:pt idx="231">
                  <c:v>2021</c:v>
                </c:pt>
                <c:pt idx="232">
                  <c:v>2022</c:v>
                </c:pt>
                <c:pt idx="233">
                  <c:v>2023</c:v>
                </c:pt>
                <c:pt idx="234">
                  <c:v>2024</c:v>
                </c:pt>
              </c:numCache>
            </c:numRef>
          </c:cat>
          <c:val>
            <c:numRef>
              <c:f>'IP and GDP by Industry'!$Q$4:$Q$238</c:f>
              <c:numCache>
                <c:formatCode>General</c:formatCode>
                <c:ptCount val="2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 formatCode="0.0">
                  <c:v>7.9412777083202073</c:v>
                </c:pt>
                <c:pt idx="11" formatCode="0.0">
                  <c:v>7.936980373635266</c:v>
                </c:pt>
                <c:pt idx="12" formatCode="0.0">
                  <c:v>7.9329896202403551</c:v>
                </c:pt>
                <c:pt idx="13" formatCode="0.0">
                  <c:v>7.9292737698609335</c:v>
                </c:pt>
                <c:pt idx="14" formatCode="0.0">
                  <c:v>7.9258053632248533</c:v>
                </c:pt>
                <c:pt idx="15" formatCode="0.0">
                  <c:v>7.9225604803214562</c:v>
                </c:pt>
                <c:pt idx="16" formatCode="0.0">
                  <c:v>7.9195181879771903</c:v>
                </c:pt>
                <c:pt idx="17" formatCode="0.0">
                  <c:v>7.9166600877689497</c:v>
                </c:pt>
                <c:pt idx="18" formatCode="0.0">
                  <c:v>7.9139699436379782</c:v>
                </c:pt>
                <c:pt idx="19" formatCode="0.0">
                  <c:v>7.9114333732795563</c:v>
                </c:pt>
                <c:pt idx="20" formatCode="0.0">
                  <c:v>7.9090375909194117</c:v>
                </c:pt>
                <c:pt idx="21" formatCode="0.0">
                  <c:v>8.2127924551876532</c:v>
                </c:pt>
                <c:pt idx="22" formatCode="0.0">
                  <c:v>8.4951707505505212</c:v>
                </c:pt>
                <c:pt idx="23" formatCode="0.0">
                  <c:v>8.7583523195329267</c:v>
                </c:pt>
                <c:pt idx="24" formatCode="0.0">
                  <c:v>9.004230366401023</c:v>
                </c:pt>
                <c:pt idx="25" formatCode="0.0">
                  <c:v>9.2344570719829466</c:v>
                </c:pt>
                <c:pt idx="26" formatCode="0.0">
                  <c:v>9.4504807663610872</c:v>
                </c:pt>
                <c:pt idx="27" formatCode="0.0">
                  <c:v>9.653576427715965</c:v>
                </c:pt>
                <c:pt idx="28" formatCode="0.0">
                  <c:v>9.8448708646060084</c:v>
                </c:pt>
                <c:pt idx="29" formatCode="0.0">
                  <c:v>10.025363632404712</c:v>
                </c:pt>
                <c:pt idx="30" formatCode="0.0">
                  <c:v>10.195944503812054</c:v>
                </c:pt>
                <c:pt idx="31" formatCode="0.0">
                  <c:v>10.678777820326179</c:v>
                </c:pt>
                <c:pt idx="32" formatCode="0.0">
                  <c:v>11.126401768754709</c:v>
                </c:pt>
                <c:pt idx="33" formatCode="0.0">
                  <c:v>11.542532192817376</c:v>
                </c:pt>
                <c:pt idx="34" formatCode="0.0">
                  <c:v>11.930379833032307</c:v>
                </c:pt>
                <c:pt idx="35" formatCode="0.0">
                  <c:v>12.292733330785447</c:v>
                </c:pt>
                <c:pt idx="36" formatCode="0.0">
                  <c:v>12.632026385079648</c:v>
                </c:pt>
                <c:pt idx="37" formatCode="0.0">
                  <c:v>12.950392482978449</c:v>
                </c:pt>
                <c:pt idx="38" formatCode="0.0">
                  <c:v>13.249709806002247</c:v>
                </c:pt>
                <c:pt idx="39" formatCode="0.0">
                  <c:v>13.531638310022577</c:v>
                </c:pt>
                <c:pt idx="40" formatCode="0.0">
                  <c:v>13.797650525114143</c:v>
                </c:pt>
                <c:pt idx="41" formatCode="0.0">
                  <c:v>14.226136009536223</c:v>
                </c:pt>
                <c:pt idx="42" formatCode="0.0">
                  <c:v>14.623255450815613</c:v>
                </c:pt>
                <c:pt idx="43" formatCode="0.0">
                  <c:v>14.992331333490798</c:v>
                </c:pt>
                <c:pt idx="44" formatCode="0.0">
                  <c:v>15.336232894966667</c:v>
                </c:pt>
                <c:pt idx="45" formatCode="0.0">
                  <c:v>15.657450865452798</c:v>
                </c:pt>
                <c:pt idx="46" formatCode="0.0">
                  <c:v>15.958157890644442</c:v>
                </c:pt>
                <c:pt idx="47" formatCode="0.0">
                  <c:v>16.240257737882182</c:v>
                </c:pt>
                <c:pt idx="48" formatCode="0.0">
                  <c:v>16.505425642088237</c:v>
                </c:pt>
                <c:pt idx="49" formatCode="0.0">
                  <c:v>16.755141598549351</c:v>
                </c:pt>
                <c:pt idx="50" formatCode="0.0">
                  <c:v>17.456799122780346</c:v>
                </c:pt>
                <c:pt idx="51" formatCode="0.0">
                  <c:v>18.113947746843262</c:v>
                </c:pt>
                <c:pt idx="52" formatCode="0.0">
                  <c:v>18.730692339004808</c:v>
                </c:pt>
                <c:pt idx="53" formatCode="0.0">
                  <c:v>19.310648055944817</c:v>
                </c:pt>
                <c:pt idx="54" formatCode="0.0">
                  <c:v>19.857011256121719</c:v>
                </c:pt>
                <c:pt idx="55" formatCode="0.0">
                  <c:v>20.37261843751746</c:v>
                </c:pt>
                <c:pt idx="56" formatCode="0.0">
                  <c:v>20.85999549464136</c:v>
                </c:pt>
                <c:pt idx="57" formatCode="0.0">
                  <c:v>21.321399100474771</c:v>
                </c:pt>
                <c:pt idx="58" formatCode="0.0">
                  <c:v>21.758851644112909</c:v>
                </c:pt>
                <c:pt idx="59" formatCode="0.0">
                  <c:v>22.174170865298173</c:v>
                </c:pt>
                <c:pt idx="60" formatCode="0.0">
                  <c:v>22.164374671833809</c:v>
                </c:pt>
                <c:pt idx="61" formatCode="0.0">
                  <c:v>22.156046152842745</c:v>
                </c:pt>
                <c:pt idx="62" formatCode="0.0">
                  <c:v>22.148878461874936</c:v>
                </c:pt>
                <c:pt idx="63" formatCode="0.0">
                  <c:v>22.142644716255582</c:v>
                </c:pt>
                <c:pt idx="64" formatCode="0.0">
                  <c:v>22.137173542243506</c:v>
                </c:pt>
                <c:pt idx="65" formatCode="0.0">
                  <c:v>22.132333077549855</c:v>
                </c:pt>
                <c:pt idx="66" formatCode="0.0">
                  <c:v>22.128020204848092</c:v>
                </c:pt>
                <c:pt idx="67" formatCode="0.0">
                  <c:v>22.124153123856008</c:v>
                </c:pt>
                <c:pt idx="68" formatCode="0.0">
                  <c:v>22.120666113545528</c:v>
                </c:pt>
                <c:pt idx="69" formatCode="0.0">
                  <c:v>22.117505766381175</c:v>
                </c:pt>
                <c:pt idx="70" formatCode="0.0">
                  <c:v>22.886095942498454</c:v>
                </c:pt>
                <c:pt idx="71" formatCode="0.0">
                  <c:v>23.55392251288259</c:v>
                </c:pt>
                <c:pt idx="72" formatCode="0.0">
                  <c:v>24.139581909098204</c:v>
                </c:pt>
                <c:pt idx="73" formatCode="0.0">
                  <c:v>24.657359674467791</c:v>
                </c:pt>
                <c:pt idx="74" formatCode="0.0">
                  <c:v>25.118411185602962</c:v>
                </c:pt>
                <c:pt idx="75" formatCode="0.0">
                  <c:v>25.531574458381325</c:v>
                </c:pt>
                <c:pt idx="76" formatCode="0.0">
                  <c:v>25.903942185694053</c:v>
                </c:pt>
                <c:pt idx="77" formatCode="0.0">
                  <c:v>26.241272299026459</c:v>
                </c:pt>
                <c:pt idx="78" formatCode="0.0">
                  <c:v>26.548287843234267</c:v>
                </c:pt>
                <c:pt idx="79" formatCode="0.0">
                  <c:v>26.828899481961191</c:v>
                </c:pt>
                <c:pt idx="80" formatCode="0.0">
                  <c:v>26.8632453608869</c:v>
                </c:pt>
                <c:pt idx="81" formatCode="0.0">
                  <c:v>26.896480031074546</c:v>
                </c:pt>
                <c:pt idx="82" formatCode="0.0">
                  <c:v>26.928656561251163</c:v>
                </c:pt>
                <c:pt idx="83" formatCode="0.0">
                  <c:v>26.959824693844997</c:v>
                </c:pt>
                <c:pt idx="84" formatCode="0.0">
                  <c:v>26.99003110157652</c:v>
                </c:pt>
                <c:pt idx="85" formatCode="0.0">
                  <c:v>27.019319620658059</c:v>
                </c:pt>
                <c:pt idx="86" formatCode="0.0">
                  <c:v>27.04773146305282</c:v>
                </c:pt>
                <c:pt idx="87" formatCode="0.0">
                  <c:v>27.075305409954645</c:v>
                </c:pt>
                <c:pt idx="88" formatCode="0.0">
                  <c:v>27.102077988398683</c:v>
                </c:pt>
                <c:pt idx="89" formatCode="0.0">
                  <c:v>27.128083632694505</c:v>
                </c:pt>
                <c:pt idx="90" formatCode="0.0">
                  <c:v>28.053836238340221</c:v>
                </c:pt>
                <c:pt idx="91" formatCode="0.0">
                  <c:v>28.891116226483906</c:v>
                </c:pt>
                <c:pt idx="92" formatCode="0.0">
                  <c:v>29.652027968523235</c:v>
                </c:pt>
                <c:pt idx="93" formatCode="0.0">
                  <c:v>30.346564065420033</c:v>
                </c:pt>
                <c:pt idx="94" formatCode="0.0">
                  <c:v>30.983046634068256</c:v>
                </c:pt>
                <c:pt idx="95" formatCode="0.0">
                  <c:v>31.568462376640593</c:v>
                </c:pt>
                <c:pt idx="96" formatCode="0.0">
                  <c:v>32.108720109836945</c:v>
                </c:pt>
                <c:pt idx="97" formatCode="0.0">
                  <c:v>32.608850911195383</c:v>
                </c:pt>
                <c:pt idx="98" formatCode="0.0">
                  <c:v>33.073165265473385</c:v>
                </c:pt>
                <c:pt idx="99" formatCode="0.0">
                  <c:v>33.505377616428511</c:v>
                </c:pt>
                <c:pt idx="100" formatCode="0.0">
                  <c:v>33.570565402180613</c:v>
                </c:pt>
                <c:pt idx="101" formatCode="0.0">
                  <c:v>33.631930062628108</c:v>
                </c:pt>
                <c:pt idx="102" formatCode="0.0">
                  <c:v>33.689798343576484</c:v>
                </c:pt>
                <c:pt idx="103" formatCode="0.0">
                  <c:v>33.744460788145659</c:v>
                </c:pt>
                <c:pt idx="104" formatCode="0.0">
                  <c:v>33.796176615597375</c:v>
                </c:pt>
                <c:pt idx="105" formatCode="0.0">
                  <c:v>33.845177831880243</c:v>
                </c:pt>
                <c:pt idx="106" formatCode="0.0">
                  <c:v>33.891672709430118</c:v>
                </c:pt>
                <c:pt idx="107" formatCode="0.0">
                  <c:v>33.935848746325952</c:v>
                </c:pt>
                <c:pt idx="108" formatCode="0.0">
                  <c:v>33.977875193471171</c:v>
                </c:pt>
                <c:pt idx="109" formatCode="0.0">
                  <c:v>34.017905221622485</c:v>
                </c:pt>
                <c:pt idx="110" formatCode="0.0">
                  <c:v>33.62298221604204</c:v>
                </c:pt>
                <c:pt idx="111" formatCode="0.0">
                  <c:v>33.260448610256347</c:v>
                </c:pt>
                <c:pt idx="112" formatCode="0.0">
                  <c:v>32.926476766078942</c:v>
                </c:pt>
                <c:pt idx="113" formatCode="0.0">
                  <c:v>32.617819299497818</c:v>
                </c:pt>
                <c:pt idx="114" formatCode="0.0">
                  <c:v>32.331703140521199</c:v>
                </c:pt>
                <c:pt idx="115" formatCode="0.0">
                  <c:v>32.06574598583083</c:v>
                </c:pt>
                <c:pt idx="116" formatCode="0.0">
                  <c:v>31.817889810071406</c:v>
                </c:pt>
                <c:pt idx="117" formatCode="0.0">
                  <c:v>31.586347505983078</c:v>
                </c:pt>
                <c:pt idx="118" formatCode="0.0">
                  <c:v>31.369559725254089</c:v>
                </c:pt>
                <c:pt idx="119" formatCode="0.0">
                  <c:v>31.16615971527758</c:v>
                </c:pt>
                <c:pt idx="120" formatCode="0.0">
                  <c:v>31.968360979179792</c:v>
                </c:pt>
                <c:pt idx="121" formatCode="0.0">
                  <c:v>32.045564252413556</c:v>
                </c:pt>
                <c:pt idx="122" formatCode="0.0">
                  <c:v>32.612343249699116</c:v>
                </c:pt>
                <c:pt idx="123" formatCode="0.0">
                  <c:v>32.587167737331043</c:v>
                </c:pt>
                <c:pt idx="124" formatCode="0.0">
                  <c:v>30.720316066637608</c:v>
                </c:pt>
                <c:pt idx="125" formatCode="0.0">
                  <c:v>30.73678470694016</c:v>
                </c:pt>
                <c:pt idx="126" formatCode="0.0">
                  <c:v>34.994695768409144</c:v>
                </c:pt>
                <c:pt idx="127" formatCode="0.0">
                  <c:v>33.872793925083357</c:v>
                </c:pt>
                <c:pt idx="128" formatCode="0.0">
                  <c:v>33.582330022770336</c:v>
                </c:pt>
                <c:pt idx="129" formatCode="0.0">
                  <c:v>30.623952689117264</c:v>
                </c:pt>
                <c:pt idx="130" formatCode="0.0">
                  <c:v>33.361413389758624</c:v>
                </c:pt>
                <c:pt idx="131" formatCode="0.0">
                  <c:v>28.321981184233355</c:v>
                </c:pt>
                <c:pt idx="132" formatCode="0.0">
                  <c:v>28.654742411690769</c:v>
                </c:pt>
                <c:pt idx="133" formatCode="0.0">
                  <c:v>31.939808490878271</c:v>
                </c:pt>
                <c:pt idx="134" formatCode="0.0">
                  <c:v>30.146546718727535</c:v>
                </c:pt>
                <c:pt idx="135" formatCode="0.0">
                  <c:v>30.521818367751113</c:v>
                </c:pt>
                <c:pt idx="136" formatCode="0.0">
                  <c:v>31.250033815849605</c:v>
                </c:pt>
                <c:pt idx="137" formatCode="0.0">
                  <c:v>30.074814239970856</c:v>
                </c:pt>
                <c:pt idx="138" formatCode="0.0">
                  <c:v>30.029630288917129</c:v>
                </c:pt>
                <c:pt idx="139" formatCode="0.0">
                  <c:v>33.916906213506728</c:v>
                </c:pt>
                <c:pt idx="140" formatCode="0.0">
                  <c:v>33.055575522650948</c:v>
                </c:pt>
                <c:pt idx="141" formatCode="0.0">
                  <c:v>28.929859716928796</c:v>
                </c:pt>
                <c:pt idx="142" formatCode="0.0">
                  <c:v>24.630486213410158</c:v>
                </c:pt>
                <c:pt idx="143" formatCode="0.0">
                  <c:v>25.438933520444923</c:v>
                </c:pt>
                <c:pt idx="144" formatCode="0.0">
                  <c:v>29.575178954211175</c:v>
                </c:pt>
                <c:pt idx="145" formatCode="0.0">
                  <c:v>29.706345535017704</c:v>
                </c:pt>
                <c:pt idx="146" formatCode="0.0">
                  <c:v>32.729742239609543</c:v>
                </c:pt>
                <c:pt idx="147" formatCode="0.0">
                  <c:v>33.891360170423809</c:v>
                </c:pt>
                <c:pt idx="148" formatCode="0.0">
                  <c:v>30.082375286536838</c:v>
                </c:pt>
                <c:pt idx="149" formatCode="0.0">
                  <c:v>32.745395025176045</c:v>
                </c:pt>
                <c:pt idx="150" formatCode="0.0">
                  <c:v>35.658835201390289</c:v>
                </c:pt>
                <c:pt idx="151" formatCode="0.0">
                  <c:v>40.054938990393907</c:v>
                </c:pt>
                <c:pt idx="152" formatCode="0.0">
                  <c:v>40.959075457053061</c:v>
                </c:pt>
                <c:pt idx="153" formatCode="0.0">
                  <c:v>40.148527650109699</c:v>
                </c:pt>
                <c:pt idx="154" formatCode="0.0">
                  <c:v>38.077268275150402</c:v>
                </c:pt>
                <c:pt idx="155" formatCode="0.0">
                  <c:v>33.944898588950139</c:v>
                </c:pt>
                <c:pt idx="156" formatCode="0.0">
                  <c:v>33.214231292461811</c:v>
                </c:pt>
                <c:pt idx="157" formatCode="0.0">
                  <c:v>33.456732993984268</c:v>
                </c:pt>
                <c:pt idx="158" formatCode="0.0">
                  <c:v>34.024036469125569</c:v>
                </c:pt>
                <c:pt idx="159" formatCode="0.0">
                  <c:v>33.740008413967189</c:v>
                </c:pt>
                <c:pt idx="160" formatCode="0.0">
                  <c:v>35.251798561151077</c:v>
                </c:pt>
                <c:pt idx="161" formatCode="0.0">
                  <c:v>36.706349206349209</c:v>
                </c:pt>
                <c:pt idx="162" formatCode="0.0">
                  <c:v>36.788874841972188</c:v>
                </c:pt>
                <c:pt idx="163" formatCode="0.0">
                  <c:v>37.648809523809526</c:v>
                </c:pt>
                <c:pt idx="164" formatCode="0.0">
                  <c:v>36.016696481812765</c:v>
                </c:pt>
                <c:pt idx="165" formatCode="0.0">
                  <c:v>36.915125136017402</c:v>
                </c:pt>
                <c:pt idx="166" formatCode="0.0">
                  <c:v>36.781016249677585</c:v>
                </c:pt>
                <c:pt idx="167" formatCode="0.0">
                  <c:v>36.47952929639618</c:v>
                </c:pt>
                <c:pt idx="168" formatCode="0.0">
                  <c:v>34.526418310202097</c:v>
                </c:pt>
                <c:pt idx="169" formatCode="0.0">
                  <c:v>35.463687150837984</c:v>
                </c:pt>
                <c:pt idx="170" formatCode="0.0">
                  <c:v>34.714131607335489</c:v>
                </c:pt>
                <c:pt idx="171" formatCode="0.0">
                  <c:v>33.995400376332846</c:v>
                </c:pt>
                <c:pt idx="172" formatCode="0.0">
                  <c:v>34.629593622399383</c:v>
                </c:pt>
                <c:pt idx="173" formatCode="0.0">
                  <c:v>34.823572880103455</c:v>
                </c:pt>
                <c:pt idx="174" formatCode="0.0">
                  <c:v>34.967320261437912</c:v>
                </c:pt>
                <c:pt idx="175" formatCode="0.0">
                  <c:v>35.511948093052695</c:v>
                </c:pt>
                <c:pt idx="176" formatCode="0.0">
                  <c:v>35.995370370370367</c:v>
                </c:pt>
                <c:pt idx="177" formatCode="0.0">
                  <c:v>35.210685761498205</c:v>
                </c:pt>
                <c:pt idx="178" formatCode="0.0">
                  <c:v>35.190097259062782</c:v>
                </c:pt>
                <c:pt idx="179" formatCode="0.0">
                  <c:v>34.533972634779559</c:v>
                </c:pt>
                <c:pt idx="180" formatCode="0.0">
                  <c:v>32.949592042025259</c:v>
                </c:pt>
                <c:pt idx="181" formatCode="0.0">
                  <c:v>32.305630026809652</c:v>
                </c:pt>
                <c:pt idx="182" formatCode="0.0">
                  <c:v>32.293130915565555</c:v>
                </c:pt>
                <c:pt idx="183" formatCode="0.0">
                  <c:v>31.936560934891485</c:v>
                </c:pt>
                <c:pt idx="184" formatCode="0.0">
                  <c:v>31.154113021355332</c:v>
                </c:pt>
                <c:pt idx="185" formatCode="0.0">
                  <c:v>30.082796688132476</c:v>
                </c:pt>
                <c:pt idx="186" formatCode="0.0">
                  <c:v>30.72837632776935</c:v>
                </c:pt>
                <c:pt idx="187" formatCode="0.0">
                  <c:v>31.01713122632442</c:v>
                </c:pt>
                <c:pt idx="188" formatCode="0.0">
                  <c:v>30.777650629384546</c:v>
                </c:pt>
                <c:pt idx="189" formatCode="0.0">
                  <c:v>30.668321219641907</c:v>
                </c:pt>
                <c:pt idx="190" formatCode="0.0">
                  <c:v>29.241007634834439</c:v>
                </c:pt>
                <c:pt idx="191" formatCode="0.0">
                  <c:v>28.44589687726943</c:v>
                </c:pt>
                <c:pt idx="192" formatCode="0.0">
                  <c:v>27.083260236482932</c:v>
                </c:pt>
                <c:pt idx="193" formatCode="0.0">
                  <c:v>26.905872888173768</c:v>
                </c:pt>
                <c:pt idx="194" formatCode="0.0">
                  <c:v>27.026325653816212</c:v>
                </c:pt>
                <c:pt idx="195" formatCode="0.0">
                  <c:v>26.364002686366693</c:v>
                </c:pt>
                <c:pt idx="196" formatCode="0.0">
                  <c:v>26.204734843658418</c:v>
                </c:pt>
                <c:pt idx="197" formatCode="0.0">
                  <c:v>26.196485661402367</c:v>
                </c:pt>
                <c:pt idx="198" formatCode="0.0">
                  <c:v>26.479174559311833</c:v>
                </c:pt>
                <c:pt idx="199" formatCode="0.0">
                  <c:v>25.99487052204848</c:v>
                </c:pt>
                <c:pt idx="200" formatCode="0.0">
                  <c:v>25.138316656856979</c:v>
                </c:pt>
                <c:pt idx="201" formatCode="0.0">
                  <c:v>24.321277774593529</c:v>
                </c:pt>
                <c:pt idx="202" formatCode="0.0">
                  <c:v>23.815106045303708</c:v>
                </c:pt>
                <c:pt idx="203" formatCode="0.0">
                  <c:v>23.507398926899288</c:v>
                </c:pt>
                <c:pt idx="204" formatCode="0.0">
                  <c:v>23.559085886328329</c:v>
                </c:pt>
                <c:pt idx="205" formatCode="0.0">
                  <c:v>23.65534054548225</c:v>
                </c:pt>
                <c:pt idx="206" formatCode="0.0">
                  <c:v>23.214234466924953</c:v>
                </c:pt>
                <c:pt idx="207" formatCode="0.0">
                  <c:v>23.176803013993542</c:v>
                </c:pt>
                <c:pt idx="208" formatCode="0.0">
                  <c:v>22.999428317347391</c:v>
                </c:pt>
                <c:pt idx="209" formatCode="0.0">
                  <c:v>22.763402873919894</c:v>
                </c:pt>
                <c:pt idx="210" formatCode="0.0">
                  <c:v>22.524893872019177</c:v>
                </c:pt>
                <c:pt idx="211" formatCode="0.0">
                  <c:v>21.328762650995756</c:v>
                </c:pt>
                <c:pt idx="212" formatCode="0.0">
                  <c:v>20.749468518303065</c:v>
                </c:pt>
                <c:pt idx="213" formatCode="0.0">
                  <c:v>20.690421138720325</c:v>
                </c:pt>
                <c:pt idx="214" formatCode="0.0">
                  <c:v>20.711154776299878</c:v>
                </c:pt>
                <c:pt idx="215" formatCode="0.0">
                  <c:v>20.693338512332492</c:v>
                </c:pt>
                <c:pt idx="216" formatCode="0.0">
                  <c:v>20.716157205240176</c:v>
                </c:pt>
                <c:pt idx="217" formatCode="0.0">
                  <c:v>20.352140093278987</c:v>
                </c:pt>
                <c:pt idx="218" formatCode="0.0">
                  <c:v>19.151781524697341</c:v>
                </c:pt>
                <c:pt idx="219" formatCode="0.0">
                  <c:v>18.189277239271203</c:v>
                </c:pt>
                <c:pt idx="220" formatCode="0.0">
                  <c:v>17.883225781521698</c:v>
                </c:pt>
                <c:pt idx="221" formatCode="0.0">
                  <c:v>17.745206558156465</c:v>
                </c:pt>
                <c:pt idx="222" formatCode="0.0">
                  <c:v>17.570799066183199</c:v>
                </c:pt>
                <c:pt idx="223" formatCode="0.0">
                  <c:v>17.491391360676417</c:v>
                </c:pt>
                <c:pt idx="224" formatCode="0.0">
                  <c:v>17.346160117397684</c:v>
                </c:pt>
                <c:pt idx="225" formatCode="0.0">
                  <c:v>17.468497272898247</c:v>
                </c:pt>
                <c:pt idx="226" formatCode="0.0">
                  <c:v>17.132656231912314</c:v>
                </c:pt>
                <c:pt idx="227" formatCode="0.0">
                  <c:v>17.19426682909485</c:v>
                </c:pt>
                <c:pt idx="228" formatCode="0.0">
                  <c:v>17.41040347445546</c:v>
                </c:pt>
                <c:pt idx="229" formatCode="0.0">
                  <c:v>17.037726469872766</c:v>
                </c:pt>
                <c:pt idx="230" formatCode="0.0">
                  <c:v>16.668544177837859</c:v>
                </c:pt>
                <c:pt idx="231" formatCode="0.0">
                  <c:v>16.388612058722067</c:v>
                </c:pt>
                <c:pt idx="232" formatCode="0.0">
                  <c:v>16.467620067365171</c:v>
                </c:pt>
                <c:pt idx="233" formatCode="0.0">
                  <c:v>16.497668145403729</c:v>
                </c:pt>
                <c:pt idx="234" formatCode="0.0">
                  <c:v>16.319830676059816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24-4A2B-9B00-EAA430BF2133}"/>
            </c:ext>
          </c:extLst>
        </c:ser>
        <c:ser>
          <c:idx val="3"/>
          <c:order val="3"/>
          <c:tx>
            <c:v>Tertiary sector</c:v>
          </c:tx>
          <c:marker>
            <c:symbol val="none"/>
          </c:marker>
          <c:cat>
            <c:numRef>
              <c:f>'IP and GDP by Industry'!$O$4:$O$238</c:f>
              <c:numCache>
                <c:formatCode>General</c:formatCode>
                <c:ptCount val="235"/>
                <c:pt idx="0">
                  <c:v>1790</c:v>
                </c:pt>
                <c:pt idx="1">
                  <c:v>1791</c:v>
                </c:pt>
                <c:pt idx="2">
                  <c:v>1792</c:v>
                </c:pt>
                <c:pt idx="3">
                  <c:v>1793</c:v>
                </c:pt>
                <c:pt idx="4">
                  <c:v>1794</c:v>
                </c:pt>
                <c:pt idx="5">
                  <c:v>1795</c:v>
                </c:pt>
                <c:pt idx="6">
                  <c:v>1796</c:v>
                </c:pt>
                <c:pt idx="7">
                  <c:v>1797</c:v>
                </c:pt>
                <c:pt idx="8">
                  <c:v>1798</c:v>
                </c:pt>
                <c:pt idx="9">
                  <c:v>1799</c:v>
                </c:pt>
                <c:pt idx="10">
                  <c:v>1800</c:v>
                </c:pt>
                <c:pt idx="11">
                  <c:v>1801</c:v>
                </c:pt>
                <c:pt idx="12">
                  <c:v>1802</c:v>
                </c:pt>
                <c:pt idx="13">
                  <c:v>1803</c:v>
                </c:pt>
                <c:pt idx="14">
                  <c:v>1804</c:v>
                </c:pt>
                <c:pt idx="15">
                  <c:v>1805</c:v>
                </c:pt>
                <c:pt idx="16">
                  <c:v>1806</c:v>
                </c:pt>
                <c:pt idx="17">
                  <c:v>1807</c:v>
                </c:pt>
                <c:pt idx="18">
                  <c:v>1808</c:v>
                </c:pt>
                <c:pt idx="19">
                  <c:v>1809</c:v>
                </c:pt>
                <c:pt idx="20">
                  <c:v>1810</c:v>
                </c:pt>
                <c:pt idx="21">
                  <c:v>1811</c:v>
                </c:pt>
                <c:pt idx="22">
                  <c:v>1812</c:v>
                </c:pt>
                <c:pt idx="23">
                  <c:v>1813</c:v>
                </c:pt>
                <c:pt idx="24">
                  <c:v>1814</c:v>
                </c:pt>
                <c:pt idx="25">
                  <c:v>1815</c:v>
                </c:pt>
                <c:pt idx="26">
                  <c:v>1816</c:v>
                </c:pt>
                <c:pt idx="27">
                  <c:v>1817</c:v>
                </c:pt>
                <c:pt idx="28">
                  <c:v>1818</c:v>
                </c:pt>
                <c:pt idx="29">
                  <c:v>1819</c:v>
                </c:pt>
                <c:pt idx="30">
                  <c:v>1820</c:v>
                </c:pt>
                <c:pt idx="31">
                  <c:v>1821</c:v>
                </c:pt>
                <c:pt idx="32">
                  <c:v>1822</c:v>
                </c:pt>
                <c:pt idx="33">
                  <c:v>1823</c:v>
                </c:pt>
                <c:pt idx="34">
                  <c:v>1824</c:v>
                </c:pt>
                <c:pt idx="35">
                  <c:v>1825</c:v>
                </c:pt>
                <c:pt idx="36">
                  <c:v>1826</c:v>
                </c:pt>
                <c:pt idx="37">
                  <c:v>1827</c:v>
                </c:pt>
                <c:pt idx="38">
                  <c:v>1828</c:v>
                </c:pt>
                <c:pt idx="39">
                  <c:v>1829</c:v>
                </c:pt>
                <c:pt idx="40">
                  <c:v>1830</c:v>
                </c:pt>
                <c:pt idx="41">
                  <c:v>1831</c:v>
                </c:pt>
                <c:pt idx="42">
                  <c:v>1832</c:v>
                </c:pt>
                <c:pt idx="43">
                  <c:v>1833</c:v>
                </c:pt>
                <c:pt idx="44">
                  <c:v>1834</c:v>
                </c:pt>
                <c:pt idx="45">
                  <c:v>1835</c:v>
                </c:pt>
                <c:pt idx="46">
                  <c:v>1836</c:v>
                </c:pt>
                <c:pt idx="47">
                  <c:v>1837</c:v>
                </c:pt>
                <c:pt idx="48">
                  <c:v>1838</c:v>
                </c:pt>
                <c:pt idx="49">
                  <c:v>1839</c:v>
                </c:pt>
                <c:pt idx="50">
                  <c:v>1840</c:v>
                </c:pt>
                <c:pt idx="51">
                  <c:v>1841</c:v>
                </c:pt>
                <c:pt idx="52">
                  <c:v>1842</c:v>
                </c:pt>
                <c:pt idx="53">
                  <c:v>1843</c:v>
                </c:pt>
                <c:pt idx="54">
                  <c:v>1844</c:v>
                </c:pt>
                <c:pt idx="55">
                  <c:v>1845</c:v>
                </c:pt>
                <c:pt idx="56">
                  <c:v>1846</c:v>
                </c:pt>
                <c:pt idx="57">
                  <c:v>1847</c:v>
                </c:pt>
                <c:pt idx="58">
                  <c:v>1848</c:v>
                </c:pt>
                <c:pt idx="59">
                  <c:v>1849</c:v>
                </c:pt>
                <c:pt idx="60">
                  <c:v>1850</c:v>
                </c:pt>
                <c:pt idx="61">
                  <c:v>1851</c:v>
                </c:pt>
                <c:pt idx="62">
                  <c:v>1852</c:v>
                </c:pt>
                <c:pt idx="63">
                  <c:v>1853</c:v>
                </c:pt>
                <c:pt idx="64">
                  <c:v>1854</c:v>
                </c:pt>
                <c:pt idx="65">
                  <c:v>1855</c:v>
                </c:pt>
                <c:pt idx="66">
                  <c:v>1856</c:v>
                </c:pt>
                <c:pt idx="67">
                  <c:v>1857</c:v>
                </c:pt>
                <c:pt idx="68">
                  <c:v>1858</c:v>
                </c:pt>
                <c:pt idx="69">
                  <c:v>1859</c:v>
                </c:pt>
                <c:pt idx="70">
                  <c:v>1860</c:v>
                </c:pt>
                <c:pt idx="71">
                  <c:v>1861</c:v>
                </c:pt>
                <c:pt idx="72">
                  <c:v>1862</c:v>
                </c:pt>
                <c:pt idx="73">
                  <c:v>1863</c:v>
                </c:pt>
                <c:pt idx="74">
                  <c:v>1864</c:v>
                </c:pt>
                <c:pt idx="75">
                  <c:v>1865</c:v>
                </c:pt>
                <c:pt idx="76">
                  <c:v>1866</c:v>
                </c:pt>
                <c:pt idx="77">
                  <c:v>1867</c:v>
                </c:pt>
                <c:pt idx="78">
                  <c:v>1868</c:v>
                </c:pt>
                <c:pt idx="79">
                  <c:v>1869</c:v>
                </c:pt>
                <c:pt idx="80">
                  <c:v>1870</c:v>
                </c:pt>
                <c:pt idx="81">
                  <c:v>1871</c:v>
                </c:pt>
                <c:pt idx="82">
                  <c:v>1872</c:v>
                </c:pt>
                <c:pt idx="83">
                  <c:v>1873</c:v>
                </c:pt>
                <c:pt idx="84">
                  <c:v>1874</c:v>
                </c:pt>
                <c:pt idx="85">
                  <c:v>1875</c:v>
                </c:pt>
                <c:pt idx="86">
                  <c:v>1876</c:v>
                </c:pt>
                <c:pt idx="87">
                  <c:v>1877</c:v>
                </c:pt>
                <c:pt idx="88">
                  <c:v>1878</c:v>
                </c:pt>
                <c:pt idx="89">
                  <c:v>1879</c:v>
                </c:pt>
                <c:pt idx="90">
                  <c:v>1880</c:v>
                </c:pt>
                <c:pt idx="91">
                  <c:v>1881</c:v>
                </c:pt>
                <c:pt idx="92">
                  <c:v>1882</c:v>
                </c:pt>
                <c:pt idx="93">
                  <c:v>1883</c:v>
                </c:pt>
                <c:pt idx="94">
                  <c:v>1884</c:v>
                </c:pt>
                <c:pt idx="95">
                  <c:v>1885</c:v>
                </c:pt>
                <c:pt idx="96">
                  <c:v>1886</c:v>
                </c:pt>
                <c:pt idx="97">
                  <c:v>1887</c:v>
                </c:pt>
                <c:pt idx="98">
                  <c:v>1888</c:v>
                </c:pt>
                <c:pt idx="99">
                  <c:v>1889</c:v>
                </c:pt>
                <c:pt idx="100">
                  <c:v>1890</c:v>
                </c:pt>
                <c:pt idx="101">
                  <c:v>1891</c:v>
                </c:pt>
                <c:pt idx="102">
                  <c:v>1892</c:v>
                </c:pt>
                <c:pt idx="103">
                  <c:v>1893</c:v>
                </c:pt>
                <c:pt idx="104">
                  <c:v>1894</c:v>
                </c:pt>
                <c:pt idx="105">
                  <c:v>1895</c:v>
                </c:pt>
                <c:pt idx="106">
                  <c:v>1896</c:v>
                </c:pt>
                <c:pt idx="107">
                  <c:v>1897</c:v>
                </c:pt>
                <c:pt idx="108">
                  <c:v>1898</c:v>
                </c:pt>
                <c:pt idx="109">
                  <c:v>1899</c:v>
                </c:pt>
                <c:pt idx="110">
                  <c:v>1900</c:v>
                </c:pt>
                <c:pt idx="111">
                  <c:v>1901</c:v>
                </c:pt>
                <c:pt idx="112">
                  <c:v>1902</c:v>
                </c:pt>
                <c:pt idx="113">
                  <c:v>1903</c:v>
                </c:pt>
                <c:pt idx="114">
                  <c:v>1904</c:v>
                </c:pt>
                <c:pt idx="115">
                  <c:v>1905</c:v>
                </c:pt>
                <c:pt idx="116">
                  <c:v>1906</c:v>
                </c:pt>
                <c:pt idx="117">
                  <c:v>1907</c:v>
                </c:pt>
                <c:pt idx="118">
                  <c:v>1908</c:v>
                </c:pt>
                <c:pt idx="119">
                  <c:v>1909</c:v>
                </c:pt>
                <c:pt idx="120">
                  <c:v>1910</c:v>
                </c:pt>
                <c:pt idx="121">
                  <c:v>1911</c:v>
                </c:pt>
                <c:pt idx="122">
                  <c:v>1912</c:v>
                </c:pt>
                <c:pt idx="123">
                  <c:v>1913</c:v>
                </c:pt>
                <c:pt idx="124">
                  <c:v>1914</c:v>
                </c:pt>
                <c:pt idx="125">
                  <c:v>1915</c:v>
                </c:pt>
                <c:pt idx="126">
                  <c:v>1916</c:v>
                </c:pt>
                <c:pt idx="127">
                  <c:v>1917</c:v>
                </c:pt>
                <c:pt idx="128">
                  <c:v>1918</c:v>
                </c:pt>
                <c:pt idx="129">
                  <c:v>1919</c:v>
                </c:pt>
                <c:pt idx="130">
                  <c:v>1920</c:v>
                </c:pt>
                <c:pt idx="131">
                  <c:v>1921</c:v>
                </c:pt>
                <c:pt idx="132">
                  <c:v>1922</c:v>
                </c:pt>
                <c:pt idx="133">
                  <c:v>1923</c:v>
                </c:pt>
                <c:pt idx="134">
                  <c:v>1924</c:v>
                </c:pt>
                <c:pt idx="135">
                  <c:v>1925</c:v>
                </c:pt>
                <c:pt idx="136">
                  <c:v>1926</c:v>
                </c:pt>
                <c:pt idx="137">
                  <c:v>1927</c:v>
                </c:pt>
                <c:pt idx="138">
                  <c:v>1928</c:v>
                </c:pt>
                <c:pt idx="139">
                  <c:v>1929</c:v>
                </c:pt>
                <c:pt idx="140">
                  <c:v>1930</c:v>
                </c:pt>
                <c:pt idx="141">
                  <c:v>1931</c:v>
                </c:pt>
                <c:pt idx="142">
                  <c:v>1932</c:v>
                </c:pt>
                <c:pt idx="143">
                  <c:v>1933</c:v>
                </c:pt>
                <c:pt idx="144">
                  <c:v>1934</c:v>
                </c:pt>
                <c:pt idx="145">
                  <c:v>1935</c:v>
                </c:pt>
                <c:pt idx="146">
                  <c:v>1936</c:v>
                </c:pt>
                <c:pt idx="147">
                  <c:v>1937</c:v>
                </c:pt>
                <c:pt idx="148">
                  <c:v>1938</c:v>
                </c:pt>
                <c:pt idx="149">
                  <c:v>1939</c:v>
                </c:pt>
                <c:pt idx="150">
                  <c:v>1940</c:v>
                </c:pt>
                <c:pt idx="151">
                  <c:v>1941</c:v>
                </c:pt>
                <c:pt idx="152">
                  <c:v>1942</c:v>
                </c:pt>
                <c:pt idx="153">
                  <c:v>1943</c:v>
                </c:pt>
                <c:pt idx="154">
                  <c:v>1944</c:v>
                </c:pt>
                <c:pt idx="155">
                  <c:v>1945</c:v>
                </c:pt>
                <c:pt idx="156">
                  <c:v>1946</c:v>
                </c:pt>
                <c:pt idx="157">
                  <c:v>1947</c:v>
                </c:pt>
                <c:pt idx="158">
                  <c:v>1948</c:v>
                </c:pt>
                <c:pt idx="159">
                  <c:v>1949</c:v>
                </c:pt>
                <c:pt idx="160">
                  <c:v>1950</c:v>
                </c:pt>
                <c:pt idx="161">
                  <c:v>1951</c:v>
                </c:pt>
                <c:pt idx="162">
                  <c:v>1952</c:v>
                </c:pt>
                <c:pt idx="163">
                  <c:v>1953</c:v>
                </c:pt>
                <c:pt idx="164">
                  <c:v>1954</c:v>
                </c:pt>
                <c:pt idx="165">
                  <c:v>1955</c:v>
                </c:pt>
                <c:pt idx="166">
                  <c:v>1956</c:v>
                </c:pt>
                <c:pt idx="167">
                  <c:v>1957</c:v>
                </c:pt>
                <c:pt idx="168">
                  <c:v>1958</c:v>
                </c:pt>
                <c:pt idx="169">
                  <c:v>1959</c:v>
                </c:pt>
                <c:pt idx="170">
                  <c:v>1960</c:v>
                </c:pt>
                <c:pt idx="171">
                  <c:v>1961</c:v>
                </c:pt>
                <c:pt idx="172">
                  <c:v>1962</c:v>
                </c:pt>
                <c:pt idx="173">
                  <c:v>1963</c:v>
                </c:pt>
                <c:pt idx="174">
                  <c:v>1964</c:v>
                </c:pt>
                <c:pt idx="175">
                  <c:v>1965</c:v>
                </c:pt>
                <c:pt idx="176">
                  <c:v>1966</c:v>
                </c:pt>
                <c:pt idx="177">
                  <c:v>1967</c:v>
                </c:pt>
                <c:pt idx="178">
                  <c:v>1968</c:v>
                </c:pt>
                <c:pt idx="179">
                  <c:v>1969</c:v>
                </c:pt>
                <c:pt idx="180">
                  <c:v>1970</c:v>
                </c:pt>
                <c:pt idx="181">
                  <c:v>1971</c:v>
                </c:pt>
                <c:pt idx="182">
                  <c:v>1972</c:v>
                </c:pt>
                <c:pt idx="183">
                  <c:v>1973</c:v>
                </c:pt>
                <c:pt idx="184">
                  <c:v>1974</c:v>
                </c:pt>
                <c:pt idx="185">
                  <c:v>1975</c:v>
                </c:pt>
                <c:pt idx="186">
                  <c:v>1976</c:v>
                </c:pt>
                <c:pt idx="187">
                  <c:v>1977</c:v>
                </c:pt>
                <c:pt idx="188">
                  <c:v>1978</c:v>
                </c:pt>
                <c:pt idx="189">
                  <c:v>1979</c:v>
                </c:pt>
                <c:pt idx="190">
                  <c:v>1980</c:v>
                </c:pt>
                <c:pt idx="191">
                  <c:v>1981</c:v>
                </c:pt>
                <c:pt idx="192">
                  <c:v>1982</c:v>
                </c:pt>
                <c:pt idx="193">
                  <c:v>1983</c:v>
                </c:pt>
                <c:pt idx="194">
                  <c:v>1984</c:v>
                </c:pt>
                <c:pt idx="195">
                  <c:v>1985</c:v>
                </c:pt>
                <c:pt idx="196">
                  <c:v>1986</c:v>
                </c:pt>
                <c:pt idx="197">
                  <c:v>1987</c:v>
                </c:pt>
                <c:pt idx="198">
                  <c:v>1988</c:v>
                </c:pt>
                <c:pt idx="199">
                  <c:v>1989</c:v>
                </c:pt>
                <c:pt idx="200">
                  <c:v>1990</c:v>
                </c:pt>
                <c:pt idx="201">
                  <c:v>1991</c:v>
                </c:pt>
                <c:pt idx="202">
                  <c:v>1992</c:v>
                </c:pt>
                <c:pt idx="203">
                  <c:v>1993</c:v>
                </c:pt>
                <c:pt idx="204">
                  <c:v>1994</c:v>
                </c:pt>
                <c:pt idx="205">
                  <c:v>1995</c:v>
                </c:pt>
                <c:pt idx="206">
                  <c:v>1996</c:v>
                </c:pt>
                <c:pt idx="207">
                  <c:v>1997</c:v>
                </c:pt>
                <c:pt idx="208">
                  <c:v>1998</c:v>
                </c:pt>
                <c:pt idx="209">
                  <c:v>1999</c:v>
                </c:pt>
                <c:pt idx="210">
                  <c:v>2000</c:v>
                </c:pt>
                <c:pt idx="211">
                  <c:v>2001</c:v>
                </c:pt>
                <c:pt idx="212">
                  <c:v>2002</c:v>
                </c:pt>
                <c:pt idx="213">
                  <c:v>2003</c:v>
                </c:pt>
                <c:pt idx="214">
                  <c:v>2004</c:v>
                </c:pt>
                <c:pt idx="215">
                  <c:v>2005</c:v>
                </c:pt>
                <c:pt idx="216">
                  <c:v>2006</c:v>
                </c:pt>
                <c:pt idx="217">
                  <c:v>2007</c:v>
                </c:pt>
                <c:pt idx="218">
                  <c:v>2008</c:v>
                </c:pt>
                <c:pt idx="219">
                  <c:v>2009</c:v>
                </c:pt>
                <c:pt idx="220">
                  <c:v>2010</c:v>
                </c:pt>
                <c:pt idx="221">
                  <c:v>2011</c:v>
                </c:pt>
                <c:pt idx="222">
                  <c:v>2012</c:v>
                </c:pt>
                <c:pt idx="223">
                  <c:v>2013</c:v>
                </c:pt>
                <c:pt idx="224">
                  <c:v>2014</c:v>
                </c:pt>
                <c:pt idx="225">
                  <c:v>2015</c:v>
                </c:pt>
                <c:pt idx="226">
                  <c:v>2016</c:v>
                </c:pt>
                <c:pt idx="227">
                  <c:v>2017</c:v>
                </c:pt>
                <c:pt idx="228">
                  <c:v>2018</c:v>
                </c:pt>
                <c:pt idx="229">
                  <c:v>2019</c:v>
                </c:pt>
                <c:pt idx="230">
                  <c:v>2020</c:v>
                </c:pt>
                <c:pt idx="231">
                  <c:v>2021</c:v>
                </c:pt>
                <c:pt idx="232">
                  <c:v>2022</c:v>
                </c:pt>
                <c:pt idx="233">
                  <c:v>2023</c:v>
                </c:pt>
                <c:pt idx="234">
                  <c:v>2024</c:v>
                </c:pt>
              </c:numCache>
            </c:numRef>
          </c:cat>
          <c:val>
            <c:numRef>
              <c:f>'IP and GDP by Industry'!$R$4:$R$238</c:f>
              <c:numCache>
                <c:formatCode>General</c:formatCode>
                <c:ptCount val="2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 formatCode="0.0">
                  <c:v>15.753831285486584</c:v>
                </c:pt>
                <c:pt idx="11" formatCode="0.0">
                  <c:v>15.693886023209688</c:v>
                </c:pt>
                <c:pt idx="12" formatCode="0.0">
                  <c:v>15.638217387536843</c:v>
                </c:pt>
                <c:pt idx="13" formatCode="0.0">
                  <c:v>15.586383485384237</c:v>
                </c:pt>
                <c:pt idx="14" formatCode="0.0">
                  <c:v>15.538001276241603</c:v>
                </c:pt>
                <c:pt idx="15" formatCode="0.0">
                  <c:v>15.492737090190749</c:v>
                </c:pt>
                <c:pt idx="16" formatCode="0.0">
                  <c:v>15.45029892191422</c:v>
                </c:pt>
                <c:pt idx="17" formatCode="0.0">
                  <c:v>15.410430124355413</c:v>
                </c:pt>
                <c:pt idx="18" formatCode="0.0">
                  <c:v>15.372904214153701</c:v>
                </c:pt>
                <c:pt idx="19" formatCode="0.0">
                  <c:v>15.337520566714696</c:v>
                </c:pt>
                <c:pt idx="20" formatCode="0.0">
                  <c:v>15.304100828093778</c:v>
                </c:pt>
                <c:pt idx="21" formatCode="0.0">
                  <c:v>15.827830296927974</c:v>
                </c:pt>
                <c:pt idx="22" formatCode="0.0">
                  <c:v>16.314702614172912</c:v>
                </c:pt>
                <c:pt idx="23" formatCode="0.0">
                  <c:v>16.768476230809995</c:v>
                </c:pt>
                <c:pt idx="24" formatCode="0.0">
                  <c:v>17.192415380539952</c:v>
                </c:pt>
                <c:pt idx="25" formatCode="0.0">
                  <c:v>17.58936872815578</c:v>
                </c:pt>
                <c:pt idx="26" formatCode="0.0">
                  <c:v>17.961833462127419</c:v>
                </c:pt>
                <c:pt idx="27" formatCode="0.0">
                  <c:v>18.312007880239751</c:v>
                </c:pt>
                <c:pt idx="28" formatCode="0.0">
                  <c:v>18.641834808492288</c:v>
                </c:pt>
                <c:pt idx="29" formatCode="0.0">
                  <c:v>18.95303766489873</c:v>
                </c:pt>
                <c:pt idx="30" formatCode="0.0">
                  <c:v>19.247150581874269</c:v>
                </c:pt>
                <c:pt idx="31" formatCode="0.0">
                  <c:v>20.073768373564914</c:v>
                </c:pt>
                <c:pt idx="32" formatCode="0.0">
                  <c:v>20.840107205419361</c:v>
                </c:pt>
                <c:pt idx="33" formatCode="0.0">
                  <c:v>21.55252865694095</c:v>
                </c:pt>
                <c:pt idx="34" formatCode="0.0">
                  <c:v>22.216529563468107</c:v>
                </c:pt>
                <c:pt idx="35" formatCode="0.0">
                  <c:v>22.836884120371014</c:v>
                </c:pt>
                <c:pt idx="36" formatCode="0.0">
                  <c:v>23.41775885640104</c:v>
                </c:pt>
                <c:pt idx="37" formatCode="0.0">
                  <c:v>23.96280633302143</c:v>
                </c:pt>
                <c:pt idx="38" formatCode="0.0">
                  <c:v>24.475242024822837</c:v>
                </c:pt>
                <c:pt idx="39" formatCode="0.0">
                  <c:v>24.95790780085181</c:v>
                </c:pt>
                <c:pt idx="40" formatCode="0.0">
                  <c:v>25.413324654413724</c:v>
                </c:pt>
                <c:pt idx="41" formatCode="0.0">
                  <c:v>26.101051815581069</c:v>
                </c:pt>
                <c:pt idx="42" formatCode="0.0">
                  <c:v>26.73843589491295</c:v>
                </c:pt>
                <c:pt idx="43" formatCode="0.0">
                  <c:v>27.330809541805294</c:v>
                </c:pt>
                <c:pt idx="44" formatCode="0.0">
                  <c:v>27.882777935586031</c:v>
                </c:pt>
                <c:pt idx="45" formatCode="0.0">
                  <c:v>28.398338744504258</c:v>
                </c:pt>
                <c:pt idx="46" formatCode="0.0">
                  <c:v>28.88097910525547</c:v>
                </c:pt>
                <c:pt idx="47" formatCode="0.0">
                  <c:v>29.333754599781781</c:v>
                </c:pt>
                <c:pt idx="48" formatCode="0.0">
                  <c:v>29.759354011249098</c:v>
                </c:pt>
                <c:pt idx="49" formatCode="0.0">
                  <c:v>30.160152759582001</c:v>
                </c:pt>
                <c:pt idx="50" formatCode="0.0">
                  <c:v>30.369172657934897</c:v>
                </c:pt>
                <c:pt idx="51" formatCode="0.0">
                  <c:v>30.564933600931877</c:v>
                </c:pt>
                <c:pt idx="52" formatCode="0.0">
                  <c:v>30.74865840614164</c:v>
                </c:pt>
                <c:pt idx="53" formatCode="0.0">
                  <c:v>30.921424008757882</c:v>
                </c:pt>
                <c:pt idx="54" formatCode="0.0">
                  <c:v>31.084182586298841</c:v>
                </c:pt>
                <c:pt idx="55" formatCode="0.0">
                  <c:v>31.237779115835782</c:v>
                </c:pt>
                <c:pt idx="56" formatCode="0.0">
                  <c:v>31.382966047382229</c:v>
                </c:pt>
                <c:pt idx="57" formatCode="0.0">
                  <c:v>31.520415631346509</c:v>
                </c:pt>
                <c:pt idx="58" formatCode="0.0">
                  <c:v>31.650730326262202</c:v>
                </c:pt>
                <c:pt idx="59" formatCode="0.0">
                  <c:v>31.774451626751777</c:v>
                </c:pt>
                <c:pt idx="60" formatCode="0.0">
                  <c:v>32.104027369704646</c:v>
                </c:pt>
                <c:pt idx="61" formatCode="0.0">
                  <c:v>32.384225779848819</c:v>
                </c:pt>
                <c:pt idx="62" formatCode="0.0">
                  <c:v>32.625370167673154</c:v>
                </c:pt>
                <c:pt idx="63" formatCode="0.0">
                  <c:v>32.835093602735398</c:v>
                </c:pt>
                <c:pt idx="64" formatCode="0.0">
                  <c:v>33.01916165390378</c:v>
                </c:pt>
                <c:pt idx="65" formatCode="0.0">
                  <c:v>33.182010596551891</c:v>
                </c:pt>
                <c:pt idx="66" formatCode="0.0">
                  <c:v>33.327109632225032</c:v>
                </c:pt>
                <c:pt idx="67" formatCode="0.0">
                  <c:v>33.457210787909936</c:v>
                </c:pt>
                <c:pt idx="68" formatCode="0.0">
                  <c:v>33.574525132296969</c:v>
                </c:pt>
                <c:pt idx="69" formatCode="0.0">
                  <c:v>33.680849468221027</c:v>
                </c:pt>
                <c:pt idx="70" formatCode="0.0">
                  <c:v>33.153777803273279</c:v>
                </c:pt>
                <c:pt idx="71" formatCode="0.0">
                  <c:v>32.695806216742092</c:v>
                </c:pt>
                <c:pt idx="72" formatCode="0.0">
                  <c:v>32.294181940700653</c:v>
                </c:pt>
                <c:pt idx="73" formatCode="0.0">
                  <c:v>31.939108460260236</c:v>
                </c:pt>
                <c:pt idx="74" formatCode="0.0">
                  <c:v>31.622935816955962</c:v>
                </c:pt>
                <c:pt idx="75" formatCode="0.0">
                  <c:v>31.339603215466504</c:v>
                </c:pt>
                <c:pt idx="76" formatCode="0.0">
                  <c:v>31.084246740577633</c:v>
                </c:pt>
                <c:pt idx="77" formatCode="0.0">
                  <c:v>30.852917808728265</c:v>
                </c:pt>
                <c:pt idx="78" formatCode="0.0">
                  <c:v>30.642377524609728</c:v>
                </c:pt>
                <c:pt idx="79" formatCode="0.0">
                  <c:v>30.449944094905113</c:v>
                </c:pt>
                <c:pt idx="80" formatCode="0.0">
                  <c:v>31.011967942240613</c:v>
                </c:pt>
                <c:pt idx="81" formatCode="0.0">
                  <c:v>31.555808361762185</c:v>
                </c:pt>
                <c:pt idx="82" formatCode="0.0">
                  <c:v>32.082333751398806</c:v>
                </c:pt>
                <c:pt idx="83" formatCode="0.0">
                  <c:v>32.592358078700101</c:v>
                </c:pt>
                <c:pt idx="84" formatCode="0.0">
                  <c:v>33.086645079599919</c:v>
                </c:pt>
                <c:pt idx="85" formatCode="0.0">
                  <c:v>33.565912074413902</c:v>
                </c:pt>
                <c:pt idx="86" formatCode="0.0">
                  <c:v>34.030833441170529</c:v>
                </c:pt>
                <c:pt idx="87" formatCode="0.0">
                  <c:v>34.482043781645672</c:v>
                </c:pt>
                <c:pt idx="88" formatCode="0.0">
                  <c:v>34.920140811358152</c:v>
                </c:pt>
                <c:pt idx="89" formatCode="0.0">
                  <c:v>35.345688001202717</c:v>
                </c:pt>
                <c:pt idx="90" formatCode="0.0">
                  <c:v>36.075424107371589</c:v>
                </c:pt>
                <c:pt idx="91" formatCode="0.0">
                  <c:v>36.735420562790601</c:v>
                </c:pt>
                <c:pt idx="92" formatCode="0.0">
                  <c:v>37.335218790079033</c:v>
                </c:pt>
                <c:pt idx="93" formatCode="0.0">
                  <c:v>37.882695582315208</c:v>
                </c:pt>
                <c:pt idx="94" formatCode="0.0">
                  <c:v>38.384410952552543</c:v>
                </c:pt>
                <c:pt idx="95" formatCode="0.0">
                  <c:v>38.845872256435896</c:v>
                </c:pt>
                <c:pt idx="96" formatCode="0.0">
                  <c:v>39.271737192862773</c:v>
                </c:pt>
                <c:pt idx="97" formatCode="0.0">
                  <c:v>39.665971571823931</c:v>
                </c:pt>
                <c:pt idx="98" formatCode="0.0">
                  <c:v>40.031973187010124</c:v>
                </c:pt>
                <c:pt idx="99" formatCode="0.0">
                  <c:v>40.372669995315711</c:v>
                </c:pt>
                <c:pt idx="100" formatCode="0.0">
                  <c:v>40.517585687864297</c:v>
                </c:pt>
                <c:pt idx="101" formatCode="0.0">
                  <c:v>40.654002382558851</c:v>
                </c:pt>
                <c:pt idx="102" formatCode="0.0">
                  <c:v>40.782646451589244</c:v>
                </c:pt>
                <c:pt idx="103" formatCode="0.0">
                  <c:v>40.904163786773253</c:v>
                </c:pt>
                <c:pt idx="104" formatCode="0.0">
                  <c:v>41.019130645432767</c:v>
                </c:pt>
                <c:pt idx="105" formatCode="0.0">
                  <c:v>41.12806278834001</c:v>
                </c:pt>
                <c:pt idx="106" formatCode="0.0">
                  <c:v>41.231423215487006</c:v>
                </c:pt>
                <c:pt idx="107" formatCode="0.0">
                  <c:v>41.329628744436199</c:v>
                </c:pt>
                <c:pt idx="108" formatCode="0.0">
                  <c:v>41.423055628370648</c:v>
                </c:pt>
                <c:pt idx="109" formatCode="0.0">
                  <c:v>41.512044373506832</c:v>
                </c:pt>
                <c:pt idx="110" formatCode="0.0">
                  <c:v>41.856265622253638</c:v>
                </c:pt>
                <c:pt idx="111" formatCode="0.0">
                  <c:v>42.172255748766609</c:v>
                </c:pt>
                <c:pt idx="112" formatCode="0.0">
                  <c:v>42.463350984102576</c:v>
                </c:pt>
                <c:pt idx="113" formatCode="0.0">
                  <c:v>42.732381800439597</c:v>
                </c:pt>
                <c:pt idx="114" formatCode="0.0">
                  <c:v>42.981765250220725</c:v>
                </c:pt>
                <c:pt idx="115" formatCode="0.0">
                  <c:v>43.213577787366063</c:v>
                </c:pt>
                <c:pt idx="116" formatCode="0.0">
                  <c:v>43.429613219903409</c:v>
                </c:pt>
                <c:pt idx="117" formatCode="0.0">
                  <c:v>43.631429219287554</c:v>
                </c:pt>
                <c:pt idx="118" formatCode="0.0">
                  <c:v>43.820384938607852</c:v>
                </c:pt>
                <c:pt idx="119" formatCode="0.0">
                  <c:v>43.997671661437082</c:v>
                </c:pt>
                <c:pt idx="120" formatCode="0.0">
                  <c:v>43.541818537012951</c:v>
                </c:pt>
                <c:pt idx="121" formatCode="0.0">
                  <c:v>45.447683108035612</c:v>
                </c:pt>
                <c:pt idx="122" formatCode="0.0">
                  <c:v>44.306978805313342</c:v>
                </c:pt>
                <c:pt idx="123" formatCode="0.0">
                  <c:v>45.966985918551806</c:v>
                </c:pt>
                <c:pt idx="124" formatCode="0.0">
                  <c:v>47.850409597801566</c:v>
                </c:pt>
                <c:pt idx="125" formatCode="0.0">
                  <c:v>47.161061048193567</c:v>
                </c:pt>
                <c:pt idx="126" formatCode="0.0">
                  <c:v>42.426990504708705</c:v>
                </c:pt>
                <c:pt idx="127" formatCode="0.0">
                  <c:v>40.177707902824217</c:v>
                </c:pt>
                <c:pt idx="128" formatCode="0.0">
                  <c:v>39.579103792047967</c:v>
                </c:pt>
                <c:pt idx="129" formatCode="0.0">
                  <c:v>46.329776913303718</c:v>
                </c:pt>
                <c:pt idx="130" formatCode="0.0">
                  <c:v>49.654003749843227</c:v>
                </c:pt>
                <c:pt idx="131" formatCode="0.0">
                  <c:v>58.304777062906354</c:v>
                </c:pt>
                <c:pt idx="132" formatCode="0.0">
                  <c:v>57.499033377413603</c:v>
                </c:pt>
                <c:pt idx="133" formatCode="0.0">
                  <c:v>54.664106760808551</c:v>
                </c:pt>
                <c:pt idx="134" formatCode="0.0">
                  <c:v>55.795107378888346</c:v>
                </c:pt>
                <c:pt idx="135" formatCode="0.0">
                  <c:v>54.722050538627045</c:v>
                </c:pt>
                <c:pt idx="136" formatCode="0.0">
                  <c:v>55.525804967218207</c:v>
                </c:pt>
                <c:pt idx="137" formatCode="0.0">
                  <c:v>56.599812823096336</c:v>
                </c:pt>
                <c:pt idx="138" formatCode="0.0">
                  <c:v>57.161008285371906</c:v>
                </c:pt>
                <c:pt idx="139" formatCode="0.0">
                  <c:v>51.730824856650884</c:v>
                </c:pt>
                <c:pt idx="140" formatCode="0.0">
                  <c:v>54.330038867344228</c:v>
                </c:pt>
                <c:pt idx="141" formatCode="0.0">
                  <c:v>58.31007531433626</c:v>
                </c:pt>
                <c:pt idx="142" formatCode="0.0">
                  <c:v>63.326188630586202</c:v>
                </c:pt>
                <c:pt idx="143" formatCode="0.0">
                  <c:v>60.826752880199365</c:v>
                </c:pt>
                <c:pt idx="144" formatCode="0.0">
                  <c:v>57.969489471510542</c:v>
                </c:pt>
                <c:pt idx="145" formatCode="0.0">
                  <c:v>53.730055025794449</c:v>
                </c:pt>
                <c:pt idx="146" formatCode="0.0">
                  <c:v>54.339233448673468</c:v>
                </c:pt>
                <c:pt idx="147" formatCode="0.0">
                  <c:v>51.258313600150906</c:v>
                </c:pt>
                <c:pt idx="148" formatCode="0.0">
                  <c:v>56.967063651507843</c:v>
                </c:pt>
                <c:pt idx="149" formatCode="0.0">
                  <c:v>55.171462306959086</c:v>
                </c:pt>
                <c:pt idx="150" formatCode="0.0">
                  <c:v>53.327349452255596</c:v>
                </c:pt>
                <c:pt idx="151" formatCode="0.0">
                  <c:v>48.246356574773614</c:v>
                </c:pt>
                <c:pt idx="152" formatCode="0.0">
                  <c:v>45.855858128906327</c:v>
                </c:pt>
                <c:pt idx="153" formatCode="0.0">
                  <c:v>47.267479820563018</c:v>
                </c:pt>
                <c:pt idx="154" formatCode="0.0">
                  <c:v>49.950450117134309</c:v>
                </c:pt>
                <c:pt idx="155" formatCode="0.0">
                  <c:v>53.599340962038163</c:v>
                </c:pt>
                <c:pt idx="156" formatCode="0.0">
                  <c:v>52.35424288035945</c:v>
                </c:pt>
                <c:pt idx="157" formatCode="0.0">
                  <c:v>54.696899583526147</c:v>
                </c:pt>
                <c:pt idx="158" formatCode="0.0">
                  <c:v>53.170327393286371</c:v>
                </c:pt>
                <c:pt idx="159" formatCode="0.0">
                  <c:v>55.65839293226756</c:v>
                </c:pt>
                <c:pt idx="160" formatCode="0.0">
                  <c:v>54.373343430518744</c:v>
                </c:pt>
                <c:pt idx="161" formatCode="0.0">
                  <c:v>52.943121693121697</c:v>
                </c:pt>
                <c:pt idx="162" formatCode="0.0">
                  <c:v>53.634639696586589</c:v>
                </c:pt>
                <c:pt idx="163" formatCode="0.0">
                  <c:v>53.779761904761905</c:v>
                </c:pt>
                <c:pt idx="164" formatCode="0.0">
                  <c:v>55.515802027429935</c:v>
                </c:pt>
                <c:pt idx="165" formatCode="0.0">
                  <c:v>55.277475516866154</c:v>
                </c:pt>
                <c:pt idx="166" formatCode="0.0">
                  <c:v>55.635800876966726</c:v>
                </c:pt>
                <c:pt idx="167" formatCode="0.0">
                  <c:v>56.361853395440065</c:v>
                </c:pt>
                <c:pt idx="168" formatCode="0.0">
                  <c:v>57.998539079620166</c:v>
                </c:pt>
                <c:pt idx="169" formatCode="0.0">
                  <c:v>58.100558659217874</c:v>
                </c:pt>
                <c:pt idx="170" formatCode="0.0">
                  <c:v>58.834951456310677</c:v>
                </c:pt>
                <c:pt idx="171" formatCode="0.0">
                  <c:v>59.627848630566589</c:v>
                </c:pt>
                <c:pt idx="172" formatCode="0.0">
                  <c:v>59.401127746451493</c:v>
                </c:pt>
                <c:pt idx="173" formatCode="0.0">
                  <c:v>59.394051357842237</c:v>
                </c:pt>
                <c:pt idx="174" formatCode="0.0">
                  <c:v>59.786721706226338</c:v>
                </c:pt>
                <c:pt idx="175" formatCode="0.0">
                  <c:v>59.170754866276312</c:v>
                </c:pt>
                <c:pt idx="176" formatCode="0.0">
                  <c:v>58.940972222222207</c:v>
                </c:pt>
                <c:pt idx="177" formatCode="0.0">
                  <c:v>59.99724593775818</c:v>
                </c:pt>
                <c:pt idx="178" formatCode="0.0">
                  <c:v>60.199570544398128</c:v>
                </c:pt>
                <c:pt idx="179" formatCode="0.0">
                  <c:v>60.776517366389889</c:v>
                </c:pt>
                <c:pt idx="180" formatCode="0.0">
                  <c:v>62.333743154129884</c:v>
                </c:pt>
                <c:pt idx="181" formatCode="0.0">
                  <c:v>63.085172200453698</c:v>
                </c:pt>
                <c:pt idx="182" formatCode="0.0">
                  <c:v>62.993159029144415</c:v>
                </c:pt>
                <c:pt idx="183" formatCode="0.0">
                  <c:v>62.111853088480792</c:v>
                </c:pt>
                <c:pt idx="184" formatCode="0.0">
                  <c:v>62.709120345385877</c:v>
                </c:pt>
                <c:pt idx="185" formatCode="0.0">
                  <c:v>63.838369542141393</c:v>
                </c:pt>
                <c:pt idx="186" formatCode="0.0">
                  <c:v>63.707637835103689</c:v>
                </c:pt>
                <c:pt idx="187" formatCode="0.0">
                  <c:v>63.600384463165042</c:v>
                </c:pt>
                <c:pt idx="188" formatCode="0.0">
                  <c:v>63.754415642569285</c:v>
                </c:pt>
                <c:pt idx="189" formatCode="0.0">
                  <c:v>63.592448147491574</c:v>
                </c:pt>
                <c:pt idx="190" formatCode="0.0">
                  <c:v>64.495978442820387</c:v>
                </c:pt>
                <c:pt idx="191" formatCode="0.0">
                  <c:v>64.379084967320253</c:v>
                </c:pt>
                <c:pt idx="192" formatCode="0.0">
                  <c:v>66.225746465036323</c:v>
                </c:pt>
                <c:pt idx="193" formatCode="0.0">
                  <c:v>67.935639581657284</c:v>
                </c:pt>
                <c:pt idx="194" formatCode="0.0">
                  <c:v>67.653758542141247</c:v>
                </c:pt>
                <c:pt idx="195" formatCode="0.0">
                  <c:v>68.698455339153782</c:v>
                </c:pt>
                <c:pt idx="196" formatCode="0.0">
                  <c:v>70.110343773094471</c:v>
                </c:pt>
                <c:pt idx="197" formatCode="0.0">
                  <c:v>70.14254465036899</c:v>
                </c:pt>
                <c:pt idx="198" formatCode="0.0">
                  <c:v>70.113431239275286</c:v>
                </c:pt>
                <c:pt idx="199" formatCode="0.0">
                  <c:v>70.484818399933815</c:v>
                </c:pt>
                <c:pt idx="200" formatCode="0.0">
                  <c:v>71.243868942515206</c:v>
                </c:pt>
                <c:pt idx="201" formatCode="0.0">
                  <c:v>72.484285741579242</c:v>
                </c:pt>
                <c:pt idx="202" formatCode="0.0">
                  <c:v>73.081084980522292</c:v>
                </c:pt>
                <c:pt idx="203" formatCode="0.0">
                  <c:v>73.676566077714369</c:v>
                </c:pt>
                <c:pt idx="204" formatCode="0.0">
                  <c:v>73.534263248082254</c:v>
                </c:pt>
                <c:pt idx="205" formatCode="0.0">
                  <c:v>73.795520341307338</c:v>
                </c:pt>
                <c:pt idx="206" formatCode="0.0">
                  <c:v>73.86425599081646</c:v>
                </c:pt>
                <c:pt idx="207" formatCode="0.0">
                  <c:v>74.085037674919278</c:v>
                </c:pt>
                <c:pt idx="208" formatCode="0.0">
                  <c:v>74.682080924855498</c:v>
                </c:pt>
                <c:pt idx="209" formatCode="0.0">
                  <c:v>75.114574879457692</c:v>
                </c:pt>
                <c:pt idx="210" formatCode="0.0">
                  <c:v>75.130769833891506</c:v>
                </c:pt>
                <c:pt idx="211" formatCode="0.0">
                  <c:v>76.225922298400263</c:v>
                </c:pt>
                <c:pt idx="212" formatCode="0.0">
                  <c:v>77.039990692459824</c:v>
                </c:pt>
                <c:pt idx="213" formatCode="0.0">
                  <c:v>76.741955351823989</c:v>
                </c:pt>
                <c:pt idx="214" formatCode="0.0">
                  <c:v>76.350891777509077</c:v>
                </c:pt>
                <c:pt idx="215" formatCode="0.0">
                  <c:v>76.169247338406393</c:v>
                </c:pt>
                <c:pt idx="216" formatCode="0.0">
                  <c:v>75.954252443335406</c:v>
                </c:pt>
                <c:pt idx="217" formatCode="0.0">
                  <c:v>75.990592647327574</c:v>
                </c:pt>
                <c:pt idx="218" formatCode="0.0">
                  <c:v>76.632933963149497</c:v>
                </c:pt>
                <c:pt idx="219" formatCode="0.0">
                  <c:v>78.555282950569108</c:v>
                </c:pt>
                <c:pt idx="220" formatCode="0.0">
                  <c:v>78.621275938019252</c:v>
                </c:pt>
                <c:pt idx="221" formatCode="0.0">
                  <c:v>78.259577597670315</c:v>
                </c:pt>
                <c:pt idx="222" formatCode="0.0">
                  <c:v>78.598139462274787</c:v>
                </c:pt>
                <c:pt idx="223" formatCode="0.0">
                  <c:v>78.390781084859043</c:v>
                </c:pt>
                <c:pt idx="224" formatCode="0.0">
                  <c:v>78.618620577205277</c:v>
                </c:pt>
                <c:pt idx="225" formatCode="0.0">
                  <c:v>79.744843583474378</c:v>
                </c:pt>
                <c:pt idx="226" formatCode="0.0">
                  <c:v>80.556384838939636</c:v>
                </c:pt>
                <c:pt idx="227" formatCode="0.0">
                  <c:v>80.216013942400181</c:v>
                </c:pt>
                <c:pt idx="228" formatCode="0.0">
                  <c:v>79.879874901921795</c:v>
                </c:pt>
                <c:pt idx="229" formatCode="0.0">
                  <c:v>80.539720145109953</c:v>
                </c:pt>
                <c:pt idx="230" formatCode="0.0">
                  <c:v>81.374016318254249</c:v>
                </c:pt>
                <c:pt idx="231" formatCode="0.0">
                  <c:v>80.926827398520459</c:v>
                </c:pt>
                <c:pt idx="232" formatCode="0.0">
                  <c:v>80.278564090115026</c:v>
                </c:pt>
                <c:pt idx="233" formatCode="0.0">
                  <c:v>80.715481239539173</c:v>
                </c:pt>
                <c:pt idx="234" formatCode="0.0">
                  <c:v>81.200562353231987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24-4A2B-9B00-EAA430BF2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672664"/>
        <c:axId val="181673448"/>
      </c:lineChart>
      <c:catAx>
        <c:axId val="18167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rgbClr val="000000"/>
            </a:solidFill>
          </a:ln>
        </c:spPr>
        <c:txPr>
          <a:bodyPr/>
          <a:lstStyle/>
          <a:p>
            <a:pPr>
              <a:defRPr sz="120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1673448"/>
        <c:crossesAt val="-8"/>
        <c:auto val="1"/>
        <c:lblAlgn val="ctr"/>
        <c:lblOffset val="100"/>
        <c:tickLblSkip val="11"/>
        <c:tickMarkSkip val="11"/>
        <c:noMultiLvlLbl val="0"/>
      </c:catAx>
      <c:valAx>
        <c:axId val="181673448"/>
        <c:scaling>
          <c:orientation val="minMax"/>
          <c:max val="100"/>
          <c:min val="0"/>
        </c:scaling>
        <c:delete val="0"/>
        <c:axPos val="l"/>
        <c:numFmt formatCode="#,##0" sourceLinked="0"/>
        <c:majorTickMark val="out"/>
        <c:minorTickMark val="none"/>
        <c:tickLblPos val="low"/>
        <c:spPr>
          <a:ln w="12700">
            <a:solidFill>
              <a:srgbClr val="000000"/>
            </a:solidFill>
          </a:ln>
        </c:spPr>
        <c:txPr>
          <a:bodyPr/>
          <a:lstStyle/>
          <a:p>
            <a:pPr>
              <a:defRPr sz="120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16726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39383452193851903"/>
          <c:y val="0.28240097322299906"/>
          <c:w val="0.15461744814495981"/>
          <c:h val="0.1233752656978998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'GDP historical pre-WWI forecast'!$B$1</c:f>
              <c:strCache>
                <c:ptCount val="1"/>
                <c:pt idx="0">
                  <c:v>Values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'GDP historical pre-WWI forecast'!$B$2:$B$112</c:f>
              <c:numCache>
                <c:formatCode>0.00</c:formatCode>
                <c:ptCount val="111"/>
                <c:pt idx="0">
                  <c:v>0.44142357059509918</c:v>
                </c:pt>
                <c:pt idx="1">
                  <c:v>0.44441749875698089</c:v>
                </c:pt>
                <c:pt idx="2">
                  <c:v>0.44741142691886254</c:v>
                </c:pt>
                <c:pt idx="3">
                  <c:v>0.45040535508074425</c:v>
                </c:pt>
                <c:pt idx="4">
                  <c:v>0.45339928324262591</c:v>
                </c:pt>
                <c:pt idx="5">
                  <c:v>0.45639321140450761</c:v>
                </c:pt>
                <c:pt idx="6">
                  <c:v>0.45938713956638932</c:v>
                </c:pt>
                <c:pt idx="7">
                  <c:v>0.46238106772827098</c:v>
                </c:pt>
                <c:pt idx="8">
                  <c:v>0.46537499589015269</c:v>
                </c:pt>
                <c:pt idx="9">
                  <c:v>0.46836892405203434</c:v>
                </c:pt>
                <c:pt idx="10">
                  <c:v>0.47136285221391605</c:v>
                </c:pt>
                <c:pt idx="11">
                  <c:v>0.47168165681288371</c:v>
                </c:pt>
                <c:pt idx="12">
                  <c:v>0.47200046141185142</c:v>
                </c:pt>
                <c:pt idx="13">
                  <c:v>0.47231926601081908</c:v>
                </c:pt>
                <c:pt idx="14">
                  <c:v>0.47263807060978674</c:v>
                </c:pt>
                <c:pt idx="15">
                  <c:v>0.4729568752087544</c:v>
                </c:pt>
                <c:pt idx="16">
                  <c:v>0.47327567980772212</c:v>
                </c:pt>
                <c:pt idx="17">
                  <c:v>0.47359448440668978</c:v>
                </c:pt>
                <c:pt idx="18">
                  <c:v>0.47391328900565743</c:v>
                </c:pt>
                <c:pt idx="19">
                  <c:v>0.47423209360462515</c:v>
                </c:pt>
                <c:pt idx="20">
                  <c:v>0.47455089820359281</c:v>
                </c:pt>
                <c:pt idx="21">
                  <c:v>0.4798703066122772</c:v>
                </c:pt>
                <c:pt idx="22">
                  <c:v>0.48518971502096164</c:v>
                </c:pt>
                <c:pt idx="23">
                  <c:v>0.49050912342964603</c:v>
                </c:pt>
                <c:pt idx="24">
                  <c:v>0.49582853183833042</c:v>
                </c:pt>
                <c:pt idx="25">
                  <c:v>0.50114794024701481</c:v>
                </c:pt>
                <c:pt idx="26">
                  <c:v>0.5064673486556992</c:v>
                </c:pt>
                <c:pt idx="27">
                  <c:v>0.5117867570643837</c:v>
                </c:pt>
                <c:pt idx="28">
                  <c:v>0.51710616547306809</c:v>
                </c:pt>
                <c:pt idx="29">
                  <c:v>0.52242557388175248</c:v>
                </c:pt>
                <c:pt idx="30">
                  <c:v>0.52774498229043687</c:v>
                </c:pt>
                <c:pt idx="31">
                  <c:v>0.53083367624380362</c:v>
                </c:pt>
                <c:pt idx="32">
                  <c:v>0.53392237019717037</c:v>
                </c:pt>
                <c:pt idx="33">
                  <c:v>0.53701106415053712</c:v>
                </c:pt>
                <c:pt idx="34">
                  <c:v>0.54009975810390387</c:v>
                </c:pt>
                <c:pt idx="35">
                  <c:v>0.54318845205727051</c:v>
                </c:pt>
                <c:pt idx="36">
                  <c:v>0.54627714601063726</c:v>
                </c:pt>
                <c:pt idx="37">
                  <c:v>0.54936583996400401</c:v>
                </c:pt>
                <c:pt idx="38">
                  <c:v>0.55245453391737076</c:v>
                </c:pt>
                <c:pt idx="39">
                  <c:v>0.55554322787073751</c:v>
                </c:pt>
                <c:pt idx="40">
                  <c:v>0.55863192182410426</c:v>
                </c:pt>
                <c:pt idx="41">
                  <c:v>0.54533087113308965</c:v>
                </c:pt>
                <c:pt idx="42">
                  <c:v>0.53202982044207503</c:v>
                </c:pt>
                <c:pt idx="43">
                  <c:v>0.51872876975106041</c:v>
                </c:pt>
                <c:pt idx="44">
                  <c:v>0.5054277190600458</c:v>
                </c:pt>
                <c:pt idx="45">
                  <c:v>0.49212666836903113</c:v>
                </c:pt>
                <c:pt idx="46">
                  <c:v>0.47882561767801651</c:v>
                </c:pt>
                <c:pt idx="47">
                  <c:v>0.4655245669870019</c:v>
                </c:pt>
                <c:pt idx="48">
                  <c:v>0.45222351629598723</c:v>
                </c:pt>
                <c:pt idx="49">
                  <c:v>0.43892246560497261</c:v>
                </c:pt>
                <c:pt idx="50">
                  <c:v>0.425621414913958</c:v>
                </c:pt>
                <c:pt idx="51">
                  <c:v>0.42895739674695899</c:v>
                </c:pt>
                <c:pt idx="52">
                  <c:v>0.43229337857995997</c:v>
                </c:pt>
                <c:pt idx="53">
                  <c:v>0.43562936041296096</c:v>
                </c:pt>
                <c:pt idx="54">
                  <c:v>0.43896534224596195</c:v>
                </c:pt>
                <c:pt idx="55">
                  <c:v>0.44230132407896294</c:v>
                </c:pt>
                <c:pt idx="56">
                  <c:v>0.44563730591196388</c:v>
                </c:pt>
                <c:pt idx="57">
                  <c:v>0.44897328774496487</c:v>
                </c:pt>
                <c:pt idx="58">
                  <c:v>0.45230926957796586</c:v>
                </c:pt>
                <c:pt idx="59">
                  <c:v>0.45564525141096685</c:v>
                </c:pt>
                <c:pt idx="60">
                  <c:v>0.45898123324396783</c:v>
                </c:pt>
                <c:pt idx="61">
                  <c:v>0.45241325346024092</c:v>
                </c:pt>
                <c:pt idx="62">
                  <c:v>0.445845273676514</c:v>
                </c:pt>
                <c:pt idx="63">
                  <c:v>0.43927729389278708</c:v>
                </c:pt>
                <c:pt idx="64">
                  <c:v>0.43270931410906016</c:v>
                </c:pt>
                <c:pt idx="65">
                  <c:v>0.42614133432533319</c:v>
                </c:pt>
                <c:pt idx="66">
                  <c:v>0.41957335454160627</c:v>
                </c:pt>
                <c:pt idx="67">
                  <c:v>0.41300537475787935</c:v>
                </c:pt>
                <c:pt idx="68">
                  <c:v>0.40643739497415243</c:v>
                </c:pt>
                <c:pt idx="69">
                  <c:v>0.39986941519042551</c:v>
                </c:pt>
                <c:pt idx="70">
                  <c:v>0.3933014354066986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D-4892-8EA0-C7E1520C540F}"/>
            </c:ext>
          </c:extLst>
        </c:ser>
        <c:ser>
          <c:idx val="1"/>
          <c:order val="1"/>
          <c:tx>
            <c:strRef>
              <c:f>'GDP historical pre-WWI forecast'!$C$1</c:f>
              <c:strCache>
                <c:ptCount val="1"/>
                <c:pt idx="0">
                  <c:v>Forecast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'GDP historical pre-WWI forecast'!$A$2:$A$112</c:f>
              <c:numCache>
                <c:formatCode>0.00</c:formatCode>
                <c:ptCount val="111"/>
                <c:pt idx="0">
                  <c:v>99</c:v>
                </c:pt>
                <c:pt idx="1">
                  <c:v>100</c:v>
                </c:pt>
                <c:pt idx="2">
                  <c:v>101</c:v>
                </c:pt>
                <c:pt idx="3">
                  <c:v>102</c:v>
                </c:pt>
                <c:pt idx="4">
                  <c:v>103</c:v>
                </c:pt>
                <c:pt idx="5">
                  <c:v>104</c:v>
                </c:pt>
                <c:pt idx="6">
                  <c:v>105</c:v>
                </c:pt>
                <c:pt idx="7">
                  <c:v>106</c:v>
                </c:pt>
                <c:pt idx="8">
                  <c:v>107</c:v>
                </c:pt>
                <c:pt idx="9">
                  <c:v>108</c:v>
                </c:pt>
                <c:pt idx="10">
                  <c:v>109</c:v>
                </c:pt>
                <c:pt idx="11">
                  <c:v>110</c:v>
                </c:pt>
                <c:pt idx="12">
                  <c:v>111</c:v>
                </c:pt>
                <c:pt idx="13">
                  <c:v>112</c:v>
                </c:pt>
                <c:pt idx="14">
                  <c:v>113</c:v>
                </c:pt>
                <c:pt idx="15">
                  <c:v>114</c:v>
                </c:pt>
                <c:pt idx="16">
                  <c:v>115</c:v>
                </c:pt>
                <c:pt idx="17">
                  <c:v>116</c:v>
                </c:pt>
                <c:pt idx="18">
                  <c:v>117</c:v>
                </c:pt>
                <c:pt idx="19">
                  <c:v>118</c:v>
                </c:pt>
                <c:pt idx="20">
                  <c:v>119</c:v>
                </c:pt>
                <c:pt idx="21">
                  <c:v>120</c:v>
                </c:pt>
                <c:pt idx="22">
                  <c:v>121</c:v>
                </c:pt>
                <c:pt idx="23">
                  <c:v>122</c:v>
                </c:pt>
                <c:pt idx="24">
                  <c:v>123</c:v>
                </c:pt>
                <c:pt idx="25">
                  <c:v>124</c:v>
                </c:pt>
                <c:pt idx="26">
                  <c:v>125</c:v>
                </c:pt>
                <c:pt idx="27">
                  <c:v>126</c:v>
                </c:pt>
                <c:pt idx="28">
                  <c:v>127</c:v>
                </c:pt>
                <c:pt idx="29">
                  <c:v>128</c:v>
                </c:pt>
                <c:pt idx="30">
                  <c:v>129</c:v>
                </c:pt>
                <c:pt idx="31">
                  <c:v>130</c:v>
                </c:pt>
                <c:pt idx="32">
                  <c:v>131</c:v>
                </c:pt>
                <c:pt idx="33">
                  <c:v>132</c:v>
                </c:pt>
                <c:pt idx="34">
                  <c:v>133</c:v>
                </c:pt>
                <c:pt idx="35">
                  <c:v>134</c:v>
                </c:pt>
                <c:pt idx="36">
                  <c:v>135</c:v>
                </c:pt>
                <c:pt idx="37">
                  <c:v>136</c:v>
                </c:pt>
                <c:pt idx="38">
                  <c:v>137</c:v>
                </c:pt>
                <c:pt idx="39">
                  <c:v>138</c:v>
                </c:pt>
                <c:pt idx="40">
                  <c:v>139</c:v>
                </c:pt>
                <c:pt idx="41">
                  <c:v>140</c:v>
                </c:pt>
                <c:pt idx="42">
                  <c:v>141</c:v>
                </c:pt>
                <c:pt idx="43">
                  <c:v>142</c:v>
                </c:pt>
                <c:pt idx="44">
                  <c:v>143</c:v>
                </c:pt>
                <c:pt idx="45">
                  <c:v>144</c:v>
                </c:pt>
                <c:pt idx="46">
                  <c:v>145</c:v>
                </c:pt>
                <c:pt idx="47">
                  <c:v>146</c:v>
                </c:pt>
                <c:pt idx="48">
                  <c:v>147</c:v>
                </c:pt>
                <c:pt idx="49">
                  <c:v>148</c:v>
                </c:pt>
                <c:pt idx="50">
                  <c:v>149</c:v>
                </c:pt>
                <c:pt idx="51">
                  <c:v>150</c:v>
                </c:pt>
                <c:pt idx="52">
                  <c:v>151</c:v>
                </c:pt>
                <c:pt idx="53">
                  <c:v>152</c:v>
                </c:pt>
                <c:pt idx="54">
                  <c:v>153</c:v>
                </c:pt>
                <c:pt idx="55">
                  <c:v>154</c:v>
                </c:pt>
                <c:pt idx="56">
                  <c:v>155</c:v>
                </c:pt>
                <c:pt idx="57">
                  <c:v>156</c:v>
                </c:pt>
                <c:pt idx="58">
                  <c:v>157</c:v>
                </c:pt>
                <c:pt idx="59">
                  <c:v>158</c:v>
                </c:pt>
                <c:pt idx="60">
                  <c:v>159</c:v>
                </c:pt>
                <c:pt idx="61">
                  <c:v>160</c:v>
                </c:pt>
                <c:pt idx="62">
                  <c:v>161</c:v>
                </c:pt>
                <c:pt idx="63">
                  <c:v>162</c:v>
                </c:pt>
                <c:pt idx="64">
                  <c:v>163</c:v>
                </c:pt>
                <c:pt idx="65">
                  <c:v>164</c:v>
                </c:pt>
                <c:pt idx="66">
                  <c:v>165</c:v>
                </c:pt>
                <c:pt idx="67">
                  <c:v>166</c:v>
                </c:pt>
                <c:pt idx="68">
                  <c:v>167</c:v>
                </c:pt>
                <c:pt idx="69">
                  <c:v>168</c:v>
                </c:pt>
                <c:pt idx="70">
                  <c:v>169</c:v>
                </c:pt>
                <c:pt idx="71">
                  <c:v>170</c:v>
                </c:pt>
                <c:pt idx="72">
                  <c:v>171</c:v>
                </c:pt>
                <c:pt idx="73">
                  <c:v>172</c:v>
                </c:pt>
                <c:pt idx="74">
                  <c:v>173</c:v>
                </c:pt>
                <c:pt idx="75">
                  <c:v>174</c:v>
                </c:pt>
                <c:pt idx="76">
                  <c:v>175</c:v>
                </c:pt>
                <c:pt idx="77">
                  <c:v>176</c:v>
                </c:pt>
                <c:pt idx="78">
                  <c:v>177</c:v>
                </c:pt>
                <c:pt idx="79">
                  <c:v>178</c:v>
                </c:pt>
                <c:pt idx="80">
                  <c:v>179</c:v>
                </c:pt>
                <c:pt idx="81">
                  <c:v>180</c:v>
                </c:pt>
                <c:pt idx="82">
                  <c:v>181</c:v>
                </c:pt>
                <c:pt idx="83">
                  <c:v>182</c:v>
                </c:pt>
                <c:pt idx="84">
                  <c:v>183</c:v>
                </c:pt>
                <c:pt idx="85">
                  <c:v>184</c:v>
                </c:pt>
                <c:pt idx="86">
                  <c:v>185</c:v>
                </c:pt>
                <c:pt idx="87">
                  <c:v>186</c:v>
                </c:pt>
                <c:pt idx="88">
                  <c:v>187</c:v>
                </c:pt>
                <c:pt idx="89">
                  <c:v>188</c:v>
                </c:pt>
                <c:pt idx="90">
                  <c:v>189</c:v>
                </c:pt>
                <c:pt idx="91">
                  <c:v>190</c:v>
                </c:pt>
                <c:pt idx="92">
                  <c:v>191</c:v>
                </c:pt>
                <c:pt idx="93">
                  <c:v>192</c:v>
                </c:pt>
                <c:pt idx="94">
                  <c:v>193</c:v>
                </c:pt>
                <c:pt idx="95">
                  <c:v>194</c:v>
                </c:pt>
                <c:pt idx="96">
                  <c:v>195</c:v>
                </c:pt>
                <c:pt idx="97">
                  <c:v>196</c:v>
                </c:pt>
                <c:pt idx="98">
                  <c:v>197</c:v>
                </c:pt>
                <c:pt idx="99">
                  <c:v>198</c:v>
                </c:pt>
                <c:pt idx="100">
                  <c:v>199</c:v>
                </c:pt>
                <c:pt idx="101">
                  <c:v>200</c:v>
                </c:pt>
                <c:pt idx="102">
                  <c:v>201</c:v>
                </c:pt>
                <c:pt idx="103">
                  <c:v>202</c:v>
                </c:pt>
                <c:pt idx="104">
                  <c:v>203</c:v>
                </c:pt>
                <c:pt idx="105">
                  <c:v>204</c:v>
                </c:pt>
                <c:pt idx="106">
                  <c:v>205</c:v>
                </c:pt>
                <c:pt idx="107">
                  <c:v>206</c:v>
                </c:pt>
                <c:pt idx="108">
                  <c:v>207</c:v>
                </c:pt>
                <c:pt idx="109">
                  <c:v>208</c:v>
                </c:pt>
                <c:pt idx="110">
                  <c:v>209</c:v>
                </c:pt>
              </c:numCache>
            </c:numRef>
          </c:cat>
          <c:val>
            <c:numRef>
              <c:f>'GDP historical pre-WWI forecast'!$C$2:$C$112</c:f>
              <c:numCache>
                <c:formatCode>General</c:formatCode>
                <c:ptCount val="111"/>
                <c:pt idx="70" formatCode="0.00">
                  <c:v>0.3933014354066986</c:v>
                </c:pt>
                <c:pt idx="71" formatCode="0.00">
                  <c:v>0.39271927658535694</c:v>
                </c:pt>
                <c:pt idx="72" formatCode="0.00">
                  <c:v>0.39213711776401533</c:v>
                </c:pt>
                <c:pt idx="73" formatCode="0.00">
                  <c:v>0.39155495894267367</c:v>
                </c:pt>
                <c:pt idx="74" formatCode="0.00">
                  <c:v>0.39097280012133206</c:v>
                </c:pt>
                <c:pt idx="75" formatCode="0.00">
                  <c:v>0.3903906412999904</c:v>
                </c:pt>
                <c:pt idx="76" formatCode="0.00">
                  <c:v>0.38980848247864874</c:v>
                </c:pt>
                <c:pt idx="77" formatCode="0.00">
                  <c:v>0.38922632365730714</c:v>
                </c:pt>
                <c:pt idx="78" formatCode="0.00">
                  <c:v>0.38864416483596548</c:v>
                </c:pt>
                <c:pt idx="79" formatCode="0.00">
                  <c:v>0.38806200601462387</c:v>
                </c:pt>
                <c:pt idx="80" formatCode="0.00">
                  <c:v>0.38747984719328221</c:v>
                </c:pt>
                <c:pt idx="81" formatCode="0.00">
                  <c:v>0.38689768837194061</c:v>
                </c:pt>
                <c:pt idx="82" formatCode="0.00">
                  <c:v>0.38631552955059895</c:v>
                </c:pt>
                <c:pt idx="83" formatCode="0.00">
                  <c:v>0.38573337072925729</c:v>
                </c:pt>
                <c:pt idx="84" formatCode="0.00">
                  <c:v>0.38515121190791568</c:v>
                </c:pt>
                <c:pt idx="85" formatCode="0.00">
                  <c:v>0.38456905308657402</c:v>
                </c:pt>
                <c:pt idx="86" formatCode="0.00">
                  <c:v>0.38398689426523241</c:v>
                </c:pt>
                <c:pt idx="87" formatCode="0.00">
                  <c:v>0.38340473544389075</c:v>
                </c:pt>
                <c:pt idx="88" formatCode="0.00">
                  <c:v>0.38282257662254909</c:v>
                </c:pt>
                <c:pt idx="89" formatCode="0.00">
                  <c:v>0.38224041780120749</c:v>
                </c:pt>
                <c:pt idx="90" formatCode="0.00">
                  <c:v>0.38165825897986583</c:v>
                </c:pt>
                <c:pt idx="91" formatCode="0.00">
                  <c:v>0.38107610015852422</c:v>
                </c:pt>
                <c:pt idx="92" formatCode="0.00">
                  <c:v>0.38049394133718256</c:v>
                </c:pt>
                <c:pt idx="93" formatCode="0.00">
                  <c:v>0.37991178251584096</c:v>
                </c:pt>
                <c:pt idx="94" formatCode="0.00">
                  <c:v>0.3793296236944993</c:v>
                </c:pt>
                <c:pt idx="95" formatCode="0.00">
                  <c:v>0.37874746487315764</c:v>
                </c:pt>
                <c:pt idx="96" formatCode="0.00">
                  <c:v>0.37816530605181603</c:v>
                </c:pt>
                <c:pt idx="97" formatCode="0.00">
                  <c:v>0.37758314723047437</c:v>
                </c:pt>
                <c:pt idx="98" formatCode="0.00">
                  <c:v>0.37700098840913276</c:v>
                </c:pt>
                <c:pt idx="99" formatCode="0.00">
                  <c:v>0.3764188295877911</c:v>
                </c:pt>
                <c:pt idx="100" formatCode="0.00">
                  <c:v>0.37583667076644944</c:v>
                </c:pt>
                <c:pt idx="101" formatCode="0.00">
                  <c:v>0.37525451194510784</c:v>
                </c:pt>
                <c:pt idx="102" formatCode="0.00">
                  <c:v>0.37467235312376618</c:v>
                </c:pt>
                <c:pt idx="103" formatCode="0.00">
                  <c:v>0.37409019430242457</c:v>
                </c:pt>
                <c:pt idx="104" formatCode="0.00">
                  <c:v>0.37350803548108291</c:v>
                </c:pt>
                <c:pt idx="105" formatCode="0.00">
                  <c:v>0.37292587665974131</c:v>
                </c:pt>
                <c:pt idx="106" formatCode="0.00">
                  <c:v>0.37234371783839965</c:v>
                </c:pt>
                <c:pt idx="107" formatCode="0.00">
                  <c:v>0.37176155901705799</c:v>
                </c:pt>
                <c:pt idx="108" formatCode="0.00">
                  <c:v>0.37117940019571638</c:v>
                </c:pt>
                <c:pt idx="109" formatCode="0.00">
                  <c:v>0.37059724137437472</c:v>
                </c:pt>
                <c:pt idx="110" formatCode="0.00">
                  <c:v>0.37001508255303311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7D-4892-8EA0-C7E1520C540F}"/>
            </c:ext>
          </c:extLst>
        </c:ser>
        <c:ser>
          <c:idx val="2"/>
          <c:order val="2"/>
          <c:tx>
            <c:strRef>
              <c:f>'GDP historical pre-WWI forecast'!$D$1</c:f>
              <c:strCache>
                <c:ptCount val="1"/>
                <c:pt idx="0">
                  <c:v>Lower Confidence Bound</c:v>
                </c:pt>
              </c:strCache>
            </c:strRef>
          </c:tx>
          <c:spPr>
            <a:ln w="12700" cap="rnd">
              <a:solidFill>
                <a:srgbClr val="E971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'GDP historical pre-WWI forecast'!$A$2:$A$112</c:f>
              <c:numCache>
                <c:formatCode>0.00</c:formatCode>
                <c:ptCount val="111"/>
                <c:pt idx="0">
                  <c:v>99</c:v>
                </c:pt>
                <c:pt idx="1">
                  <c:v>100</c:v>
                </c:pt>
                <c:pt idx="2">
                  <c:v>101</c:v>
                </c:pt>
                <c:pt idx="3">
                  <c:v>102</c:v>
                </c:pt>
                <c:pt idx="4">
                  <c:v>103</c:v>
                </c:pt>
                <c:pt idx="5">
                  <c:v>104</c:v>
                </c:pt>
                <c:pt idx="6">
                  <c:v>105</c:v>
                </c:pt>
                <c:pt idx="7">
                  <c:v>106</c:v>
                </c:pt>
                <c:pt idx="8">
                  <c:v>107</c:v>
                </c:pt>
                <c:pt idx="9">
                  <c:v>108</c:v>
                </c:pt>
                <c:pt idx="10">
                  <c:v>109</c:v>
                </c:pt>
                <c:pt idx="11">
                  <c:v>110</c:v>
                </c:pt>
                <c:pt idx="12">
                  <c:v>111</c:v>
                </c:pt>
                <c:pt idx="13">
                  <c:v>112</c:v>
                </c:pt>
                <c:pt idx="14">
                  <c:v>113</c:v>
                </c:pt>
                <c:pt idx="15">
                  <c:v>114</c:v>
                </c:pt>
                <c:pt idx="16">
                  <c:v>115</c:v>
                </c:pt>
                <c:pt idx="17">
                  <c:v>116</c:v>
                </c:pt>
                <c:pt idx="18">
                  <c:v>117</c:v>
                </c:pt>
                <c:pt idx="19">
                  <c:v>118</c:v>
                </c:pt>
                <c:pt idx="20">
                  <c:v>119</c:v>
                </c:pt>
                <c:pt idx="21">
                  <c:v>120</c:v>
                </c:pt>
                <c:pt idx="22">
                  <c:v>121</c:v>
                </c:pt>
                <c:pt idx="23">
                  <c:v>122</c:v>
                </c:pt>
                <c:pt idx="24">
                  <c:v>123</c:v>
                </c:pt>
                <c:pt idx="25">
                  <c:v>124</c:v>
                </c:pt>
                <c:pt idx="26">
                  <c:v>125</c:v>
                </c:pt>
                <c:pt idx="27">
                  <c:v>126</c:v>
                </c:pt>
                <c:pt idx="28">
                  <c:v>127</c:v>
                </c:pt>
                <c:pt idx="29">
                  <c:v>128</c:v>
                </c:pt>
                <c:pt idx="30">
                  <c:v>129</c:v>
                </c:pt>
                <c:pt idx="31">
                  <c:v>130</c:v>
                </c:pt>
                <c:pt idx="32">
                  <c:v>131</c:v>
                </c:pt>
                <c:pt idx="33">
                  <c:v>132</c:v>
                </c:pt>
                <c:pt idx="34">
                  <c:v>133</c:v>
                </c:pt>
                <c:pt idx="35">
                  <c:v>134</c:v>
                </c:pt>
                <c:pt idx="36">
                  <c:v>135</c:v>
                </c:pt>
                <c:pt idx="37">
                  <c:v>136</c:v>
                </c:pt>
                <c:pt idx="38">
                  <c:v>137</c:v>
                </c:pt>
                <c:pt idx="39">
                  <c:v>138</c:v>
                </c:pt>
                <c:pt idx="40">
                  <c:v>139</c:v>
                </c:pt>
                <c:pt idx="41">
                  <c:v>140</c:v>
                </c:pt>
                <c:pt idx="42">
                  <c:v>141</c:v>
                </c:pt>
                <c:pt idx="43">
                  <c:v>142</c:v>
                </c:pt>
                <c:pt idx="44">
                  <c:v>143</c:v>
                </c:pt>
                <c:pt idx="45">
                  <c:v>144</c:v>
                </c:pt>
                <c:pt idx="46">
                  <c:v>145</c:v>
                </c:pt>
                <c:pt idx="47">
                  <c:v>146</c:v>
                </c:pt>
                <c:pt idx="48">
                  <c:v>147</c:v>
                </c:pt>
                <c:pt idx="49">
                  <c:v>148</c:v>
                </c:pt>
                <c:pt idx="50">
                  <c:v>149</c:v>
                </c:pt>
                <c:pt idx="51">
                  <c:v>150</c:v>
                </c:pt>
                <c:pt idx="52">
                  <c:v>151</c:v>
                </c:pt>
                <c:pt idx="53">
                  <c:v>152</c:v>
                </c:pt>
                <c:pt idx="54">
                  <c:v>153</c:v>
                </c:pt>
                <c:pt idx="55">
                  <c:v>154</c:v>
                </c:pt>
                <c:pt idx="56">
                  <c:v>155</c:v>
                </c:pt>
                <c:pt idx="57">
                  <c:v>156</c:v>
                </c:pt>
                <c:pt idx="58">
                  <c:v>157</c:v>
                </c:pt>
                <c:pt idx="59">
                  <c:v>158</c:v>
                </c:pt>
                <c:pt idx="60">
                  <c:v>159</c:v>
                </c:pt>
                <c:pt idx="61">
                  <c:v>160</c:v>
                </c:pt>
                <c:pt idx="62">
                  <c:v>161</c:v>
                </c:pt>
                <c:pt idx="63">
                  <c:v>162</c:v>
                </c:pt>
                <c:pt idx="64">
                  <c:v>163</c:v>
                </c:pt>
                <c:pt idx="65">
                  <c:v>164</c:v>
                </c:pt>
                <c:pt idx="66">
                  <c:v>165</c:v>
                </c:pt>
                <c:pt idx="67">
                  <c:v>166</c:v>
                </c:pt>
                <c:pt idx="68">
                  <c:v>167</c:v>
                </c:pt>
                <c:pt idx="69">
                  <c:v>168</c:v>
                </c:pt>
                <c:pt idx="70">
                  <c:v>169</c:v>
                </c:pt>
                <c:pt idx="71">
                  <c:v>170</c:v>
                </c:pt>
                <c:pt idx="72">
                  <c:v>171</c:v>
                </c:pt>
                <c:pt idx="73">
                  <c:v>172</c:v>
                </c:pt>
                <c:pt idx="74">
                  <c:v>173</c:v>
                </c:pt>
                <c:pt idx="75">
                  <c:v>174</c:v>
                </c:pt>
                <c:pt idx="76">
                  <c:v>175</c:v>
                </c:pt>
                <c:pt idx="77">
                  <c:v>176</c:v>
                </c:pt>
                <c:pt idx="78">
                  <c:v>177</c:v>
                </c:pt>
                <c:pt idx="79">
                  <c:v>178</c:v>
                </c:pt>
                <c:pt idx="80">
                  <c:v>179</c:v>
                </c:pt>
                <c:pt idx="81">
                  <c:v>180</c:v>
                </c:pt>
                <c:pt idx="82">
                  <c:v>181</c:v>
                </c:pt>
                <c:pt idx="83">
                  <c:v>182</c:v>
                </c:pt>
                <c:pt idx="84">
                  <c:v>183</c:v>
                </c:pt>
                <c:pt idx="85">
                  <c:v>184</c:v>
                </c:pt>
                <c:pt idx="86">
                  <c:v>185</c:v>
                </c:pt>
                <c:pt idx="87">
                  <c:v>186</c:v>
                </c:pt>
                <c:pt idx="88">
                  <c:v>187</c:v>
                </c:pt>
                <c:pt idx="89">
                  <c:v>188</c:v>
                </c:pt>
                <c:pt idx="90">
                  <c:v>189</c:v>
                </c:pt>
                <c:pt idx="91">
                  <c:v>190</c:v>
                </c:pt>
                <c:pt idx="92">
                  <c:v>191</c:v>
                </c:pt>
                <c:pt idx="93">
                  <c:v>192</c:v>
                </c:pt>
                <c:pt idx="94">
                  <c:v>193</c:v>
                </c:pt>
                <c:pt idx="95">
                  <c:v>194</c:v>
                </c:pt>
                <c:pt idx="96">
                  <c:v>195</c:v>
                </c:pt>
                <c:pt idx="97">
                  <c:v>196</c:v>
                </c:pt>
                <c:pt idx="98">
                  <c:v>197</c:v>
                </c:pt>
                <c:pt idx="99">
                  <c:v>198</c:v>
                </c:pt>
                <c:pt idx="100">
                  <c:v>199</c:v>
                </c:pt>
                <c:pt idx="101">
                  <c:v>200</c:v>
                </c:pt>
                <c:pt idx="102">
                  <c:v>201</c:v>
                </c:pt>
                <c:pt idx="103">
                  <c:v>202</c:v>
                </c:pt>
                <c:pt idx="104">
                  <c:v>203</c:v>
                </c:pt>
                <c:pt idx="105">
                  <c:v>204</c:v>
                </c:pt>
                <c:pt idx="106">
                  <c:v>205</c:v>
                </c:pt>
                <c:pt idx="107">
                  <c:v>206</c:v>
                </c:pt>
                <c:pt idx="108">
                  <c:v>207</c:v>
                </c:pt>
                <c:pt idx="109">
                  <c:v>208</c:v>
                </c:pt>
                <c:pt idx="110">
                  <c:v>209</c:v>
                </c:pt>
              </c:numCache>
            </c:numRef>
          </c:cat>
          <c:val>
            <c:numRef>
              <c:f>'GDP historical pre-WWI forecast'!$D$2:$D$112</c:f>
              <c:numCache>
                <c:formatCode>General</c:formatCode>
                <c:ptCount val="111"/>
                <c:pt idx="70" formatCode="0.00">
                  <c:v>0.3933014354066986</c:v>
                </c:pt>
                <c:pt idx="71" formatCode="0.00">
                  <c:v>0.38188263005333534</c:v>
                </c:pt>
                <c:pt idx="72" formatCode="0.00">
                  <c:v>0.37681944601741041</c:v>
                </c:pt>
                <c:pt idx="73" formatCode="0.00">
                  <c:v>0.37279159102013071</c:v>
                </c:pt>
                <c:pt idx="74" formatCode="0.00">
                  <c:v>0.3692995016389663</c:v>
                </c:pt>
                <c:pt idx="75" formatCode="0.00">
                  <c:v>0.36614945781960795</c:v>
                </c:pt>
                <c:pt idx="76" formatCode="0.00">
                  <c:v>0.36324208379659034</c:v>
                </c:pt>
                <c:pt idx="77" formatCode="0.00">
                  <c:v>0.36051834934379873</c:v>
                </c:pt>
                <c:pt idx="78" formatCode="0.00">
                  <c:v>0.3579398009417511</c:v>
                </c:pt>
                <c:pt idx="79" formatCode="0.00">
                  <c:v>0.3554797364084451</c:v>
                </c:pt>
                <c:pt idx="80" formatCode="0.00">
                  <c:v>0.35311872067398675</c:v>
                </c:pt>
                <c:pt idx="81" formatCode="0.00">
                  <c:v>0.35084208733728744</c:v>
                </c:pt>
                <c:pt idx="82" formatCode="0.00">
                  <c:v>0.34863844661626486</c:v>
                </c:pt>
                <c:pt idx="83" formatCode="0.00">
                  <c:v>0.34649874459426433</c:v>
                </c:pt>
                <c:pt idx="84" formatCode="0.00">
                  <c:v>0.34441564355086629</c:v>
                </c:pt>
                <c:pt idx="85" formatCode="0.00">
                  <c:v>0.34238309881783646</c:v>
                </c:pt>
                <c:pt idx="86" formatCode="0.00">
                  <c:v>0.34039606096974451</c:v>
                </c:pt>
                <c:pt idx="87" formatCode="0.00">
                  <c:v>0.33845026076415891</c:v>
                </c:pt>
                <c:pt idx="88" formatCode="0.00">
                  <c:v>0.33654205035677787</c:v>
                </c:pt>
                <c:pt idx="89" formatCode="0.00">
                  <c:v>0.33466828377950214</c:v>
                </c:pt>
                <c:pt idx="90" formatCode="0.00">
                  <c:v>0.33282622543196266</c:v>
                </c:pt>
                <c:pt idx="91" formatCode="0.00">
                  <c:v>0.33101347895831251</c:v>
                </c:pt>
                <c:pt idx="92" formatCode="0.00">
                  <c:v>0.32922793122051802</c:v>
                </c:pt>
                <c:pt idx="93" formatCode="0.00">
                  <c:v>0.32746770762813271</c:v>
                </c:pt>
                <c:pt idx="94" formatCode="0.00">
                  <c:v>0.32573113613245608</c:v>
                </c:pt>
                <c:pt idx="95" formatCode="0.00">
                  <c:v>0.32401671791607128</c:v>
                </c:pt>
                <c:pt idx="96" formatCode="0.00">
                  <c:v>0.32232310331661124</c:v>
                </c:pt>
                <c:pt idx="97" formatCode="0.00">
                  <c:v>0.32064907188607616</c:v>
                </c:pt>
                <c:pt idx="98" formatCode="0.00">
                  <c:v>0.31899351574955104</c:v>
                </c:pt>
                <c:pt idx="99" formatCode="0.00">
                  <c:v>0.31735542561987656</c:v>
                </c:pt>
                <c:pt idx="100" formatCode="0.00">
                  <c:v>0.31573387896804583</c:v>
                </c:pt>
                <c:pt idx="101" formatCode="0.00">
                  <c:v>0.3141280299567461</c:v>
                </c:pt>
                <c:pt idx="102" formatCode="0.00">
                  <c:v>0.31253710082624475</c:v>
                </c:pt>
                <c:pt idx="103" formatCode="0.00">
                  <c:v>0.31096037448454872</c:v>
                </c:pt>
                <c:pt idx="104" formatCode="0.00">
                  <c:v>0.30939718810232952</c:v>
                </c:pt>
                <c:pt idx="105" formatCode="0.00">
                  <c:v>0.30784692755102044</c:v>
                </c:pt>
                <c:pt idx="106" formatCode="0.00">
                  <c:v>0.30630902255232834</c:v>
                </c:pt>
                <c:pt idx="107" formatCode="0.00">
                  <c:v>0.30478294243106047</c:v>
                </c:pt>
                <c:pt idx="108" formatCode="0.00">
                  <c:v>0.30326819238205277</c:v>
                </c:pt>
                <c:pt idx="109" formatCode="0.00">
                  <c:v>0.30176431017716543</c:v>
                </c:pt>
                <c:pt idx="110" formatCode="0.00">
                  <c:v>0.30027086325058988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D-4892-8EA0-C7E1520C540F}"/>
            </c:ext>
          </c:extLst>
        </c:ser>
        <c:ser>
          <c:idx val="3"/>
          <c:order val="3"/>
          <c:tx>
            <c:strRef>
              <c:f>'GDP historical pre-WWI forecast'!$E$1</c:f>
              <c:strCache>
                <c:ptCount val="1"/>
                <c:pt idx="0">
                  <c:v>Upper Confidence Bound</c:v>
                </c:pt>
              </c:strCache>
            </c:strRef>
          </c:tx>
          <c:spPr>
            <a:ln w="12700" cap="rnd">
              <a:solidFill>
                <a:srgbClr val="E971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'GDP historical pre-WWI forecast'!$A$2:$A$112</c:f>
              <c:numCache>
                <c:formatCode>0.00</c:formatCode>
                <c:ptCount val="111"/>
                <c:pt idx="0">
                  <c:v>99</c:v>
                </c:pt>
                <c:pt idx="1">
                  <c:v>100</c:v>
                </c:pt>
                <c:pt idx="2">
                  <c:v>101</c:v>
                </c:pt>
                <c:pt idx="3">
                  <c:v>102</c:v>
                </c:pt>
                <c:pt idx="4">
                  <c:v>103</c:v>
                </c:pt>
                <c:pt idx="5">
                  <c:v>104</c:v>
                </c:pt>
                <c:pt idx="6">
                  <c:v>105</c:v>
                </c:pt>
                <c:pt idx="7">
                  <c:v>106</c:v>
                </c:pt>
                <c:pt idx="8">
                  <c:v>107</c:v>
                </c:pt>
                <c:pt idx="9">
                  <c:v>108</c:v>
                </c:pt>
                <c:pt idx="10">
                  <c:v>109</c:v>
                </c:pt>
                <c:pt idx="11">
                  <c:v>110</c:v>
                </c:pt>
                <c:pt idx="12">
                  <c:v>111</c:v>
                </c:pt>
                <c:pt idx="13">
                  <c:v>112</c:v>
                </c:pt>
                <c:pt idx="14">
                  <c:v>113</c:v>
                </c:pt>
                <c:pt idx="15">
                  <c:v>114</c:v>
                </c:pt>
                <c:pt idx="16">
                  <c:v>115</c:v>
                </c:pt>
                <c:pt idx="17">
                  <c:v>116</c:v>
                </c:pt>
                <c:pt idx="18">
                  <c:v>117</c:v>
                </c:pt>
                <c:pt idx="19">
                  <c:v>118</c:v>
                </c:pt>
                <c:pt idx="20">
                  <c:v>119</c:v>
                </c:pt>
                <c:pt idx="21">
                  <c:v>120</c:v>
                </c:pt>
                <c:pt idx="22">
                  <c:v>121</c:v>
                </c:pt>
                <c:pt idx="23">
                  <c:v>122</c:v>
                </c:pt>
                <c:pt idx="24">
                  <c:v>123</c:v>
                </c:pt>
                <c:pt idx="25">
                  <c:v>124</c:v>
                </c:pt>
                <c:pt idx="26">
                  <c:v>125</c:v>
                </c:pt>
                <c:pt idx="27">
                  <c:v>126</c:v>
                </c:pt>
                <c:pt idx="28">
                  <c:v>127</c:v>
                </c:pt>
                <c:pt idx="29">
                  <c:v>128</c:v>
                </c:pt>
                <c:pt idx="30">
                  <c:v>129</c:v>
                </c:pt>
                <c:pt idx="31">
                  <c:v>130</c:v>
                </c:pt>
                <c:pt idx="32">
                  <c:v>131</c:v>
                </c:pt>
                <c:pt idx="33">
                  <c:v>132</c:v>
                </c:pt>
                <c:pt idx="34">
                  <c:v>133</c:v>
                </c:pt>
                <c:pt idx="35">
                  <c:v>134</c:v>
                </c:pt>
                <c:pt idx="36">
                  <c:v>135</c:v>
                </c:pt>
                <c:pt idx="37">
                  <c:v>136</c:v>
                </c:pt>
                <c:pt idx="38">
                  <c:v>137</c:v>
                </c:pt>
                <c:pt idx="39">
                  <c:v>138</c:v>
                </c:pt>
                <c:pt idx="40">
                  <c:v>139</c:v>
                </c:pt>
                <c:pt idx="41">
                  <c:v>140</c:v>
                </c:pt>
                <c:pt idx="42">
                  <c:v>141</c:v>
                </c:pt>
                <c:pt idx="43">
                  <c:v>142</c:v>
                </c:pt>
                <c:pt idx="44">
                  <c:v>143</c:v>
                </c:pt>
                <c:pt idx="45">
                  <c:v>144</c:v>
                </c:pt>
                <c:pt idx="46">
                  <c:v>145</c:v>
                </c:pt>
                <c:pt idx="47">
                  <c:v>146</c:v>
                </c:pt>
                <c:pt idx="48">
                  <c:v>147</c:v>
                </c:pt>
                <c:pt idx="49">
                  <c:v>148</c:v>
                </c:pt>
                <c:pt idx="50">
                  <c:v>149</c:v>
                </c:pt>
                <c:pt idx="51">
                  <c:v>150</c:v>
                </c:pt>
                <c:pt idx="52">
                  <c:v>151</c:v>
                </c:pt>
                <c:pt idx="53">
                  <c:v>152</c:v>
                </c:pt>
                <c:pt idx="54">
                  <c:v>153</c:v>
                </c:pt>
                <c:pt idx="55">
                  <c:v>154</c:v>
                </c:pt>
                <c:pt idx="56">
                  <c:v>155</c:v>
                </c:pt>
                <c:pt idx="57">
                  <c:v>156</c:v>
                </c:pt>
                <c:pt idx="58">
                  <c:v>157</c:v>
                </c:pt>
                <c:pt idx="59">
                  <c:v>158</c:v>
                </c:pt>
                <c:pt idx="60">
                  <c:v>159</c:v>
                </c:pt>
                <c:pt idx="61">
                  <c:v>160</c:v>
                </c:pt>
                <c:pt idx="62">
                  <c:v>161</c:v>
                </c:pt>
                <c:pt idx="63">
                  <c:v>162</c:v>
                </c:pt>
                <c:pt idx="64">
                  <c:v>163</c:v>
                </c:pt>
                <c:pt idx="65">
                  <c:v>164</c:v>
                </c:pt>
                <c:pt idx="66">
                  <c:v>165</c:v>
                </c:pt>
                <c:pt idx="67">
                  <c:v>166</c:v>
                </c:pt>
                <c:pt idx="68">
                  <c:v>167</c:v>
                </c:pt>
                <c:pt idx="69">
                  <c:v>168</c:v>
                </c:pt>
                <c:pt idx="70">
                  <c:v>169</c:v>
                </c:pt>
                <c:pt idx="71">
                  <c:v>170</c:v>
                </c:pt>
                <c:pt idx="72">
                  <c:v>171</c:v>
                </c:pt>
                <c:pt idx="73">
                  <c:v>172</c:v>
                </c:pt>
                <c:pt idx="74">
                  <c:v>173</c:v>
                </c:pt>
                <c:pt idx="75">
                  <c:v>174</c:v>
                </c:pt>
                <c:pt idx="76">
                  <c:v>175</c:v>
                </c:pt>
                <c:pt idx="77">
                  <c:v>176</c:v>
                </c:pt>
                <c:pt idx="78">
                  <c:v>177</c:v>
                </c:pt>
                <c:pt idx="79">
                  <c:v>178</c:v>
                </c:pt>
                <c:pt idx="80">
                  <c:v>179</c:v>
                </c:pt>
                <c:pt idx="81">
                  <c:v>180</c:v>
                </c:pt>
                <c:pt idx="82">
                  <c:v>181</c:v>
                </c:pt>
                <c:pt idx="83">
                  <c:v>182</c:v>
                </c:pt>
                <c:pt idx="84">
                  <c:v>183</c:v>
                </c:pt>
                <c:pt idx="85">
                  <c:v>184</c:v>
                </c:pt>
                <c:pt idx="86">
                  <c:v>185</c:v>
                </c:pt>
                <c:pt idx="87">
                  <c:v>186</c:v>
                </c:pt>
                <c:pt idx="88">
                  <c:v>187</c:v>
                </c:pt>
                <c:pt idx="89">
                  <c:v>188</c:v>
                </c:pt>
                <c:pt idx="90">
                  <c:v>189</c:v>
                </c:pt>
                <c:pt idx="91">
                  <c:v>190</c:v>
                </c:pt>
                <c:pt idx="92">
                  <c:v>191</c:v>
                </c:pt>
                <c:pt idx="93">
                  <c:v>192</c:v>
                </c:pt>
                <c:pt idx="94">
                  <c:v>193</c:v>
                </c:pt>
                <c:pt idx="95">
                  <c:v>194</c:v>
                </c:pt>
                <c:pt idx="96">
                  <c:v>195</c:v>
                </c:pt>
                <c:pt idx="97">
                  <c:v>196</c:v>
                </c:pt>
                <c:pt idx="98">
                  <c:v>197</c:v>
                </c:pt>
                <c:pt idx="99">
                  <c:v>198</c:v>
                </c:pt>
                <c:pt idx="100">
                  <c:v>199</c:v>
                </c:pt>
                <c:pt idx="101">
                  <c:v>200</c:v>
                </c:pt>
                <c:pt idx="102">
                  <c:v>201</c:v>
                </c:pt>
                <c:pt idx="103">
                  <c:v>202</c:v>
                </c:pt>
                <c:pt idx="104">
                  <c:v>203</c:v>
                </c:pt>
                <c:pt idx="105">
                  <c:v>204</c:v>
                </c:pt>
                <c:pt idx="106">
                  <c:v>205</c:v>
                </c:pt>
                <c:pt idx="107">
                  <c:v>206</c:v>
                </c:pt>
                <c:pt idx="108">
                  <c:v>207</c:v>
                </c:pt>
                <c:pt idx="109">
                  <c:v>208</c:v>
                </c:pt>
                <c:pt idx="110">
                  <c:v>209</c:v>
                </c:pt>
              </c:numCache>
            </c:numRef>
          </c:cat>
          <c:val>
            <c:numRef>
              <c:f>'GDP historical pre-WWI forecast'!$E$2:$E$112</c:f>
              <c:numCache>
                <c:formatCode>General</c:formatCode>
                <c:ptCount val="111"/>
                <c:pt idx="70" formatCode="0.00">
                  <c:v>0.3933014354066986</c:v>
                </c:pt>
                <c:pt idx="71" formatCode="0.00">
                  <c:v>0.40355592311737853</c:v>
                </c:pt>
                <c:pt idx="72" formatCode="0.00">
                  <c:v>0.40745478951062025</c:v>
                </c:pt>
                <c:pt idx="73" formatCode="0.00">
                  <c:v>0.41031832686521663</c:v>
                </c:pt>
                <c:pt idx="74" formatCode="0.00">
                  <c:v>0.41264609860369783</c:v>
                </c:pt>
                <c:pt idx="75" formatCode="0.00">
                  <c:v>0.41463182478037286</c:v>
                </c:pt>
                <c:pt idx="76" formatCode="0.00">
                  <c:v>0.41637488116070714</c:v>
                </c:pt>
                <c:pt idx="77" formatCode="0.00">
                  <c:v>0.41793429797081555</c:v>
                </c:pt>
                <c:pt idx="78" formatCode="0.00">
                  <c:v>0.41934852873017986</c:v>
                </c:pt>
                <c:pt idx="79" formatCode="0.00">
                  <c:v>0.42064427562080264</c:v>
                </c:pt>
                <c:pt idx="80" formatCode="0.00">
                  <c:v>0.42184097371257767</c:v>
                </c:pt>
                <c:pt idx="81" formatCode="0.00">
                  <c:v>0.42295328940659377</c:v>
                </c:pt>
                <c:pt idx="82" formatCode="0.00">
                  <c:v>0.42399261248493303</c:v>
                </c:pt>
                <c:pt idx="83" formatCode="0.00">
                  <c:v>0.42496799686425024</c:v>
                </c:pt>
                <c:pt idx="84" formatCode="0.00">
                  <c:v>0.42588678026496507</c:v>
                </c:pt>
                <c:pt idx="85" formatCode="0.00">
                  <c:v>0.42675500735531158</c:v>
                </c:pt>
                <c:pt idx="86" formatCode="0.00">
                  <c:v>0.42757772756072032</c:v>
                </c:pt>
                <c:pt idx="87" formatCode="0.00">
                  <c:v>0.4283592101236226</c:v>
                </c:pt>
                <c:pt idx="88" formatCode="0.00">
                  <c:v>0.42910310288832032</c:v>
                </c:pt>
                <c:pt idx="89" formatCode="0.00">
                  <c:v>0.42981255182291284</c:v>
                </c:pt>
                <c:pt idx="90" formatCode="0.00">
                  <c:v>0.43049029252776899</c:v>
                </c:pt>
                <c:pt idx="91" formatCode="0.00">
                  <c:v>0.43113872135873593</c:v>
                </c:pt>
                <c:pt idx="92" formatCode="0.00">
                  <c:v>0.4317599514538471</c:v>
                </c:pt>
                <c:pt idx="93" formatCode="0.00">
                  <c:v>0.4323558574035492</c:v>
                </c:pt>
                <c:pt idx="94" formatCode="0.00">
                  <c:v>0.43292811125654251</c:v>
                </c:pt>
                <c:pt idx="95" formatCode="0.00">
                  <c:v>0.43347821183024399</c:v>
                </c:pt>
                <c:pt idx="96" formatCode="0.00">
                  <c:v>0.43400750878702082</c:v>
                </c:pt>
                <c:pt idx="97" formatCode="0.00">
                  <c:v>0.43451722257487257</c:v>
                </c:pt>
                <c:pt idx="98" formatCode="0.00">
                  <c:v>0.43500846106871449</c:v>
                </c:pt>
                <c:pt idx="99" formatCode="0.00">
                  <c:v>0.43548223355570564</c:v>
                </c:pt>
                <c:pt idx="100" formatCode="0.00">
                  <c:v>0.43593946256485305</c:v>
                </c:pt>
                <c:pt idx="101" formatCode="0.00">
                  <c:v>0.43638099393346957</c:v>
                </c:pt>
                <c:pt idx="102" formatCode="0.00">
                  <c:v>0.4368076054212876</c:v>
                </c:pt>
                <c:pt idx="103" formatCode="0.00">
                  <c:v>0.43722001412030043</c:v>
                </c:pt>
                <c:pt idx="104" formatCode="0.00">
                  <c:v>0.4376188828598363</c:v>
                </c:pt>
                <c:pt idx="105" formatCode="0.00">
                  <c:v>0.43800482576846217</c:v>
                </c:pt>
                <c:pt idx="106" formatCode="0.00">
                  <c:v>0.43837841312447096</c:v>
                </c:pt>
                <c:pt idx="107" formatCode="0.00">
                  <c:v>0.4387401756030555</c:v>
                </c:pt>
                <c:pt idx="108" formatCode="0.00">
                  <c:v>0.43909060800937999</c:v>
                </c:pt>
                <c:pt idx="109" formatCode="0.00">
                  <c:v>0.43943017257158401</c:v>
                </c:pt>
                <c:pt idx="110" formatCode="0.00">
                  <c:v>0.43975930185547635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7D-4892-8EA0-C7E1520C5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540223"/>
        <c:axId val="1437557023"/>
      </c:lineChart>
      <c:catAx>
        <c:axId val="1437540223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7557023"/>
        <c:crosses val="autoZero"/>
        <c:auto val="1"/>
        <c:lblAlgn val="ctr"/>
        <c:lblOffset val="100"/>
        <c:noMultiLvlLbl val="0"/>
      </c:catAx>
      <c:valAx>
        <c:axId val="1437557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75402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472885849148497E-2"/>
          <c:y val="0.1626863633196293"/>
          <c:w val="0.44831913062020706"/>
          <c:h val="0.63898833963458623"/>
        </c:manualLayout>
      </c:layout>
      <c:barChart>
        <c:barDir val="col"/>
        <c:grouping val="stacked"/>
        <c:varyColors val="0"/>
        <c:ser>
          <c:idx val="2"/>
          <c:order val="2"/>
          <c:tx>
            <c:v>Real tariff revenue change (with retaliation)</c:v>
          </c:tx>
          <c:spPr>
            <a:solidFill>
              <a:srgbClr val="83CBEB">
                <a:alpha val="49804"/>
              </a:srgbClr>
            </a:solidFill>
            <a:ln w="38100">
              <a:noFill/>
            </a:ln>
          </c:spPr>
          <c:invertIfNegative val="0"/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Data'!$P$2:$P$252</c:f>
              <c:numCache>
                <c:formatCode>General</c:formatCode>
                <c:ptCount val="251"/>
                <c:pt idx="0">
                  <c:v>0</c:v>
                </c:pt>
                <c:pt idx="1">
                  <c:v>0.101502733550745</c:v>
                </c:pt>
                <c:pt idx="2">
                  <c:v>0.194703102427846</c:v>
                </c:pt>
                <c:pt idx="3">
                  <c:v>0.28021259723547598</c:v>
                </c:pt>
                <c:pt idx="4">
                  <c:v>0.35859774348979101</c:v>
                </c:pt>
                <c:pt idx="5">
                  <c:v>0.43038275501635698</c:v>
                </c:pt>
                <c:pt idx="6">
                  <c:v>0.49605258324787499</c:v>
                </c:pt>
                <c:pt idx="7">
                  <c:v>0.55605587232420495</c:v>
                </c:pt>
                <c:pt idx="8">
                  <c:v>0.61080781753346403</c:v>
                </c:pt>
                <c:pt idx="9">
                  <c:v>0.66069270327637397</c:v>
                </c:pt>
                <c:pt idx="10">
                  <c:v>0.70606628131373395</c:v>
                </c:pt>
                <c:pt idx="11">
                  <c:v>0.74725795509141402</c:v>
                </c:pt>
                <c:pt idx="12">
                  <c:v>0.78457279178696004</c:v>
                </c:pt>
                <c:pt idx="13">
                  <c:v>0.81829337676139702</c:v>
                </c:pt>
                <c:pt idx="14">
                  <c:v>0.84868152330102598</c:v>
                </c:pt>
                <c:pt idx="15">
                  <c:v>0.87597983113145395</c:v>
                </c:pt>
                <c:pt idx="16">
                  <c:v>0.90041321194759705</c:v>
                </c:pt>
                <c:pt idx="17">
                  <c:v>0.92219005949975896</c:v>
                </c:pt>
                <c:pt idx="18">
                  <c:v>0.94150381052031196</c:v>
                </c:pt>
                <c:pt idx="19">
                  <c:v>0.95853366582286303</c:v>
                </c:pt>
                <c:pt idx="20">
                  <c:v>0.97344603355971304</c:v>
                </c:pt>
                <c:pt idx="21">
                  <c:v>0.98639521635868499</c:v>
                </c:pt>
                <c:pt idx="22">
                  <c:v>0.99752420427777</c:v>
                </c:pt>
                <c:pt idx="23">
                  <c:v>1.0069664057555601</c:v>
                </c:pt>
                <c:pt idx="24">
                  <c:v>1.0148951204941501</c:v>
                </c:pt>
                <c:pt idx="25">
                  <c:v>1.021338077387</c:v>
                </c:pt>
                <c:pt idx="26">
                  <c:v>1.02643109668374</c:v>
                </c:pt>
                <c:pt idx="27">
                  <c:v>1.0302791634338799</c:v>
                </c:pt>
                <c:pt idx="28">
                  <c:v>1.03297550810532</c:v>
                </c:pt>
                <c:pt idx="29">
                  <c:v>1.0346048543314501</c:v>
                </c:pt>
                <c:pt idx="30">
                  <c:v>1.03524874920522</c:v>
                </c:pt>
                <c:pt idx="31">
                  <c:v>1.03498026839331</c:v>
                </c:pt>
                <c:pt idx="32">
                  <c:v>1.03386814946521</c:v>
                </c:pt>
                <c:pt idx="33">
                  <c:v>1.0320533027204</c:v>
                </c:pt>
                <c:pt idx="34">
                  <c:v>1.0294672640070901</c:v>
                </c:pt>
                <c:pt idx="35">
                  <c:v>1.02620107425179</c:v>
                </c:pt>
                <c:pt idx="36">
                  <c:v>1.0223170707415099</c:v>
                </c:pt>
                <c:pt idx="37">
                  <c:v>1.0178665460483001</c:v>
                </c:pt>
                <c:pt idx="38">
                  <c:v>1.0128942042115501</c:v>
                </c:pt>
                <c:pt idx="39">
                  <c:v>1.00744394230516</c:v>
                </c:pt>
                <c:pt idx="40">
                  <c:v>1.00155384707955</c:v>
                </c:pt>
                <c:pt idx="41">
                  <c:v>0.99526031019847905</c:v>
                </c:pt>
                <c:pt idx="42">
                  <c:v>0.98859668119799005</c:v>
                </c:pt>
                <c:pt idx="43">
                  <c:v>0.98159489610152895</c:v>
                </c:pt>
                <c:pt idx="44">
                  <c:v>0.97428413089940602</c:v>
                </c:pt>
                <c:pt idx="45">
                  <c:v>0.96669085953926404</c:v>
                </c:pt>
                <c:pt idx="46">
                  <c:v>0.95884187502817098</c:v>
                </c:pt>
                <c:pt idx="47">
                  <c:v>0.95076065480818395</c:v>
                </c:pt>
                <c:pt idx="48">
                  <c:v>0.94246925687899896</c:v>
                </c:pt>
                <c:pt idx="49">
                  <c:v>0.93398832105587803</c:v>
                </c:pt>
                <c:pt idx="50">
                  <c:v>0.92533685738425797</c:v>
                </c:pt>
                <c:pt idx="51">
                  <c:v>0.91653328945018997</c:v>
                </c:pt>
                <c:pt idx="52">
                  <c:v>0.90749925960464695</c:v>
                </c:pt>
                <c:pt idx="53">
                  <c:v>0.89849081582043699</c:v>
                </c:pt>
                <c:pt idx="54">
                  <c:v>0.88925691210572999</c:v>
                </c:pt>
                <c:pt idx="55">
                  <c:v>0.88006058745693905</c:v>
                </c:pt>
                <c:pt idx="56">
                  <c:v>0.870661922155894</c:v>
                </c:pt>
                <c:pt idx="57">
                  <c:v>0.86122991424379203</c:v>
                </c:pt>
                <c:pt idx="58">
                  <c:v>0.85175764974283696</c:v>
                </c:pt>
                <c:pt idx="59">
                  <c:v>0.84224706340055899</c:v>
                </c:pt>
                <c:pt idx="60">
                  <c:v>0.83270378489521102</c:v>
                </c:pt>
                <c:pt idx="61">
                  <c:v>0.82313446426788806</c:v>
                </c:pt>
                <c:pt idx="62">
                  <c:v>0.81354777908429099</c:v>
                </c:pt>
                <c:pt idx="63">
                  <c:v>0.80395082043483801</c:v>
                </c:pt>
                <c:pt idx="64">
                  <c:v>0.79435061197863899</c:v>
                </c:pt>
                <c:pt idx="65">
                  <c:v>0.78475386298943095</c:v>
                </c:pt>
                <c:pt idx="66">
                  <c:v>0.77516671153382399</c:v>
                </c:pt>
                <c:pt idx="67">
                  <c:v>0.76559499907644801</c:v>
                </c:pt>
                <c:pt idx="68">
                  <c:v>0.75604416043128397</c:v>
                </c:pt>
                <c:pt idx="69">
                  <c:v>0.74644015546083298</c:v>
                </c:pt>
                <c:pt idx="70">
                  <c:v>0.73698020935649999</c:v>
                </c:pt>
                <c:pt idx="71">
                  <c:v>0.72754032309152195</c:v>
                </c:pt>
                <c:pt idx="72">
                  <c:v>0.71805441957770599</c:v>
                </c:pt>
                <c:pt idx="73">
                  <c:v>0.70871467491613704</c:v>
                </c:pt>
                <c:pt idx="74">
                  <c:v>0.69940540293529496</c:v>
                </c:pt>
                <c:pt idx="75">
                  <c:v>0.69006212721528803</c:v>
                </c:pt>
                <c:pt idx="76">
                  <c:v>0.68086908475506602</c:v>
                </c:pt>
                <c:pt idx="77">
                  <c:v>0.67171664332965597</c:v>
                </c:pt>
                <c:pt idx="78">
                  <c:v>0.66254126629999199</c:v>
                </c:pt>
                <c:pt idx="79">
                  <c:v>0.65351929662563801</c:v>
                </c:pt>
                <c:pt idx="80">
                  <c:v>0.64454611847898902</c:v>
                </c:pt>
                <c:pt idx="81">
                  <c:v>0.63555937919525596</c:v>
                </c:pt>
                <c:pt idx="82">
                  <c:v>0.62672735913247302</c:v>
                </c:pt>
                <c:pt idx="83">
                  <c:v>0.61795071189017203</c:v>
                </c:pt>
                <c:pt idx="84">
                  <c:v>0.60923507457713499</c:v>
                </c:pt>
                <c:pt idx="85">
                  <c:v>0.60051870885298197</c:v>
                </c:pt>
                <c:pt idx="86">
                  <c:v>0.59195892508380699</c:v>
                </c:pt>
                <c:pt idx="87">
                  <c:v>0.58346217472958795</c:v>
                </c:pt>
                <c:pt idx="88">
                  <c:v>0.57503239113295002</c:v>
                </c:pt>
                <c:pt idx="89">
                  <c:v>0.56667269105159401</c:v>
                </c:pt>
                <c:pt idx="90">
                  <c:v>0.55838527031053298</c:v>
                </c:pt>
                <c:pt idx="91">
                  <c:v>0.55017156163484304</c:v>
                </c:pt>
                <c:pt idx="92">
                  <c:v>0.54203290352978295</c:v>
                </c:pt>
                <c:pt idx="93">
                  <c:v>0.53421904419449195</c:v>
                </c:pt>
                <c:pt idx="94">
                  <c:v>0.52598322474744796</c:v>
                </c:pt>
                <c:pt idx="95">
                  <c:v>0.51830968641417297</c:v>
                </c:pt>
                <c:pt idx="96">
                  <c:v>0.51024012131526897</c:v>
                </c:pt>
                <c:pt idx="97">
                  <c:v>0.50277157045369103</c:v>
                </c:pt>
                <c:pt idx="98">
                  <c:v>0.49533838152051102</c:v>
                </c:pt>
                <c:pt idx="99">
                  <c:v>0.48724651896245003</c:v>
                </c:pt>
                <c:pt idx="100">
                  <c:v>0.47998960375727201</c:v>
                </c:pt>
                <c:pt idx="101">
                  <c:v>0.47267609553229178</c:v>
                </c:pt>
                <c:pt idx="102">
                  <c:v>0.46536258730731161</c:v>
                </c:pt>
                <c:pt idx="103">
                  <c:v>0.45804907908233139</c:v>
                </c:pt>
                <c:pt idx="104">
                  <c:v>0.45073557085735122</c:v>
                </c:pt>
                <c:pt idx="105">
                  <c:v>0.44342206263237099</c:v>
                </c:pt>
                <c:pt idx="106">
                  <c:v>0.43653912380349602</c:v>
                </c:pt>
                <c:pt idx="107">
                  <c:v>0.42965618497462099</c:v>
                </c:pt>
                <c:pt idx="108">
                  <c:v>0.42277324614574602</c:v>
                </c:pt>
                <c:pt idx="109">
                  <c:v>0.41589030731687099</c:v>
                </c:pt>
                <c:pt idx="110">
                  <c:v>0.40900736848799601</c:v>
                </c:pt>
                <c:pt idx="111">
                  <c:v>0.40249696237940241</c:v>
                </c:pt>
                <c:pt idx="112">
                  <c:v>0.39598655627080881</c:v>
                </c:pt>
                <c:pt idx="113">
                  <c:v>0.38947615016221521</c:v>
                </c:pt>
                <c:pt idx="114">
                  <c:v>0.3829657440536216</c:v>
                </c:pt>
                <c:pt idx="115">
                  <c:v>0.376455337945028</c:v>
                </c:pt>
                <c:pt idx="116">
                  <c:v>0.37031637712468862</c:v>
                </c:pt>
                <c:pt idx="117">
                  <c:v>0.36417741630434919</c:v>
                </c:pt>
                <c:pt idx="118">
                  <c:v>0.35803845548400981</c:v>
                </c:pt>
                <c:pt idx="119">
                  <c:v>0.35189949466367038</c:v>
                </c:pt>
                <c:pt idx="120">
                  <c:v>0.345760533843331</c:v>
                </c:pt>
                <c:pt idx="121">
                  <c:v>0.33997436033920519</c:v>
                </c:pt>
                <c:pt idx="122">
                  <c:v>0.33418818683507939</c:v>
                </c:pt>
                <c:pt idx="123">
                  <c:v>0.32840201333095359</c:v>
                </c:pt>
                <c:pt idx="124">
                  <c:v>0.32261583982682779</c:v>
                </c:pt>
                <c:pt idx="125">
                  <c:v>0.31682966632270199</c:v>
                </c:pt>
                <c:pt idx="126">
                  <c:v>0.31138787778492177</c:v>
                </c:pt>
                <c:pt idx="127">
                  <c:v>0.30594608924714156</c:v>
                </c:pt>
                <c:pt idx="128">
                  <c:v>0.3005043007093614</c:v>
                </c:pt>
                <c:pt idx="129">
                  <c:v>0.29506251217158119</c:v>
                </c:pt>
                <c:pt idx="130">
                  <c:v>0.28962072363380098</c:v>
                </c:pt>
                <c:pt idx="131">
                  <c:v>0.28449454152158299</c:v>
                </c:pt>
                <c:pt idx="132">
                  <c:v>0.279368359409365</c:v>
                </c:pt>
                <c:pt idx="133">
                  <c:v>0.27424217729714701</c:v>
                </c:pt>
                <c:pt idx="134">
                  <c:v>0.26911599518492901</c:v>
                </c:pt>
                <c:pt idx="135">
                  <c:v>0.26398981307271102</c:v>
                </c:pt>
                <c:pt idx="136">
                  <c:v>0.25916487884277062</c:v>
                </c:pt>
                <c:pt idx="137">
                  <c:v>0.25433994461283022</c:v>
                </c:pt>
                <c:pt idx="138">
                  <c:v>0.24951501038288981</c:v>
                </c:pt>
                <c:pt idx="139">
                  <c:v>0.24469007615294941</c:v>
                </c:pt>
                <c:pt idx="140">
                  <c:v>0.23986514192300901</c:v>
                </c:pt>
                <c:pt idx="141">
                  <c:v>0.23533341146805062</c:v>
                </c:pt>
                <c:pt idx="142">
                  <c:v>0.2308016810130922</c:v>
                </c:pt>
                <c:pt idx="143">
                  <c:v>0.22626995055813381</c:v>
                </c:pt>
                <c:pt idx="144">
                  <c:v>0.2217382201031754</c:v>
                </c:pt>
                <c:pt idx="145">
                  <c:v>0.21720648964821701</c:v>
                </c:pt>
                <c:pt idx="146">
                  <c:v>0.21294258132995342</c:v>
                </c:pt>
                <c:pt idx="147">
                  <c:v>0.2086786730116898</c:v>
                </c:pt>
                <c:pt idx="148">
                  <c:v>0.2044147646934262</c:v>
                </c:pt>
                <c:pt idx="149">
                  <c:v>0.20015085637516258</c:v>
                </c:pt>
                <c:pt idx="150">
                  <c:v>0.19588694805689899</c:v>
                </c:pt>
                <c:pt idx="151">
                  <c:v>0.19202993904861979</c:v>
                </c:pt>
                <c:pt idx="152">
                  <c:v>0.18817293004034058</c:v>
                </c:pt>
                <c:pt idx="153">
                  <c:v>0.1843159210320614</c:v>
                </c:pt>
                <c:pt idx="154">
                  <c:v>0.1804589120237822</c:v>
                </c:pt>
                <c:pt idx="155">
                  <c:v>0.17660190301550299</c:v>
                </c:pt>
                <c:pt idx="156">
                  <c:v>0.17269480211433361</c:v>
                </c:pt>
                <c:pt idx="157">
                  <c:v>0.16878770121316419</c:v>
                </c:pt>
                <c:pt idx="158">
                  <c:v>0.16488060031199481</c:v>
                </c:pt>
                <c:pt idx="159">
                  <c:v>0.16097349941082539</c:v>
                </c:pt>
                <c:pt idx="160">
                  <c:v>0.15706639850965601</c:v>
                </c:pt>
                <c:pt idx="161">
                  <c:v>0.15364243360430821</c:v>
                </c:pt>
                <c:pt idx="162">
                  <c:v>0.15021846869896041</c:v>
                </c:pt>
                <c:pt idx="163">
                  <c:v>0.14679450379361259</c:v>
                </c:pt>
                <c:pt idx="164">
                  <c:v>0.14337053888826479</c:v>
                </c:pt>
                <c:pt idx="165">
                  <c:v>0.13994657398291699</c:v>
                </c:pt>
                <c:pt idx="166">
                  <c:v>0.13671093552658559</c:v>
                </c:pt>
                <c:pt idx="167">
                  <c:v>0.13347529707025418</c:v>
                </c:pt>
                <c:pt idx="168">
                  <c:v>0.13023965861392281</c:v>
                </c:pt>
                <c:pt idx="169">
                  <c:v>0.12700402015759141</c:v>
                </c:pt>
                <c:pt idx="170">
                  <c:v>0.12376838170126001</c:v>
                </c:pt>
                <c:pt idx="171">
                  <c:v>0.120708836728079</c:v>
                </c:pt>
                <c:pt idx="172">
                  <c:v>0.11764929175489801</c:v>
                </c:pt>
                <c:pt idx="173">
                  <c:v>0.114589746781717</c:v>
                </c:pt>
                <c:pt idx="174">
                  <c:v>0.11153020180853601</c:v>
                </c:pt>
                <c:pt idx="175">
                  <c:v>0.10847065683535501</c:v>
                </c:pt>
                <c:pt idx="176">
                  <c:v>0.10557924276896606</c:v>
                </c:pt>
                <c:pt idx="177">
                  <c:v>0.10268782870257712</c:v>
                </c:pt>
                <c:pt idx="178">
                  <c:v>9.9796414636188185E-2</c:v>
                </c:pt>
                <c:pt idx="179">
                  <c:v>9.6905000569799241E-2</c:v>
                </c:pt>
                <c:pt idx="180">
                  <c:v>9.4013586503410296E-2</c:v>
                </c:pt>
                <c:pt idx="181">
                  <c:v>9.1282206523310511E-2</c:v>
                </c:pt>
                <c:pt idx="182">
                  <c:v>8.8550826543210739E-2</c:v>
                </c:pt>
                <c:pt idx="183">
                  <c:v>8.5819446563110954E-2</c:v>
                </c:pt>
                <c:pt idx="184">
                  <c:v>8.3088066583011183E-2</c:v>
                </c:pt>
                <c:pt idx="185">
                  <c:v>8.0356686602911398E-2</c:v>
                </c:pt>
                <c:pt idx="186">
                  <c:v>7.7777188912427922E-2</c:v>
                </c:pt>
                <c:pt idx="187">
                  <c:v>7.5197691221944446E-2</c:v>
                </c:pt>
                <c:pt idx="188">
                  <c:v>7.2618193531460956E-2</c:v>
                </c:pt>
                <c:pt idx="189">
                  <c:v>7.003869584097748E-2</c:v>
                </c:pt>
                <c:pt idx="190">
                  <c:v>6.7459198150494004E-2</c:v>
                </c:pt>
                <c:pt idx="191">
                  <c:v>6.5023532873496562E-2</c:v>
                </c:pt>
                <c:pt idx="192">
                  <c:v>6.2587867596499119E-2</c:v>
                </c:pt>
                <c:pt idx="193">
                  <c:v>6.0152202319501684E-2</c:v>
                </c:pt>
                <c:pt idx="194">
                  <c:v>5.7716537042504241E-2</c:v>
                </c:pt>
                <c:pt idx="195">
                  <c:v>5.5280871765506799E-2</c:v>
                </c:pt>
                <c:pt idx="196">
                  <c:v>5.2981166587998681E-2</c:v>
                </c:pt>
                <c:pt idx="197">
                  <c:v>5.0681461410490562E-2</c:v>
                </c:pt>
                <c:pt idx="198">
                  <c:v>4.8381756232982437E-2</c:v>
                </c:pt>
                <c:pt idx="199">
                  <c:v>4.6082051055474318E-2</c:v>
                </c:pt>
                <c:pt idx="200">
                  <c:v>4.37823458779662E-2</c:v>
                </c:pt>
                <c:pt idx="201">
                  <c:v>4.1610973970547381E-2</c:v>
                </c:pt>
                <c:pt idx="202">
                  <c:v>3.9439602063128562E-2</c:v>
                </c:pt>
                <c:pt idx="203">
                  <c:v>3.7268230155709736E-2</c:v>
                </c:pt>
                <c:pt idx="204">
                  <c:v>3.5096858248290917E-2</c:v>
                </c:pt>
                <c:pt idx="205">
                  <c:v>3.2925486340872098E-2</c:v>
                </c:pt>
                <c:pt idx="206">
                  <c:v>3.087511379012222E-2</c:v>
                </c:pt>
                <c:pt idx="207">
                  <c:v>2.8824741239372339E-2</c:v>
                </c:pt>
                <c:pt idx="208">
                  <c:v>2.6774368688622461E-2</c:v>
                </c:pt>
                <c:pt idx="209">
                  <c:v>2.4723996137872579E-2</c:v>
                </c:pt>
                <c:pt idx="210">
                  <c:v>2.2673623587122702E-2</c:v>
                </c:pt>
                <c:pt idx="211">
                  <c:v>2.0737234766274482E-2</c:v>
                </c:pt>
                <c:pt idx="212">
                  <c:v>1.8800845945426262E-2</c:v>
                </c:pt>
                <c:pt idx="213">
                  <c:v>1.6864457124578042E-2</c:v>
                </c:pt>
                <c:pt idx="214">
                  <c:v>1.492806830372982E-2</c:v>
                </c:pt>
                <c:pt idx="215">
                  <c:v>1.29916794828816E-2</c:v>
                </c:pt>
                <c:pt idx="216">
                  <c:v>1.1162592269906336E-2</c:v>
                </c:pt>
                <c:pt idx="217">
                  <c:v>9.3335050569310716E-3</c:v>
                </c:pt>
                <c:pt idx="218">
                  <c:v>7.5044178439558082E-3</c:v>
                </c:pt>
                <c:pt idx="219">
                  <c:v>5.675330630980544E-3</c:v>
                </c:pt>
                <c:pt idx="220">
                  <c:v>3.8462434180052802E-3</c:v>
                </c:pt>
                <c:pt idx="221">
                  <c:v>2.1181153552620739E-3</c:v>
                </c:pt>
                <c:pt idx="222">
                  <c:v>3.8998729251886769E-4</c:v>
                </c:pt>
                <c:pt idx="223">
                  <c:v>-1.3381407702243377E-3</c:v>
                </c:pt>
                <c:pt idx="224">
                  <c:v>-3.0662688329675448E-3</c:v>
                </c:pt>
                <c:pt idx="225">
                  <c:v>-4.7943968957107497E-3</c:v>
                </c:pt>
                <c:pt idx="226">
                  <c:v>-6.4274617959393793E-3</c:v>
                </c:pt>
                <c:pt idx="227">
                  <c:v>-8.0605266961680105E-3</c:v>
                </c:pt>
                <c:pt idx="228">
                  <c:v>-9.6935915963966383E-3</c:v>
                </c:pt>
                <c:pt idx="229">
                  <c:v>-1.132665649662527E-2</c:v>
                </c:pt>
                <c:pt idx="230">
                  <c:v>-1.2959721396853899E-2</c:v>
                </c:pt>
                <c:pt idx="231">
                  <c:v>-1.450348578639942E-2</c:v>
                </c:pt>
                <c:pt idx="232">
                  <c:v>-1.6047250175944938E-2</c:v>
                </c:pt>
                <c:pt idx="233">
                  <c:v>-1.7591014565490459E-2</c:v>
                </c:pt>
                <c:pt idx="234">
                  <c:v>-1.9134778955035979E-2</c:v>
                </c:pt>
                <c:pt idx="235">
                  <c:v>-2.0678543344581499E-2</c:v>
                </c:pt>
                <c:pt idx="236">
                  <c:v>-2.2136715598446058E-2</c:v>
                </c:pt>
                <c:pt idx="237">
                  <c:v>-2.359488785231062E-2</c:v>
                </c:pt>
                <c:pt idx="238">
                  <c:v>-2.5053060106175178E-2</c:v>
                </c:pt>
                <c:pt idx="239">
                  <c:v>-2.651123236003974E-2</c:v>
                </c:pt>
                <c:pt idx="240">
                  <c:v>-2.7969404613904299E-2</c:v>
                </c:pt>
                <c:pt idx="241">
                  <c:v>-2.9348026305233837E-2</c:v>
                </c:pt>
                <c:pt idx="242">
                  <c:v>-3.072664799656338E-2</c:v>
                </c:pt>
                <c:pt idx="243">
                  <c:v>-3.2105269687892922E-2</c:v>
                </c:pt>
                <c:pt idx="244">
                  <c:v>-3.3483891379222461E-2</c:v>
                </c:pt>
                <c:pt idx="245">
                  <c:v>-3.4862513070551999E-2</c:v>
                </c:pt>
                <c:pt idx="246">
                  <c:v>-3.6167146868269717E-2</c:v>
                </c:pt>
                <c:pt idx="247">
                  <c:v>-3.7471780665987442E-2</c:v>
                </c:pt>
                <c:pt idx="248">
                  <c:v>-3.877641446370516E-2</c:v>
                </c:pt>
                <c:pt idx="249">
                  <c:v>-4.0081048261422884E-2</c:v>
                </c:pt>
                <c:pt idx="250">
                  <c:v>-4.1385682059140602E-2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A-4403-972E-A1D4BE3FB786}"/>
            </c:ext>
          </c:extLst>
        </c:ser>
        <c:ser>
          <c:idx val="4"/>
          <c:order val="3"/>
          <c:tx>
            <c:v>Real tariff revenue change</c:v>
          </c:tx>
          <c:spPr>
            <a:solidFill>
              <a:srgbClr val="6DBDE1"/>
            </a:solidFill>
          </c:spPr>
          <c:invertIfNegative val="0"/>
          <c:val>
            <c:numRef>
              <c:f>'Laffer Curve Data'!$X$2:$X$252</c:f>
              <c:numCache>
                <c:formatCode>General</c:formatCode>
                <c:ptCount val="251"/>
                <c:pt idx="0">
                  <c:v>0</c:v>
                </c:pt>
                <c:pt idx="1">
                  <c:v>4.3396704119530033E-3</c:v>
                </c:pt>
                <c:pt idx="2">
                  <c:v>1.2064142409885015E-2</c:v>
                </c:pt>
                <c:pt idx="3">
                  <c:v>2.2779741152941013E-2</c:v>
                </c:pt>
                <c:pt idx="4">
                  <c:v>3.6146967968291976E-2</c:v>
                </c:pt>
                <c:pt idx="5">
                  <c:v>5.1857215222719022E-2</c:v>
                </c:pt>
                <c:pt idx="6">
                  <c:v>6.9629339298973025E-2</c:v>
                </c:pt>
                <c:pt idx="7">
                  <c:v>8.9234073605159003E-2</c:v>
                </c:pt>
                <c:pt idx="8">
                  <c:v>0.11039284838369501</c:v>
                </c:pt>
                <c:pt idx="9">
                  <c:v>0.13291128285901399</c:v>
                </c:pt>
                <c:pt idx="10">
                  <c:v>0.15660000747432601</c:v>
                </c:pt>
                <c:pt idx="11">
                  <c:v>0.18128482101241294</c:v>
                </c:pt>
                <c:pt idx="12">
                  <c:v>0.20680763450083894</c:v>
                </c:pt>
                <c:pt idx="13">
                  <c:v>0.2330253637105929</c:v>
                </c:pt>
                <c:pt idx="14">
                  <c:v>0.25980849460579403</c:v>
                </c:pt>
                <c:pt idx="15">
                  <c:v>0.28703997601547604</c:v>
                </c:pt>
                <c:pt idx="16">
                  <c:v>0.31461408209491293</c:v>
                </c:pt>
                <c:pt idx="17">
                  <c:v>0.34243560430825104</c:v>
                </c:pt>
                <c:pt idx="18">
                  <c:v>0.37041862951324811</c:v>
                </c:pt>
                <c:pt idx="19">
                  <c:v>0.39848613648702702</c:v>
                </c:pt>
                <c:pt idx="20">
                  <c:v>0.42656885041305692</c:v>
                </c:pt>
                <c:pt idx="21">
                  <c:v>0.45460483499432491</c:v>
                </c:pt>
                <c:pt idx="22">
                  <c:v>0.48261750793770009</c:v>
                </c:pt>
                <c:pt idx="23">
                  <c:v>0.51040716958176002</c:v>
                </c:pt>
                <c:pt idx="24">
                  <c:v>0.53794873019041001</c:v>
                </c:pt>
                <c:pt idx="25">
                  <c:v>0.5652928586652799</c:v>
                </c:pt>
                <c:pt idx="26">
                  <c:v>0.59237599770124993</c:v>
                </c:pt>
                <c:pt idx="27">
                  <c:v>0.61916190600758014</c:v>
                </c:pt>
                <c:pt idx="28">
                  <c:v>0.64562285829998989</c:v>
                </c:pt>
                <c:pt idx="29">
                  <c:v>0.67173558151798995</c:v>
                </c:pt>
                <c:pt idx="30">
                  <c:v>0.69747997019106989</c:v>
                </c:pt>
                <c:pt idx="31">
                  <c:v>0.72283885538780002</c:v>
                </c:pt>
                <c:pt idx="32">
                  <c:v>0.74779763773577002</c:v>
                </c:pt>
                <c:pt idx="33">
                  <c:v>0.77226710119466002</c:v>
                </c:pt>
                <c:pt idx="34">
                  <c:v>0.79636505534520996</c:v>
                </c:pt>
                <c:pt idx="35">
                  <c:v>0.82004757348196011</c:v>
                </c:pt>
                <c:pt idx="36">
                  <c:v>0.84329731379040007</c:v>
                </c:pt>
                <c:pt idx="37">
                  <c:v>0.86622645968638001</c:v>
                </c:pt>
                <c:pt idx="38">
                  <c:v>0.88860093045678989</c:v>
                </c:pt>
                <c:pt idx="39">
                  <c:v>0.91051996311916006</c:v>
                </c:pt>
                <c:pt idx="40">
                  <c:v>0.93198871851770004</c:v>
                </c:pt>
                <c:pt idx="41">
                  <c:v>0.95300701798144105</c:v>
                </c:pt>
                <c:pt idx="42">
                  <c:v>0.97357584992002999</c:v>
                </c:pt>
                <c:pt idx="43">
                  <c:v>0.99369618486510103</c:v>
                </c:pt>
                <c:pt idx="44">
                  <c:v>1.013370120880424</c:v>
                </c:pt>
                <c:pt idx="45">
                  <c:v>1.032601365366336</c:v>
                </c:pt>
                <c:pt idx="46">
                  <c:v>1.0513918197575691</c:v>
                </c:pt>
                <c:pt idx="47">
                  <c:v>1.069745771303396</c:v>
                </c:pt>
                <c:pt idx="48">
                  <c:v>1.0876659116597911</c:v>
                </c:pt>
                <c:pt idx="49">
                  <c:v>1.1051598927582518</c:v>
                </c:pt>
                <c:pt idx="50">
                  <c:v>1.1222312503689622</c:v>
                </c:pt>
                <c:pt idx="51">
                  <c:v>1.1388849461144801</c:v>
                </c:pt>
                <c:pt idx="52">
                  <c:v>1.1552216107266731</c:v>
                </c:pt>
                <c:pt idx="53">
                  <c:v>1.1710065398188132</c:v>
                </c:pt>
                <c:pt idx="54">
                  <c:v>1.1866679497712598</c:v>
                </c:pt>
                <c:pt idx="55">
                  <c:v>1.2016653420676411</c:v>
                </c:pt>
                <c:pt idx="56">
                  <c:v>1.2163861211877558</c:v>
                </c:pt>
                <c:pt idx="57">
                  <c:v>1.2306901042023179</c:v>
                </c:pt>
                <c:pt idx="58">
                  <c:v>1.2446024346188929</c:v>
                </c:pt>
                <c:pt idx="59">
                  <c:v>1.2581378991272709</c:v>
                </c:pt>
                <c:pt idx="60">
                  <c:v>1.271306856057989</c:v>
                </c:pt>
                <c:pt idx="61">
                  <c:v>1.2841180021605219</c:v>
                </c:pt>
                <c:pt idx="62">
                  <c:v>1.296577398805999</c:v>
                </c:pt>
                <c:pt idx="63">
                  <c:v>1.3086921130291518</c:v>
                </c:pt>
                <c:pt idx="64">
                  <c:v>1.3204687238004311</c:v>
                </c:pt>
                <c:pt idx="65">
                  <c:v>1.3319137308748892</c:v>
                </c:pt>
                <c:pt idx="66">
                  <c:v>1.343033299197006</c:v>
                </c:pt>
                <c:pt idx="67">
                  <c:v>1.353831848833202</c:v>
                </c:pt>
                <c:pt idx="68">
                  <c:v>1.3643192559373261</c:v>
                </c:pt>
                <c:pt idx="69">
                  <c:v>1.3745790856097173</c:v>
                </c:pt>
                <c:pt idx="70">
                  <c:v>1.3844247379683501</c:v>
                </c:pt>
                <c:pt idx="71">
                  <c:v>1.393990526719628</c:v>
                </c:pt>
                <c:pt idx="72">
                  <c:v>1.4033524625177143</c:v>
                </c:pt>
                <c:pt idx="73">
                  <c:v>1.4123279282615628</c:v>
                </c:pt>
                <c:pt idx="74">
                  <c:v>1.4210422848507052</c:v>
                </c:pt>
                <c:pt idx="75">
                  <c:v>1.429567928241142</c:v>
                </c:pt>
                <c:pt idx="76">
                  <c:v>1.4379196642761238</c:v>
                </c:pt>
                <c:pt idx="77">
                  <c:v>1.4456711939853741</c:v>
                </c:pt>
                <c:pt idx="78">
                  <c:v>1.4535830508119583</c:v>
                </c:pt>
                <c:pt idx="79">
                  <c:v>1.4610043201340619</c:v>
                </c:pt>
                <c:pt idx="80">
                  <c:v>1.4681756402229813</c:v>
                </c:pt>
                <c:pt idx="81">
                  <c:v>1.4751824838817642</c:v>
                </c:pt>
                <c:pt idx="82">
                  <c:v>1.4818654309420971</c:v>
                </c:pt>
                <c:pt idx="83">
                  <c:v>1.4883306487291477</c:v>
                </c:pt>
                <c:pt idx="84">
                  <c:v>1.4945788490531751</c:v>
                </c:pt>
                <c:pt idx="85">
                  <c:v>1.5006778591910781</c:v>
                </c:pt>
                <c:pt idx="86">
                  <c:v>1.5064762335984732</c:v>
                </c:pt>
                <c:pt idx="87">
                  <c:v>1.5120731737621718</c:v>
                </c:pt>
                <c:pt idx="88">
                  <c:v>1.5174703951365898</c:v>
                </c:pt>
                <c:pt idx="89">
                  <c:v>1.5226696685392158</c:v>
                </c:pt>
                <c:pt idx="90">
                  <c:v>1.527674007754467</c:v>
                </c:pt>
                <c:pt idx="91">
                  <c:v>1.5324868881170868</c:v>
                </c:pt>
                <c:pt idx="92">
                  <c:v>1.5371116875283173</c:v>
                </c:pt>
                <c:pt idx="93">
                  <c:v>1.5413032045410482</c:v>
                </c:pt>
                <c:pt idx="94">
                  <c:v>1.5458125838327423</c:v>
                </c:pt>
                <c:pt idx="95">
                  <c:v>1.5496598154633769</c:v>
                </c:pt>
                <c:pt idx="96">
                  <c:v>1.5538054660450409</c:v>
                </c:pt>
                <c:pt idx="97">
                  <c:v>1.557259868727189</c:v>
                </c:pt>
                <c:pt idx="98">
                  <c:v>1.560591041634559</c:v>
                </c:pt>
                <c:pt idx="99">
                  <c:v>1.5644968486878301</c:v>
                </c:pt>
                <c:pt idx="100">
                  <c:v>1.5674871739267879</c:v>
                </c:pt>
                <c:pt idx="101">
                  <c:v>1.5703289460318843</c:v>
                </c:pt>
                <c:pt idx="102">
                  <c:v>1.5731707181369803</c:v>
                </c:pt>
                <c:pt idx="103">
                  <c:v>1.5760124902420767</c:v>
                </c:pt>
                <c:pt idx="104">
                  <c:v>1.5788542623471724</c:v>
                </c:pt>
                <c:pt idx="105">
                  <c:v>1.5816960344522688</c:v>
                </c:pt>
                <c:pt idx="106">
                  <c:v>1.5837947291015939</c:v>
                </c:pt>
                <c:pt idx="107">
                  <c:v>1.5858934237509188</c:v>
                </c:pt>
                <c:pt idx="108">
                  <c:v>1.5879921184002439</c:v>
                </c:pt>
                <c:pt idx="109">
                  <c:v>1.5900908130495688</c:v>
                </c:pt>
                <c:pt idx="110">
                  <c:v>1.5921895076988939</c:v>
                </c:pt>
                <c:pt idx="111">
                  <c:v>1.5936262670767236</c:v>
                </c:pt>
                <c:pt idx="112">
                  <c:v>1.5950630264545533</c:v>
                </c:pt>
                <c:pt idx="113">
                  <c:v>1.5964997858323826</c:v>
                </c:pt>
                <c:pt idx="114">
                  <c:v>1.5979365452102123</c:v>
                </c:pt>
                <c:pt idx="115">
                  <c:v>1.5993733045880421</c:v>
                </c:pt>
                <c:pt idx="116">
                  <c:v>1.6002882231199154</c:v>
                </c:pt>
                <c:pt idx="117">
                  <c:v>1.6012031416517889</c:v>
                </c:pt>
                <c:pt idx="118">
                  <c:v>1.602118060183662</c:v>
                </c:pt>
                <c:pt idx="119">
                  <c:v>1.6030329787155355</c:v>
                </c:pt>
                <c:pt idx="120">
                  <c:v>1.603947897247409</c:v>
                </c:pt>
                <c:pt idx="121">
                  <c:v>1.6043665670387728</c:v>
                </c:pt>
                <c:pt idx="122">
                  <c:v>1.6047852368301367</c:v>
                </c:pt>
                <c:pt idx="123">
                  <c:v>1.6052039066215005</c:v>
                </c:pt>
                <c:pt idx="124">
                  <c:v>1.6056225764128644</c:v>
                </c:pt>
                <c:pt idx="125">
                  <c:v>1.6060412462042282</c:v>
                </c:pt>
                <c:pt idx="126">
                  <c:v>1.6060090583683384</c:v>
                </c:pt>
                <c:pt idx="127">
                  <c:v>1.6059768705324486</c:v>
                </c:pt>
                <c:pt idx="128">
                  <c:v>1.6059446826965584</c:v>
                </c:pt>
                <c:pt idx="129">
                  <c:v>1.6059124948606689</c:v>
                </c:pt>
                <c:pt idx="130">
                  <c:v>1.6058803070247789</c:v>
                </c:pt>
                <c:pt idx="131">
                  <c:v>1.605457885256883</c:v>
                </c:pt>
                <c:pt idx="132">
                  <c:v>1.605035463488987</c:v>
                </c:pt>
                <c:pt idx="133">
                  <c:v>1.6046130417210911</c:v>
                </c:pt>
                <c:pt idx="134">
                  <c:v>1.604190619953195</c:v>
                </c:pt>
                <c:pt idx="135">
                  <c:v>1.6037681981852991</c:v>
                </c:pt>
                <c:pt idx="136">
                  <c:v>1.6029976080704773</c:v>
                </c:pt>
                <c:pt idx="137">
                  <c:v>1.6022270179556557</c:v>
                </c:pt>
                <c:pt idx="138">
                  <c:v>1.6014564278408343</c:v>
                </c:pt>
                <c:pt idx="139">
                  <c:v>1.6006858377260127</c:v>
                </c:pt>
                <c:pt idx="140">
                  <c:v>1.5999152476111909</c:v>
                </c:pt>
                <c:pt idx="141">
                  <c:v>1.5988279949399975</c:v>
                </c:pt>
                <c:pt idx="142">
                  <c:v>1.5977407422688039</c:v>
                </c:pt>
                <c:pt idx="143">
                  <c:v>1.5966534895976101</c:v>
                </c:pt>
                <c:pt idx="144">
                  <c:v>1.5955662369264165</c:v>
                </c:pt>
                <c:pt idx="145">
                  <c:v>1.5944789842552229</c:v>
                </c:pt>
                <c:pt idx="146">
                  <c:v>1.5931195522048465</c:v>
                </c:pt>
                <c:pt idx="147">
                  <c:v>1.5917601201544702</c:v>
                </c:pt>
                <c:pt idx="148">
                  <c:v>1.5904006881040937</c:v>
                </c:pt>
                <c:pt idx="149">
                  <c:v>1.5890412560537175</c:v>
                </c:pt>
                <c:pt idx="150">
                  <c:v>1.587681824003341</c:v>
                </c:pt>
                <c:pt idx="151">
                  <c:v>1.5859277863323282</c:v>
                </c:pt>
                <c:pt idx="152">
                  <c:v>1.5841737486613154</c:v>
                </c:pt>
                <c:pt idx="153">
                  <c:v>1.5824197109903024</c:v>
                </c:pt>
                <c:pt idx="154">
                  <c:v>1.5806656733192896</c:v>
                </c:pt>
                <c:pt idx="155">
                  <c:v>1.5789116356482769</c:v>
                </c:pt>
                <c:pt idx="156">
                  <c:v>1.5772336530344604</c:v>
                </c:pt>
                <c:pt idx="157">
                  <c:v>1.5755556704206437</c:v>
                </c:pt>
                <c:pt idx="158">
                  <c:v>1.573877687806827</c:v>
                </c:pt>
                <c:pt idx="159">
                  <c:v>1.5721997051930106</c:v>
                </c:pt>
                <c:pt idx="160">
                  <c:v>1.5705217225791939</c:v>
                </c:pt>
                <c:pt idx="161">
                  <c:v>1.5683981980928277</c:v>
                </c:pt>
                <c:pt idx="162">
                  <c:v>1.5662746736064614</c:v>
                </c:pt>
                <c:pt idx="163">
                  <c:v>1.5641511491200952</c:v>
                </c:pt>
                <c:pt idx="164">
                  <c:v>1.5620276246337292</c:v>
                </c:pt>
                <c:pt idx="165">
                  <c:v>1.5599041001473628</c:v>
                </c:pt>
                <c:pt idx="166">
                  <c:v>1.5576392630808682</c:v>
                </c:pt>
                <c:pt idx="167">
                  <c:v>1.5553744260143738</c:v>
                </c:pt>
                <c:pt idx="168">
                  <c:v>1.5531095889478792</c:v>
                </c:pt>
                <c:pt idx="169">
                  <c:v>1.5508447518813846</c:v>
                </c:pt>
                <c:pt idx="170">
                  <c:v>1.54857991481489</c:v>
                </c:pt>
                <c:pt idx="171">
                  <c:v>1.5461942393827088</c:v>
                </c:pt>
                <c:pt idx="172">
                  <c:v>1.5438085639505281</c:v>
                </c:pt>
                <c:pt idx="173">
                  <c:v>1.541422888518347</c:v>
                </c:pt>
                <c:pt idx="174">
                  <c:v>1.539037213086166</c:v>
                </c:pt>
                <c:pt idx="175">
                  <c:v>1.5366515376539849</c:v>
                </c:pt>
                <c:pt idx="176">
                  <c:v>1.5341592271303779</c:v>
                </c:pt>
                <c:pt idx="177">
                  <c:v>1.5316669166067707</c:v>
                </c:pt>
                <c:pt idx="178">
                  <c:v>1.5291746060831637</c:v>
                </c:pt>
                <c:pt idx="179">
                  <c:v>1.5266822955595565</c:v>
                </c:pt>
                <c:pt idx="180">
                  <c:v>1.5241899850359495</c:v>
                </c:pt>
                <c:pt idx="181">
                  <c:v>1.5216048001670994</c:v>
                </c:pt>
                <c:pt idx="182">
                  <c:v>1.5190196152982494</c:v>
                </c:pt>
                <c:pt idx="183">
                  <c:v>1.5164344304293988</c:v>
                </c:pt>
                <c:pt idx="184">
                  <c:v>1.5138492455605488</c:v>
                </c:pt>
                <c:pt idx="185">
                  <c:v>1.5112640606916985</c:v>
                </c:pt>
                <c:pt idx="186">
                  <c:v>1.5085624712274541</c:v>
                </c:pt>
                <c:pt idx="187">
                  <c:v>1.5058608817632095</c:v>
                </c:pt>
                <c:pt idx="188">
                  <c:v>1.5031592922989649</c:v>
                </c:pt>
                <c:pt idx="189">
                  <c:v>1.5004577028347204</c:v>
                </c:pt>
                <c:pt idx="190">
                  <c:v>1.497756113370476</c:v>
                </c:pt>
                <c:pt idx="191">
                  <c:v>1.4950179191197934</c:v>
                </c:pt>
                <c:pt idx="192">
                  <c:v>1.4922797248691109</c:v>
                </c:pt>
                <c:pt idx="193">
                  <c:v>1.4895415306184285</c:v>
                </c:pt>
                <c:pt idx="194">
                  <c:v>1.4868033363677458</c:v>
                </c:pt>
                <c:pt idx="195">
                  <c:v>1.4840651421170632</c:v>
                </c:pt>
                <c:pt idx="196">
                  <c:v>1.4812723278248954</c:v>
                </c:pt>
                <c:pt idx="197">
                  <c:v>1.4784795135327276</c:v>
                </c:pt>
                <c:pt idx="198">
                  <c:v>1.4756866992405595</c:v>
                </c:pt>
                <c:pt idx="199">
                  <c:v>1.4728938849483917</c:v>
                </c:pt>
                <c:pt idx="200">
                  <c:v>1.4701010706562236</c:v>
                </c:pt>
                <c:pt idx="201">
                  <c:v>1.4672598738730245</c:v>
                </c:pt>
                <c:pt idx="202">
                  <c:v>1.4644186770898255</c:v>
                </c:pt>
                <c:pt idx="203">
                  <c:v>1.4615774803066262</c:v>
                </c:pt>
                <c:pt idx="204">
                  <c:v>1.458736283523427</c:v>
                </c:pt>
                <c:pt idx="205">
                  <c:v>1.4558950867402278</c:v>
                </c:pt>
                <c:pt idx="206">
                  <c:v>1.4530142477507317</c:v>
                </c:pt>
                <c:pt idx="207">
                  <c:v>1.4501334087612356</c:v>
                </c:pt>
                <c:pt idx="208">
                  <c:v>1.4472525697717395</c:v>
                </c:pt>
                <c:pt idx="209">
                  <c:v>1.4443717307822432</c:v>
                </c:pt>
                <c:pt idx="210">
                  <c:v>1.4414908917927471</c:v>
                </c:pt>
                <c:pt idx="211">
                  <c:v>1.4385783282906395</c:v>
                </c:pt>
                <c:pt idx="212">
                  <c:v>1.4356657647885316</c:v>
                </c:pt>
                <c:pt idx="213">
                  <c:v>1.4327532012864241</c:v>
                </c:pt>
                <c:pt idx="214">
                  <c:v>1.4298406377843162</c:v>
                </c:pt>
                <c:pt idx="215">
                  <c:v>1.4269280742822086</c:v>
                </c:pt>
                <c:pt idx="216">
                  <c:v>1.4239878283516396</c:v>
                </c:pt>
                <c:pt idx="217">
                  <c:v>1.4210475824210711</c:v>
                </c:pt>
                <c:pt idx="218">
                  <c:v>1.4181073364905021</c:v>
                </c:pt>
                <c:pt idx="219">
                  <c:v>1.4151670905599336</c:v>
                </c:pt>
                <c:pt idx="220">
                  <c:v>1.4122268446293647</c:v>
                </c:pt>
                <c:pt idx="221">
                  <c:v>1.4092432825182819</c:v>
                </c:pt>
                <c:pt idx="222">
                  <c:v>1.4062597204071992</c:v>
                </c:pt>
                <c:pt idx="223">
                  <c:v>1.4032761582961164</c:v>
                </c:pt>
                <c:pt idx="224">
                  <c:v>1.4002925961850334</c:v>
                </c:pt>
                <c:pt idx="225">
                  <c:v>1.3973090340739507</c:v>
                </c:pt>
                <c:pt idx="226">
                  <c:v>1.3943383322535834</c:v>
                </c:pt>
                <c:pt idx="227">
                  <c:v>1.3913676304332159</c:v>
                </c:pt>
                <c:pt idx="228">
                  <c:v>1.3883969286128488</c:v>
                </c:pt>
                <c:pt idx="229">
                  <c:v>1.3854262267924813</c:v>
                </c:pt>
                <c:pt idx="230">
                  <c:v>1.382455524972114</c:v>
                </c:pt>
                <c:pt idx="231">
                  <c:v>1.3794793414353315</c:v>
                </c:pt>
                <c:pt idx="232">
                  <c:v>1.3765031578985489</c:v>
                </c:pt>
                <c:pt idx="233">
                  <c:v>1.3735269743617666</c:v>
                </c:pt>
                <c:pt idx="234">
                  <c:v>1.3705507908249841</c:v>
                </c:pt>
                <c:pt idx="235">
                  <c:v>1.3675746072882016</c:v>
                </c:pt>
                <c:pt idx="236">
                  <c:v>1.3645991760134841</c:v>
                </c:pt>
                <c:pt idx="237">
                  <c:v>1.3616237447387667</c:v>
                </c:pt>
                <c:pt idx="238">
                  <c:v>1.3586483134640492</c:v>
                </c:pt>
                <c:pt idx="239">
                  <c:v>1.3556728821893318</c:v>
                </c:pt>
                <c:pt idx="240">
                  <c:v>1.3526974509146144</c:v>
                </c:pt>
                <c:pt idx="241">
                  <c:v>1.34969422257274</c:v>
                </c:pt>
                <c:pt idx="242">
                  <c:v>1.3466909942308654</c:v>
                </c:pt>
                <c:pt idx="243">
                  <c:v>1.343687765888991</c:v>
                </c:pt>
                <c:pt idx="244">
                  <c:v>1.3406845375471164</c:v>
                </c:pt>
                <c:pt idx="245">
                  <c:v>1.337681309205242</c:v>
                </c:pt>
                <c:pt idx="246">
                  <c:v>1.3347109381314315</c:v>
                </c:pt>
                <c:pt idx="247">
                  <c:v>1.3317405670576214</c:v>
                </c:pt>
                <c:pt idx="248">
                  <c:v>1.328770195983811</c:v>
                </c:pt>
                <c:pt idx="249">
                  <c:v>1.3257998249100009</c:v>
                </c:pt>
                <c:pt idx="250">
                  <c:v>1.3228294538361904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EA-4403-972E-A1D4BE3FB786}"/>
            </c:ext>
          </c:extLst>
        </c:ser>
        <c:ser>
          <c:idx val="1"/>
          <c:order val="4"/>
          <c:tx>
            <c:v>Real factor income change</c:v>
          </c:tx>
          <c:spPr>
            <a:solidFill>
              <a:srgbClr val="C00000">
                <a:alpha val="69804"/>
              </a:srgbClr>
            </a:solidFill>
            <a:ln w="38100">
              <a:noFill/>
            </a:ln>
          </c:spPr>
          <c:invertIfNegative val="0"/>
          <c:val>
            <c:numRef>
              <c:f>'Laffer Curve Data'!$D$2:$D$252</c:f>
              <c:numCache>
                <c:formatCode>General</c:formatCode>
                <c:ptCount val="251"/>
                <c:pt idx="0">
                  <c:v>0</c:v>
                </c:pt>
                <c:pt idx="1">
                  <c:v>-5.3515943313853502E-2</c:v>
                </c:pt>
                <c:pt idx="2">
                  <c:v>-0.10660574257206799</c:v>
                </c:pt>
                <c:pt idx="3">
                  <c:v>-0.15839523658778701</c:v>
                </c:pt>
                <c:pt idx="4">
                  <c:v>-0.208910322134056</c:v>
                </c:pt>
                <c:pt idx="5">
                  <c:v>-0.25819791916010698</c:v>
                </c:pt>
                <c:pt idx="6">
                  <c:v>-0.30630251675255099</c:v>
                </c:pt>
                <c:pt idx="7">
                  <c:v>-0.35315398522140201</c:v>
                </c:pt>
                <c:pt idx="8">
                  <c:v>-0.399288756061631</c:v>
                </c:pt>
                <c:pt idx="9">
                  <c:v>-0.44409592094176797</c:v>
                </c:pt>
                <c:pt idx="10">
                  <c:v>-0.48788025377858402</c:v>
                </c:pt>
                <c:pt idx="11">
                  <c:v>-0.53067715404669402</c:v>
                </c:pt>
                <c:pt idx="12">
                  <c:v>-0.57251985536917405</c:v>
                </c:pt>
                <c:pt idx="13">
                  <c:v>-0.61344049725425098</c:v>
                </c:pt>
                <c:pt idx="14">
                  <c:v>-0.65346961149066496</c:v>
                </c:pt>
                <c:pt idx="15">
                  <c:v>-0.69263634825993403</c:v>
                </c:pt>
                <c:pt idx="16">
                  <c:v>-0.73096855921743698</c:v>
                </c:pt>
                <c:pt idx="17">
                  <c:v>-0.76849287125800703</c:v>
                </c:pt>
                <c:pt idx="18">
                  <c:v>-0.80523475515057696</c:v>
                </c:pt>
                <c:pt idx="19">
                  <c:v>-0.84121858954683204</c:v>
                </c:pt>
                <c:pt idx="20">
                  <c:v>-0.87646772072406498</c:v>
                </c:pt>
                <c:pt idx="21">
                  <c:v>-0.91100451839043595</c:v>
                </c:pt>
                <c:pt idx="22">
                  <c:v>-0.94496405175982601</c:v>
                </c:pt>
                <c:pt idx="23">
                  <c:v>-0.97814297384564197</c:v>
                </c:pt>
                <c:pt idx="24">
                  <c:v>-1.0106672347293399</c:v>
                </c:pt>
                <c:pt idx="25">
                  <c:v>-1.0425596751619299</c:v>
                </c:pt>
                <c:pt idx="26">
                  <c:v>-1.0738386538976401</c:v>
                </c:pt>
                <c:pt idx="27">
                  <c:v>-1.10452167438772</c:v>
                </c:pt>
                <c:pt idx="28">
                  <c:v>-1.13462556004829</c:v>
                </c:pt>
                <c:pt idx="29">
                  <c:v>-1.1641652066366099</c:v>
                </c:pt>
                <c:pt idx="30">
                  <c:v>-1.1931587287374901</c:v>
                </c:pt>
                <c:pt idx="31">
                  <c:v>-1.2216199002454</c:v>
                </c:pt>
                <c:pt idx="32">
                  <c:v>-1.24956312559627</c:v>
                </c:pt>
                <c:pt idx="33">
                  <c:v>-1.2770023157144399</c:v>
                </c:pt>
                <c:pt idx="34">
                  <c:v>-1.3039508809354701</c:v>
                </c:pt>
                <c:pt idx="35">
                  <c:v>-1.33042175255658</c:v>
                </c:pt>
                <c:pt idx="36">
                  <c:v>-1.35642740456888</c:v>
                </c:pt>
                <c:pt idx="37">
                  <c:v>-1.3820618104065501</c:v>
                </c:pt>
                <c:pt idx="38">
                  <c:v>-1.4071761180524101</c:v>
                </c:pt>
                <c:pt idx="39">
                  <c:v>-1.4318558817134801</c:v>
                </c:pt>
                <c:pt idx="40">
                  <c:v>-1.4561158896348101</c:v>
                </c:pt>
                <c:pt idx="41">
                  <c:v>-1.4799668371609001</c:v>
                </c:pt>
                <c:pt idx="42">
                  <c:v>-1.50341886320097</c:v>
                </c:pt>
                <c:pt idx="43">
                  <c:v>-1.5264817993087301</c:v>
                </c:pt>
                <c:pt idx="44">
                  <c:v>-1.54916504017037</c:v>
                </c:pt>
                <c:pt idx="45">
                  <c:v>-1.57147780874983</c:v>
                </c:pt>
                <c:pt idx="46">
                  <c:v>-1.59342892888849</c:v>
                </c:pt>
                <c:pt idx="47">
                  <c:v>-1.6150270797394499</c:v>
                </c:pt>
                <c:pt idx="48">
                  <c:v>-1.6362794984912299</c:v>
                </c:pt>
                <c:pt idx="49">
                  <c:v>-1.65719627306588</c:v>
                </c:pt>
                <c:pt idx="50">
                  <c:v>-1.6777841068952499</c:v>
                </c:pt>
                <c:pt idx="51">
                  <c:v>-1.69805063418604</c:v>
                </c:pt>
                <c:pt idx="52">
                  <c:v>-1.71800319314578</c:v>
                </c:pt>
                <c:pt idx="53">
                  <c:v>-1.7376488948831801</c:v>
                </c:pt>
                <c:pt idx="54">
                  <c:v>-1.7570480311610901</c:v>
                </c:pt>
                <c:pt idx="55">
                  <c:v>-1.7761038105867799</c:v>
                </c:pt>
                <c:pt idx="56">
                  <c:v>-1.7948687771878</c:v>
                </c:pt>
                <c:pt idx="57">
                  <c:v>-1.81335294133083</c:v>
                </c:pt>
                <c:pt idx="58">
                  <c:v>-1.83156271755939</c:v>
                </c:pt>
                <c:pt idx="59">
                  <c:v>-1.84950407291978</c:v>
                </c:pt>
                <c:pt idx="60">
                  <c:v>-1.8671827819211999</c:v>
                </c:pt>
                <c:pt idx="61">
                  <c:v>-1.8846044528661801</c:v>
                </c:pt>
                <c:pt idx="62">
                  <c:v>-1.9017745353895099</c:v>
                </c:pt>
                <c:pt idx="63">
                  <c:v>-1.9186983262045001</c:v>
                </c:pt>
                <c:pt idx="64">
                  <c:v>-1.9353809744764801</c:v>
                </c:pt>
                <c:pt idx="65">
                  <c:v>-1.95182751718077</c:v>
                </c:pt>
                <c:pt idx="66">
                  <c:v>-1.9680427652936101</c:v>
                </c:pt>
                <c:pt idx="67">
                  <c:v>-1.98403025305119</c:v>
                </c:pt>
                <c:pt idx="68">
                  <c:v>-1.99979703009345</c:v>
                </c:pt>
                <c:pt idx="69">
                  <c:v>-2.0153463952953401</c:v>
                </c:pt>
                <c:pt idx="70">
                  <c:v>-2.0306826901764699</c:v>
                </c:pt>
                <c:pt idx="71">
                  <c:v>-2.04581016092463</c:v>
                </c:pt>
                <c:pt idx="72">
                  <c:v>-2.0607329439578099</c:v>
                </c:pt>
                <c:pt idx="73">
                  <c:v>-2.0754550676346102</c:v>
                </c:pt>
                <c:pt idx="74">
                  <c:v>-2.0899809887158902</c:v>
                </c:pt>
                <c:pt idx="75">
                  <c:v>-2.1043134612658898</c:v>
                </c:pt>
                <c:pt idx="76">
                  <c:v>-2.1184828115647001</c:v>
                </c:pt>
                <c:pt idx="77">
                  <c:v>-2.1324178593233798</c:v>
                </c:pt>
                <c:pt idx="78">
                  <c:v>-2.1462147317120599</c:v>
                </c:pt>
                <c:pt idx="79">
                  <c:v>-2.1598134856089701</c:v>
                </c:pt>
                <c:pt idx="80">
                  <c:v>-2.1732347133957401</c:v>
                </c:pt>
                <c:pt idx="81">
                  <c:v>-2.1864837233326901</c:v>
                </c:pt>
                <c:pt idx="82">
                  <c:v>-2.19956396095801</c:v>
                </c:pt>
                <c:pt idx="83">
                  <c:v>-2.2124785759791199</c:v>
                </c:pt>
                <c:pt idx="84">
                  <c:v>-2.2252306149605099</c:v>
                </c:pt>
                <c:pt idx="85">
                  <c:v>-2.2378230472001701</c:v>
                </c:pt>
                <c:pt idx="86">
                  <c:v>-2.25025876992561</c:v>
                </c:pt>
                <c:pt idx="87">
                  <c:v>-2.2625406108200599</c:v>
                </c:pt>
                <c:pt idx="88">
                  <c:v>-2.2746713438785799</c:v>
                </c:pt>
                <c:pt idx="89">
                  <c:v>-2.2866536375592998</c:v>
                </c:pt>
                <c:pt idx="90">
                  <c:v>-2.29849013401379</c:v>
                </c:pt>
                <c:pt idx="91">
                  <c:v>-2.31018340448724</c:v>
                </c:pt>
                <c:pt idx="92">
                  <c:v>-2.3217359590353102</c:v>
                </c:pt>
                <c:pt idx="93">
                  <c:v>-2.3331502493969101</c:v>
                </c:pt>
                <c:pt idx="94">
                  <c:v>-2.34442867082881</c:v>
                </c:pt>
                <c:pt idx="95">
                  <c:v>-2.3555735637415398</c:v>
                </c:pt>
                <c:pt idx="96">
                  <c:v>-2.3665864078725898</c:v>
                </c:pt>
                <c:pt idx="97">
                  <c:v>-2.3774710554866498</c:v>
                </c:pt>
                <c:pt idx="98">
                  <c:v>-2.3882288885820802</c:v>
                </c:pt>
                <c:pt idx="99">
                  <c:v>-2.3988620449257199</c:v>
                </c:pt>
                <c:pt idx="100">
                  <c:v>-2.4093726101944899</c:v>
                </c:pt>
                <c:pt idx="101">
                  <c:v>-2.4195294569869019</c:v>
                </c:pt>
                <c:pt idx="102">
                  <c:v>-2.4296863037793139</c:v>
                </c:pt>
                <c:pt idx="103">
                  <c:v>-2.439843150571726</c:v>
                </c:pt>
                <c:pt idx="104">
                  <c:v>-2.449999997364138</c:v>
                </c:pt>
                <c:pt idx="105">
                  <c:v>-2.46015684415655</c:v>
                </c:pt>
                <c:pt idx="106">
                  <c:v>-2.4697578122113919</c:v>
                </c:pt>
                <c:pt idx="107">
                  <c:v>-2.4793587802662338</c:v>
                </c:pt>
                <c:pt idx="108">
                  <c:v>-2.4889597483210761</c:v>
                </c:pt>
                <c:pt idx="109">
                  <c:v>-2.498560716375918</c:v>
                </c:pt>
                <c:pt idx="110">
                  <c:v>-2.5081616844307599</c:v>
                </c:pt>
                <c:pt idx="111">
                  <c:v>-2.5172509355059121</c:v>
                </c:pt>
                <c:pt idx="112">
                  <c:v>-2.5263401865810642</c:v>
                </c:pt>
                <c:pt idx="113">
                  <c:v>-2.5354294376562159</c:v>
                </c:pt>
                <c:pt idx="114">
                  <c:v>-2.544518688731368</c:v>
                </c:pt>
                <c:pt idx="115">
                  <c:v>-2.5536079398065201</c:v>
                </c:pt>
                <c:pt idx="116">
                  <c:v>-2.5622227296553461</c:v>
                </c:pt>
                <c:pt idx="117">
                  <c:v>-2.5708375195041722</c:v>
                </c:pt>
                <c:pt idx="118">
                  <c:v>-2.5794523093529977</c:v>
                </c:pt>
                <c:pt idx="119">
                  <c:v>-2.5880670992018238</c:v>
                </c:pt>
                <c:pt idx="120">
                  <c:v>-2.5966818890506498</c:v>
                </c:pt>
                <c:pt idx="121">
                  <c:v>-2.6048573814344098</c:v>
                </c:pt>
                <c:pt idx="122">
                  <c:v>-2.6130328738181698</c:v>
                </c:pt>
                <c:pt idx="123">
                  <c:v>-2.6212083662019299</c:v>
                </c:pt>
                <c:pt idx="124">
                  <c:v>-2.6293838585856899</c:v>
                </c:pt>
                <c:pt idx="125">
                  <c:v>-2.6375593509694499</c:v>
                </c:pt>
                <c:pt idx="126">
                  <c:v>-2.6453272286699341</c:v>
                </c:pt>
                <c:pt idx="127">
                  <c:v>-2.6530951063704178</c:v>
                </c:pt>
                <c:pt idx="128">
                  <c:v>-2.6608629840709019</c:v>
                </c:pt>
                <c:pt idx="129">
                  <c:v>-2.6686308617713856</c:v>
                </c:pt>
                <c:pt idx="130">
                  <c:v>-2.6763987394718698</c:v>
                </c:pt>
                <c:pt idx="131">
                  <c:v>-2.6837874975581659</c:v>
                </c:pt>
                <c:pt idx="132">
                  <c:v>-2.6911762556444621</c:v>
                </c:pt>
                <c:pt idx="133">
                  <c:v>-2.6985650137307577</c:v>
                </c:pt>
                <c:pt idx="134">
                  <c:v>-2.7059537718170539</c:v>
                </c:pt>
                <c:pt idx="135">
                  <c:v>-2.71334252990335</c:v>
                </c:pt>
                <c:pt idx="136">
                  <c:v>-2.7203782683395179</c:v>
                </c:pt>
                <c:pt idx="137">
                  <c:v>-2.7274140067756858</c:v>
                </c:pt>
                <c:pt idx="138">
                  <c:v>-2.7344497452118541</c:v>
                </c:pt>
                <c:pt idx="139">
                  <c:v>-2.741485483648022</c:v>
                </c:pt>
                <c:pt idx="140">
                  <c:v>-2.7485212220841899</c:v>
                </c:pt>
                <c:pt idx="141">
                  <c:v>-2.75522766606051</c:v>
                </c:pt>
                <c:pt idx="142">
                  <c:v>-2.76193411003683</c:v>
                </c:pt>
                <c:pt idx="143">
                  <c:v>-2.76864055401315</c:v>
                </c:pt>
                <c:pt idx="144">
                  <c:v>-2.77534699798947</c:v>
                </c:pt>
                <c:pt idx="145">
                  <c:v>-2.7820534419657901</c:v>
                </c:pt>
                <c:pt idx="146">
                  <c:v>-2.788452168783726</c:v>
                </c:pt>
                <c:pt idx="147">
                  <c:v>-2.794850895601662</c:v>
                </c:pt>
                <c:pt idx="148">
                  <c:v>-2.801249622419598</c:v>
                </c:pt>
                <c:pt idx="149">
                  <c:v>-2.8076483492375339</c:v>
                </c:pt>
                <c:pt idx="150">
                  <c:v>-2.8140470760554699</c:v>
                </c:pt>
                <c:pt idx="151">
                  <c:v>-2.8201579286569558</c:v>
                </c:pt>
                <c:pt idx="152">
                  <c:v>-2.8262687812584417</c:v>
                </c:pt>
                <c:pt idx="153">
                  <c:v>-2.8323796338599281</c:v>
                </c:pt>
                <c:pt idx="154">
                  <c:v>-2.838490486461414</c:v>
                </c:pt>
                <c:pt idx="155">
                  <c:v>-2.8446013390628999</c:v>
                </c:pt>
                <c:pt idx="156">
                  <c:v>-2.8504424228510299</c:v>
                </c:pt>
                <c:pt idx="157">
                  <c:v>-2.8562835066391599</c:v>
                </c:pt>
                <c:pt idx="158">
                  <c:v>-2.8621245904272898</c:v>
                </c:pt>
                <c:pt idx="159">
                  <c:v>-2.8679656742154198</c:v>
                </c:pt>
                <c:pt idx="160">
                  <c:v>-2.8738067580035498</c:v>
                </c:pt>
                <c:pt idx="161">
                  <c:v>-2.8793947538939997</c:v>
                </c:pt>
                <c:pt idx="162">
                  <c:v>-2.88498274978445</c:v>
                </c:pt>
                <c:pt idx="163">
                  <c:v>-2.8905707456748999</c:v>
                </c:pt>
                <c:pt idx="164">
                  <c:v>-2.8961587415653502</c:v>
                </c:pt>
                <c:pt idx="165">
                  <c:v>-2.9017467374558001</c:v>
                </c:pt>
                <c:pt idx="166">
                  <c:v>-2.9070969702204241</c:v>
                </c:pt>
                <c:pt idx="167">
                  <c:v>-2.9124472029850481</c:v>
                </c:pt>
                <c:pt idx="168">
                  <c:v>-2.9177974357496721</c:v>
                </c:pt>
                <c:pt idx="169">
                  <c:v>-2.9231476685142961</c:v>
                </c:pt>
                <c:pt idx="170">
                  <c:v>-2.9284979012789201</c:v>
                </c:pt>
                <c:pt idx="171">
                  <c:v>-2.933624476513752</c:v>
                </c:pt>
                <c:pt idx="172">
                  <c:v>-2.938751051748584</c:v>
                </c:pt>
                <c:pt idx="173">
                  <c:v>-2.9438776269834159</c:v>
                </c:pt>
                <c:pt idx="174">
                  <c:v>-2.9490042022182479</c:v>
                </c:pt>
                <c:pt idx="175">
                  <c:v>-2.9541307774530798</c:v>
                </c:pt>
                <c:pt idx="176">
                  <c:v>-2.9590467620257179</c:v>
                </c:pt>
                <c:pt idx="177">
                  <c:v>-2.963962746598356</c:v>
                </c:pt>
                <c:pt idx="178">
                  <c:v>-2.9688787311709937</c:v>
                </c:pt>
                <c:pt idx="179">
                  <c:v>-2.9737947157436317</c:v>
                </c:pt>
                <c:pt idx="180">
                  <c:v>-2.9787107003162698</c:v>
                </c:pt>
                <c:pt idx="181">
                  <c:v>-2.983428116246174</c:v>
                </c:pt>
                <c:pt idx="182">
                  <c:v>-2.9881455321760781</c:v>
                </c:pt>
                <c:pt idx="183">
                  <c:v>-2.9928629481059819</c:v>
                </c:pt>
                <c:pt idx="184">
                  <c:v>-2.997580364035886</c:v>
                </c:pt>
                <c:pt idx="185">
                  <c:v>-3.0022977799657902</c:v>
                </c:pt>
                <c:pt idx="186">
                  <c:v>-3.0068330138895702</c:v>
                </c:pt>
                <c:pt idx="187">
                  <c:v>-3.0113682478133503</c:v>
                </c:pt>
                <c:pt idx="188">
                  <c:v>-3.01590348173713</c:v>
                </c:pt>
                <c:pt idx="189">
                  <c:v>-3.02043871566091</c:v>
                </c:pt>
                <c:pt idx="190">
                  <c:v>-3.0249739495846901</c:v>
                </c:pt>
                <c:pt idx="191">
                  <c:v>-3.0293276147428903</c:v>
                </c:pt>
                <c:pt idx="192">
                  <c:v>-3.0336812799010899</c:v>
                </c:pt>
                <c:pt idx="193">
                  <c:v>-3.0380349450592901</c:v>
                </c:pt>
                <c:pt idx="194">
                  <c:v>-3.0423886102174897</c:v>
                </c:pt>
                <c:pt idx="195">
                  <c:v>-3.0467422753756899</c:v>
                </c:pt>
                <c:pt idx="196">
                  <c:v>-3.0509279456282621</c:v>
                </c:pt>
                <c:pt idx="197">
                  <c:v>-3.0551136158808339</c:v>
                </c:pt>
                <c:pt idx="198">
                  <c:v>-3.0592992861334061</c:v>
                </c:pt>
                <c:pt idx="199">
                  <c:v>-3.0634849563859778</c:v>
                </c:pt>
                <c:pt idx="200">
                  <c:v>-3.0676706266385501</c:v>
                </c:pt>
                <c:pt idx="201">
                  <c:v>-3.0716977337869502</c:v>
                </c:pt>
                <c:pt idx="202">
                  <c:v>-3.0757248409353499</c:v>
                </c:pt>
                <c:pt idx="203">
                  <c:v>-3.0797519480837501</c:v>
                </c:pt>
                <c:pt idx="204">
                  <c:v>-3.0837790552321498</c:v>
                </c:pt>
                <c:pt idx="205">
                  <c:v>-3.0878061623805499</c:v>
                </c:pt>
                <c:pt idx="206">
                  <c:v>-3.0916830482327238</c:v>
                </c:pt>
                <c:pt idx="207">
                  <c:v>-3.095559934084898</c:v>
                </c:pt>
                <c:pt idx="208">
                  <c:v>-3.0994368199370719</c:v>
                </c:pt>
                <c:pt idx="209">
                  <c:v>-3.1033137057892461</c:v>
                </c:pt>
                <c:pt idx="210">
                  <c:v>-3.10719059164142</c:v>
                </c:pt>
                <c:pt idx="211">
                  <c:v>-3.110925031813442</c:v>
                </c:pt>
                <c:pt idx="212">
                  <c:v>-3.1146594719854641</c:v>
                </c:pt>
                <c:pt idx="213">
                  <c:v>-3.1183939121574857</c:v>
                </c:pt>
                <c:pt idx="214">
                  <c:v>-3.1221283523295078</c:v>
                </c:pt>
                <c:pt idx="215">
                  <c:v>-3.1258627925015299</c:v>
                </c:pt>
                <c:pt idx="216">
                  <c:v>-3.129390795120472</c:v>
                </c:pt>
                <c:pt idx="217">
                  <c:v>-3.1329187977394142</c:v>
                </c:pt>
                <c:pt idx="218">
                  <c:v>-3.1364468003583559</c:v>
                </c:pt>
                <c:pt idx="219">
                  <c:v>-3.139974802977298</c:v>
                </c:pt>
                <c:pt idx="220">
                  <c:v>-3.1435028055962402</c:v>
                </c:pt>
                <c:pt idx="221">
                  <c:v>-3.1470503992340801</c:v>
                </c:pt>
                <c:pt idx="222">
                  <c:v>-3.1505979928719201</c:v>
                </c:pt>
                <c:pt idx="223">
                  <c:v>-3.1541455865097601</c:v>
                </c:pt>
                <c:pt idx="224">
                  <c:v>-3.1576931801476</c:v>
                </c:pt>
                <c:pt idx="225">
                  <c:v>-3.16124077378544</c:v>
                </c:pt>
                <c:pt idx="226">
                  <c:v>-3.1645903014376562</c:v>
                </c:pt>
                <c:pt idx="227">
                  <c:v>-3.1679398290898719</c:v>
                </c:pt>
                <c:pt idx="228">
                  <c:v>-3.1712893567420881</c:v>
                </c:pt>
                <c:pt idx="229">
                  <c:v>-3.1746388843943039</c:v>
                </c:pt>
                <c:pt idx="230">
                  <c:v>-3.1779884120465201</c:v>
                </c:pt>
                <c:pt idx="231">
                  <c:v>-3.181150430076396</c:v>
                </c:pt>
                <c:pt idx="232">
                  <c:v>-3.1843124481062719</c:v>
                </c:pt>
                <c:pt idx="233">
                  <c:v>-3.1874744661361483</c:v>
                </c:pt>
                <c:pt idx="234">
                  <c:v>-3.1906364841660242</c:v>
                </c:pt>
                <c:pt idx="235">
                  <c:v>-3.1937985021959001</c:v>
                </c:pt>
                <c:pt idx="236">
                  <c:v>-3.1969214393605823</c:v>
                </c:pt>
                <c:pt idx="237">
                  <c:v>-3.200044376525264</c:v>
                </c:pt>
                <c:pt idx="238">
                  <c:v>-3.2031673136899461</c:v>
                </c:pt>
                <c:pt idx="239">
                  <c:v>-3.2062902508546278</c:v>
                </c:pt>
                <c:pt idx="240">
                  <c:v>-3.20941318801931</c:v>
                </c:pt>
                <c:pt idx="241">
                  <c:v>-3.2124344440848338</c:v>
                </c:pt>
                <c:pt idx="242">
                  <c:v>-3.2154557001503581</c:v>
                </c:pt>
                <c:pt idx="243">
                  <c:v>-3.2184769562158819</c:v>
                </c:pt>
                <c:pt idx="244">
                  <c:v>-3.2214982122814062</c:v>
                </c:pt>
                <c:pt idx="245">
                  <c:v>-3.22451946834693</c:v>
                </c:pt>
                <c:pt idx="246">
                  <c:v>-3.2274371359509022</c:v>
                </c:pt>
                <c:pt idx="247">
                  <c:v>-3.2303548035548739</c:v>
                </c:pt>
                <c:pt idx="248">
                  <c:v>-3.2332724711588461</c:v>
                </c:pt>
                <c:pt idx="249">
                  <c:v>-3.2361901387628178</c:v>
                </c:pt>
                <c:pt idx="250">
                  <c:v>-3.23910780636679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EA-4403-972E-A1D4BE3FB786}"/>
            </c:ext>
          </c:extLst>
        </c:ser>
        <c:ser>
          <c:idx val="6"/>
          <c:order val="5"/>
          <c:tx>
            <c:v>Real factor income (with retaliation)</c:v>
          </c:tx>
          <c:spPr>
            <a:solidFill>
              <a:srgbClr val="FFA7A7">
                <a:alpha val="80000"/>
              </a:srgbClr>
            </a:solidFill>
          </c:spPr>
          <c:invertIfNegative val="0"/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Data'!$Y$2:$Y$252</c:f>
              <c:numCache>
                <c:formatCode>General</c:formatCode>
                <c:ptCount val="251"/>
                <c:pt idx="0">
                  <c:v>0</c:v>
                </c:pt>
                <c:pt idx="1">
                  <c:v>-6.6370378396167912E-2</c:v>
                </c:pt>
                <c:pt idx="2">
                  <c:v>-0.12826548186245651</c:v>
                </c:pt>
                <c:pt idx="3">
                  <c:v>-0.18685431014848528</c:v>
                </c:pt>
                <c:pt idx="4">
                  <c:v>-0.24234899191012152</c:v>
                </c:pt>
                <c:pt idx="5">
                  <c:v>-0.29492264222174197</c:v>
                </c:pt>
                <c:pt idx="6">
                  <c:v>-0.34473684665638299</c:v>
                </c:pt>
                <c:pt idx="7">
                  <c:v>-0.39205533084723093</c:v>
                </c:pt>
                <c:pt idx="8">
                  <c:v>-0.43652352148124801</c:v>
                </c:pt>
                <c:pt idx="9">
                  <c:v>-0.47892342766183293</c:v>
                </c:pt>
                <c:pt idx="10">
                  <c:v>-0.51911136306268491</c:v>
                </c:pt>
                <c:pt idx="11">
                  <c:v>-0.55720370501829508</c:v>
                </c:pt>
                <c:pt idx="12">
                  <c:v>-0.59331033057710403</c:v>
                </c:pt>
                <c:pt idx="13">
                  <c:v>-0.62753413594946006</c:v>
                </c:pt>
                <c:pt idx="14">
                  <c:v>-0.65997209300995807</c:v>
                </c:pt>
                <c:pt idx="15">
                  <c:v>-0.69071555280858199</c:v>
                </c:pt>
                <c:pt idx="16">
                  <c:v>-0.71985050217274094</c:v>
                </c:pt>
                <c:pt idx="17">
                  <c:v>-0.74745819157208104</c:v>
                </c:pt>
                <c:pt idx="18">
                  <c:v>-0.77361495919019796</c:v>
                </c:pt>
                <c:pt idx="19">
                  <c:v>-0.79839316412399497</c:v>
                </c:pt>
                <c:pt idx="20">
                  <c:v>-0.82186088518939493</c:v>
                </c:pt>
                <c:pt idx="21">
                  <c:v>-0.84408259178953193</c:v>
                </c:pt>
                <c:pt idx="22">
                  <c:v>-0.86500583243788209</c:v>
                </c:pt>
                <c:pt idx="23">
                  <c:v>-0.88491158993001395</c:v>
                </c:pt>
                <c:pt idx="24">
                  <c:v>-0.90368747714767728</c:v>
                </c:pt>
                <c:pt idx="25">
                  <c:v>-0.92148845248678901</c:v>
                </c:pt>
                <c:pt idx="26">
                  <c:v>-0.93832648819653586</c:v>
                </c:pt>
                <c:pt idx="27">
                  <c:v>-0.95424007305526981</c:v>
                </c:pt>
                <c:pt idx="28">
                  <c:v>-0.96927141761604996</c:v>
                </c:pt>
                <c:pt idx="29">
                  <c:v>-0.98346366075323011</c:v>
                </c:pt>
                <c:pt idx="30">
                  <c:v>-0.99685227527742026</c:v>
                </c:pt>
                <c:pt idx="31">
                  <c:v>-1.0094762805885202</c:v>
                </c:pt>
                <c:pt idx="32">
                  <c:v>-1.02137116112671</c:v>
                </c:pt>
                <c:pt idx="33">
                  <c:v>-1.0324950688033101</c:v>
                </c:pt>
                <c:pt idx="34">
                  <c:v>-1.0430065088882301</c:v>
                </c:pt>
                <c:pt idx="35">
                  <c:v>-1.05290065614123</c:v>
                </c:pt>
                <c:pt idx="36">
                  <c:v>-1.06219513271344</c:v>
                </c:pt>
                <c:pt idx="37">
                  <c:v>-1.0708320400707501</c:v>
                </c:pt>
                <c:pt idx="38">
                  <c:v>-1.07899747953327</c:v>
                </c:pt>
                <c:pt idx="39">
                  <c:v>-1.0866404830096199</c:v>
                </c:pt>
                <c:pt idx="40">
                  <c:v>-1.0937809591574299</c:v>
                </c:pt>
                <c:pt idx="41">
                  <c:v>-1.1004409235314989</c:v>
                </c:pt>
                <c:pt idx="42">
                  <c:v>-1.1066419365336502</c:v>
                </c:pt>
                <c:pt idx="43">
                  <c:v>-1.112403951003299</c:v>
                </c:pt>
                <c:pt idx="44">
                  <c:v>-1.117746430557216</c:v>
                </c:pt>
                <c:pt idx="45">
                  <c:v>-1.1226879788305042</c:v>
                </c:pt>
                <c:pt idx="46">
                  <c:v>-1.1272460362053711</c:v>
                </c:pt>
                <c:pt idx="47">
                  <c:v>-1.1314370232792943</c:v>
                </c:pt>
                <c:pt idx="48">
                  <c:v>-1.1352780633881989</c:v>
                </c:pt>
                <c:pt idx="49">
                  <c:v>-1.138782374434868</c:v>
                </c:pt>
                <c:pt idx="50">
                  <c:v>-1.141965765529088</c:v>
                </c:pt>
                <c:pt idx="51">
                  <c:v>-1.1448417485086599</c:v>
                </c:pt>
                <c:pt idx="52">
                  <c:v>-1.1474943675247269</c:v>
                </c:pt>
                <c:pt idx="53">
                  <c:v>-1.1497575996928768</c:v>
                </c:pt>
                <c:pt idx="54">
                  <c:v>-1.1517853505976501</c:v>
                </c:pt>
                <c:pt idx="55">
                  <c:v>-1.1535121338865091</c:v>
                </c:pt>
                <c:pt idx="56">
                  <c:v>-1.1550840543085639</c:v>
                </c:pt>
                <c:pt idx="57">
                  <c:v>-1.1563962078993522</c:v>
                </c:pt>
                <c:pt idx="58">
                  <c:v>-1.1574705728271368</c:v>
                </c:pt>
                <c:pt idx="59">
                  <c:v>-1.158323104016949</c:v>
                </c:pt>
                <c:pt idx="60">
                  <c:v>-1.1589657506142212</c:v>
                </c:pt>
                <c:pt idx="61">
                  <c:v>-1.159408904343378</c:v>
                </c:pt>
                <c:pt idx="62">
                  <c:v>-1.1596612104994912</c:v>
                </c:pt>
                <c:pt idx="63">
                  <c:v>-1.1597310367184883</c:v>
                </c:pt>
                <c:pt idx="64">
                  <c:v>-1.159626281574879</c:v>
                </c:pt>
                <c:pt idx="65">
                  <c:v>-1.159354357309061</c:v>
                </c:pt>
                <c:pt idx="66">
                  <c:v>-1.1589225200226936</c:v>
                </c:pt>
                <c:pt idx="67">
                  <c:v>-1.1583387773749978</c:v>
                </c:pt>
                <c:pt idx="68">
                  <c:v>-1.1576072076856438</c:v>
                </c:pt>
                <c:pt idx="69">
                  <c:v>-1.1567856001733627</c:v>
                </c:pt>
                <c:pt idx="70">
                  <c:v>-1.1557574533770301</c:v>
                </c:pt>
                <c:pt idx="71">
                  <c:v>-1.154609960558592</c:v>
                </c:pt>
                <c:pt idx="72">
                  <c:v>-1.1533924340734361</c:v>
                </c:pt>
                <c:pt idx="73">
                  <c:v>-1.151992993626147</c:v>
                </c:pt>
                <c:pt idx="74">
                  <c:v>-1.1504898861923949</c:v>
                </c:pt>
                <c:pt idx="75">
                  <c:v>-1.1489303568253781</c:v>
                </c:pt>
                <c:pt idx="76">
                  <c:v>-1.1471822541029257</c:v>
                </c:pt>
                <c:pt idx="77">
                  <c:v>-1.1453928592818858</c:v>
                </c:pt>
                <c:pt idx="78">
                  <c:v>-1.1435133332799019</c:v>
                </c:pt>
                <c:pt idx="79">
                  <c:v>-1.1415076493252281</c:v>
                </c:pt>
                <c:pt idx="80">
                  <c:v>-1.1394257142904287</c:v>
                </c:pt>
                <c:pt idx="81">
                  <c:v>-1.1373069633153259</c:v>
                </c:pt>
                <c:pt idx="82">
                  <c:v>-1.1350577590852531</c:v>
                </c:pt>
                <c:pt idx="83">
                  <c:v>-1.1327401203787621</c:v>
                </c:pt>
                <c:pt idx="84">
                  <c:v>-1.130355231307405</c:v>
                </c:pt>
                <c:pt idx="85">
                  <c:v>-1.1279420689227915</c:v>
                </c:pt>
                <c:pt idx="86">
                  <c:v>-1.1254151074164267</c:v>
                </c:pt>
                <c:pt idx="87">
                  <c:v>-1.1228308307980983</c:v>
                </c:pt>
                <c:pt idx="88">
                  <c:v>-1.1201906512602302</c:v>
                </c:pt>
                <c:pt idx="89">
                  <c:v>-1.1174960545310739</c:v>
                </c:pt>
                <c:pt idx="90">
                  <c:v>-1.1147488606818432</c:v>
                </c:pt>
                <c:pt idx="91">
                  <c:v>-1.111951170045463</c:v>
                </c:pt>
                <c:pt idx="92">
                  <c:v>-1.1091050480014628</c:v>
                </c:pt>
                <c:pt idx="93">
                  <c:v>-1.1060777254792216</c:v>
                </c:pt>
                <c:pt idx="94">
                  <c:v>-1.1036267588109179</c:v>
                </c:pt>
                <c:pt idx="95">
                  <c:v>-1.1001713549429932</c:v>
                </c:pt>
                <c:pt idx="96">
                  <c:v>-1.0976269581017193</c:v>
                </c:pt>
                <c:pt idx="97">
                  <c:v>-1.0940721994950611</c:v>
                </c:pt>
                <c:pt idx="98">
                  <c:v>-1.090851378637181</c:v>
                </c:pt>
                <c:pt idx="99">
                  <c:v>-1.0883310173568201</c:v>
                </c:pt>
                <c:pt idx="100">
                  <c:v>-1.0846890626225121</c:v>
                </c:pt>
                <c:pt idx="101">
                  <c:v>-1.0815291432910277</c:v>
                </c:pt>
                <c:pt idx="102">
                  <c:v>-1.0783692239595437</c:v>
                </c:pt>
                <c:pt idx="103">
                  <c:v>-1.0752093046280593</c:v>
                </c:pt>
                <c:pt idx="104">
                  <c:v>-1.0720493852965753</c:v>
                </c:pt>
                <c:pt idx="105">
                  <c:v>-1.0688894659650909</c:v>
                </c:pt>
                <c:pt idx="106">
                  <c:v>-1.0655229826464763</c:v>
                </c:pt>
                <c:pt idx="107">
                  <c:v>-1.0621564993278612</c:v>
                </c:pt>
                <c:pt idx="108">
                  <c:v>-1.058790016009246</c:v>
                </c:pt>
                <c:pt idx="109">
                  <c:v>-1.0554235326906309</c:v>
                </c:pt>
                <c:pt idx="110">
                  <c:v>-1.0520570493720163</c:v>
                </c:pt>
                <c:pt idx="111">
                  <c:v>-1.0486104169807384</c:v>
                </c:pt>
                <c:pt idx="112">
                  <c:v>-1.0451637845894606</c:v>
                </c:pt>
                <c:pt idx="113">
                  <c:v>-1.0417171521981836</c:v>
                </c:pt>
                <c:pt idx="114">
                  <c:v>-1.0382705198069058</c:v>
                </c:pt>
                <c:pt idx="115">
                  <c:v>-1.0348238874156279</c:v>
                </c:pt>
                <c:pt idx="116">
                  <c:v>-1.0313219153284083</c:v>
                </c:pt>
                <c:pt idx="117">
                  <c:v>-1.0278199432411892</c:v>
                </c:pt>
                <c:pt idx="118">
                  <c:v>-1.0243179711539701</c:v>
                </c:pt>
                <c:pt idx="119">
                  <c:v>-1.0208159990667509</c:v>
                </c:pt>
                <c:pt idx="120">
                  <c:v>-1.0173140269795313</c:v>
                </c:pt>
                <c:pt idx="121">
                  <c:v>-1.0137808691170376</c:v>
                </c:pt>
                <c:pt idx="122">
                  <c:v>-1.0102477112545438</c:v>
                </c:pt>
                <c:pt idx="123">
                  <c:v>-1.0067145533920496</c:v>
                </c:pt>
                <c:pt idx="124">
                  <c:v>-1.0031813955295559</c:v>
                </c:pt>
                <c:pt idx="125">
                  <c:v>-0.99964823766706212</c:v>
                </c:pt>
                <c:pt idx="126">
                  <c:v>-0.99610020575346558</c:v>
                </c:pt>
                <c:pt idx="127">
                  <c:v>-0.99255217383986993</c:v>
                </c:pt>
                <c:pt idx="128">
                  <c:v>-0.98900414192627339</c:v>
                </c:pt>
                <c:pt idx="129">
                  <c:v>-0.98545611001267774</c:v>
                </c:pt>
                <c:pt idx="130">
                  <c:v>-0.98190807809908121</c:v>
                </c:pt>
                <c:pt idx="131">
                  <c:v>-0.978365418712277</c:v>
                </c:pt>
                <c:pt idx="132">
                  <c:v>-0.9748227593254728</c:v>
                </c:pt>
                <c:pt idx="133">
                  <c:v>-0.97128009993866948</c:v>
                </c:pt>
                <c:pt idx="134">
                  <c:v>-0.96773744055186528</c:v>
                </c:pt>
                <c:pt idx="135">
                  <c:v>-0.96419478116506108</c:v>
                </c:pt>
                <c:pt idx="136">
                  <c:v>-0.96066958209895059</c:v>
                </c:pt>
                <c:pt idx="137">
                  <c:v>-0.95714438303284055</c:v>
                </c:pt>
                <c:pt idx="138">
                  <c:v>-0.95361918396672962</c:v>
                </c:pt>
                <c:pt idx="139">
                  <c:v>-0.95009398490061958</c:v>
                </c:pt>
                <c:pt idx="140">
                  <c:v>-0.9465687858345091</c:v>
                </c:pt>
                <c:pt idx="141">
                  <c:v>-0.94306878010824846</c:v>
                </c:pt>
                <c:pt idx="142">
                  <c:v>-0.93956877438198827</c:v>
                </c:pt>
                <c:pt idx="143">
                  <c:v>-0.93606876865572763</c:v>
                </c:pt>
                <c:pt idx="144">
                  <c:v>-0.93256876292946744</c:v>
                </c:pt>
                <c:pt idx="145">
                  <c:v>-0.92906875720320681</c:v>
                </c:pt>
                <c:pt idx="146">
                  <c:v>-0.92560591193155117</c:v>
                </c:pt>
                <c:pt idx="147">
                  <c:v>-0.92214306665989554</c:v>
                </c:pt>
                <c:pt idx="148">
                  <c:v>-0.91868022138824035</c:v>
                </c:pt>
                <c:pt idx="149">
                  <c:v>-0.91521737611658471</c:v>
                </c:pt>
                <c:pt idx="150">
                  <c:v>-0.91175453084492908</c:v>
                </c:pt>
                <c:pt idx="151">
                  <c:v>-0.90820057621234618</c:v>
                </c:pt>
                <c:pt idx="152">
                  <c:v>-0.90464662157976283</c:v>
                </c:pt>
                <c:pt idx="153">
                  <c:v>-0.90109266694717949</c:v>
                </c:pt>
                <c:pt idx="154">
                  <c:v>-0.89753871231459614</c:v>
                </c:pt>
                <c:pt idx="155">
                  <c:v>-0.89398475768201324</c:v>
                </c:pt>
                <c:pt idx="156">
                  <c:v>-0.89074370678230963</c:v>
                </c:pt>
                <c:pt idx="157">
                  <c:v>-0.88750265588260646</c:v>
                </c:pt>
                <c:pt idx="158">
                  <c:v>-0.88426160498290285</c:v>
                </c:pt>
                <c:pt idx="159">
                  <c:v>-0.88102055408319968</c:v>
                </c:pt>
                <c:pt idx="160">
                  <c:v>-0.87777950318349607</c:v>
                </c:pt>
                <c:pt idx="161">
                  <c:v>-0.87434168198417428</c:v>
                </c:pt>
                <c:pt idx="162">
                  <c:v>-0.87090386078485205</c:v>
                </c:pt>
                <c:pt idx="163">
                  <c:v>-0.8674660395855307</c:v>
                </c:pt>
                <c:pt idx="164">
                  <c:v>-0.86402821838620847</c:v>
                </c:pt>
                <c:pt idx="165">
                  <c:v>-0.86059039718688668</c:v>
                </c:pt>
                <c:pt idx="166">
                  <c:v>-0.85729178039725351</c:v>
                </c:pt>
                <c:pt idx="167">
                  <c:v>-0.8539931636076199</c:v>
                </c:pt>
                <c:pt idx="168">
                  <c:v>-0.85069454681798673</c:v>
                </c:pt>
                <c:pt idx="169">
                  <c:v>-0.84739593002835312</c:v>
                </c:pt>
                <c:pt idx="170">
                  <c:v>-0.84409731323871995</c:v>
                </c:pt>
                <c:pt idx="171">
                  <c:v>-0.84086863618506902</c:v>
                </c:pt>
                <c:pt idx="172">
                  <c:v>-0.83763995913141809</c:v>
                </c:pt>
                <c:pt idx="173">
                  <c:v>-0.83441128207776716</c:v>
                </c:pt>
                <c:pt idx="174">
                  <c:v>-0.83118260502411623</c:v>
                </c:pt>
                <c:pt idx="175">
                  <c:v>-0.8279539279704653</c:v>
                </c:pt>
                <c:pt idx="176">
                  <c:v>-0.82479502871661214</c:v>
                </c:pt>
                <c:pt idx="177">
                  <c:v>-0.82163612946275899</c:v>
                </c:pt>
                <c:pt idx="178">
                  <c:v>-0.81847723020890673</c:v>
                </c:pt>
                <c:pt idx="179">
                  <c:v>-0.81531833095505357</c:v>
                </c:pt>
                <c:pt idx="180">
                  <c:v>-0.81215943170120042</c:v>
                </c:pt>
                <c:pt idx="181">
                  <c:v>-0.80907022297015052</c:v>
                </c:pt>
                <c:pt idx="182">
                  <c:v>-0.80598101423910062</c:v>
                </c:pt>
                <c:pt idx="183">
                  <c:v>-0.80289180550805117</c:v>
                </c:pt>
                <c:pt idx="184">
                  <c:v>-0.79980259677700127</c:v>
                </c:pt>
                <c:pt idx="185">
                  <c:v>-0.79671338804595138</c:v>
                </c:pt>
                <c:pt idx="186">
                  <c:v>-0.79368784658902802</c:v>
                </c:pt>
                <c:pt idx="187">
                  <c:v>-0.79066230513210423</c:v>
                </c:pt>
                <c:pt idx="188">
                  <c:v>-0.78763676367518132</c:v>
                </c:pt>
                <c:pt idx="189">
                  <c:v>-0.78461122221825752</c:v>
                </c:pt>
                <c:pt idx="190">
                  <c:v>-0.78158568076133417</c:v>
                </c:pt>
                <c:pt idx="191">
                  <c:v>-0.77863315257221055</c:v>
                </c:pt>
                <c:pt idx="192">
                  <c:v>-0.77568062438308738</c:v>
                </c:pt>
                <c:pt idx="193">
                  <c:v>-0.77272809619396376</c:v>
                </c:pt>
                <c:pt idx="194">
                  <c:v>-0.76977556800484059</c:v>
                </c:pt>
                <c:pt idx="195">
                  <c:v>-0.76682303981571698</c:v>
                </c:pt>
                <c:pt idx="196">
                  <c:v>-0.76393887017321882</c:v>
                </c:pt>
                <c:pt idx="197">
                  <c:v>-0.76105470053072066</c:v>
                </c:pt>
                <c:pt idx="198">
                  <c:v>-0.7581705308882225</c:v>
                </c:pt>
                <c:pt idx="199">
                  <c:v>-0.75528636124572435</c:v>
                </c:pt>
                <c:pt idx="200">
                  <c:v>-0.75240219160322619</c:v>
                </c:pt>
                <c:pt idx="201">
                  <c:v>-0.74958507397298701</c:v>
                </c:pt>
                <c:pt idx="202">
                  <c:v>-0.74676795634274873</c:v>
                </c:pt>
                <c:pt idx="203">
                  <c:v>-0.74395083871250955</c:v>
                </c:pt>
                <c:pt idx="204">
                  <c:v>-0.74113372108227127</c:v>
                </c:pt>
                <c:pt idx="205">
                  <c:v>-0.73831660345203209</c:v>
                </c:pt>
                <c:pt idx="206">
                  <c:v>-0.73556560008535454</c:v>
                </c:pt>
                <c:pt idx="207">
                  <c:v>-0.7328145967186761</c:v>
                </c:pt>
                <c:pt idx="208">
                  <c:v>-0.73006359335199855</c:v>
                </c:pt>
                <c:pt idx="209">
                  <c:v>-0.72731258998532011</c:v>
                </c:pt>
                <c:pt idx="210">
                  <c:v>-0.72456158661864256</c:v>
                </c:pt>
                <c:pt idx="211">
                  <c:v>-0.72187566809417048</c:v>
                </c:pt>
                <c:pt idx="212">
                  <c:v>-0.71918974956969794</c:v>
                </c:pt>
                <c:pt idx="213">
                  <c:v>-0.7165038310452263</c:v>
                </c:pt>
                <c:pt idx="214">
                  <c:v>-0.71381791252075377</c:v>
                </c:pt>
                <c:pt idx="215">
                  <c:v>-0.71113199399628169</c:v>
                </c:pt>
                <c:pt idx="216">
                  <c:v>-0.70858130116881224</c:v>
                </c:pt>
                <c:pt idx="217">
                  <c:v>-0.70603060834134279</c:v>
                </c:pt>
                <c:pt idx="218">
                  <c:v>-0.70347991551387379</c:v>
                </c:pt>
                <c:pt idx="219">
                  <c:v>-0.70092922268640434</c:v>
                </c:pt>
                <c:pt idx="220">
                  <c:v>-0.69837852985893489</c:v>
                </c:pt>
                <c:pt idx="221">
                  <c:v>-0.69574264121536356</c:v>
                </c:pt>
                <c:pt idx="222">
                  <c:v>-0.69310675257179266</c:v>
                </c:pt>
                <c:pt idx="223">
                  <c:v>-0.69047086392822132</c:v>
                </c:pt>
                <c:pt idx="224">
                  <c:v>-0.68783497528465043</c:v>
                </c:pt>
                <c:pt idx="225">
                  <c:v>-0.68519908664107909</c:v>
                </c:pt>
                <c:pt idx="226">
                  <c:v>-0.68271193563502219</c:v>
                </c:pt>
                <c:pt idx="227">
                  <c:v>-0.68022478462896618</c:v>
                </c:pt>
                <c:pt idx="228">
                  <c:v>-0.67773763362290929</c:v>
                </c:pt>
                <c:pt idx="229">
                  <c:v>-0.67525048261685328</c:v>
                </c:pt>
                <c:pt idx="230">
                  <c:v>-0.67276333161079638</c:v>
                </c:pt>
                <c:pt idx="231">
                  <c:v>-0.67045140352626076</c:v>
                </c:pt>
                <c:pt idx="232">
                  <c:v>-0.66813947544172514</c:v>
                </c:pt>
                <c:pt idx="233">
                  <c:v>-0.66582754735718952</c:v>
                </c:pt>
                <c:pt idx="234">
                  <c:v>-0.6635156192726539</c:v>
                </c:pt>
                <c:pt idx="235">
                  <c:v>-0.66120369118811828</c:v>
                </c:pt>
                <c:pt idx="236">
                  <c:v>-0.65876441371124939</c:v>
                </c:pt>
                <c:pt idx="237">
                  <c:v>-0.65632513623438138</c:v>
                </c:pt>
                <c:pt idx="238">
                  <c:v>-0.65388585875751248</c:v>
                </c:pt>
                <c:pt idx="239">
                  <c:v>-0.65144658128064448</c:v>
                </c:pt>
                <c:pt idx="240">
                  <c:v>-0.64900730380377558</c:v>
                </c:pt>
                <c:pt idx="241">
                  <c:v>-0.6466809848386923</c:v>
                </c:pt>
                <c:pt idx="242">
                  <c:v>-0.64435466587360857</c:v>
                </c:pt>
                <c:pt idx="243">
                  <c:v>-0.64202834690852484</c:v>
                </c:pt>
                <c:pt idx="244">
                  <c:v>-0.63970202794344111</c:v>
                </c:pt>
                <c:pt idx="245">
                  <c:v>-0.63737570897835782</c:v>
                </c:pt>
                <c:pt idx="246">
                  <c:v>-0.63516951264120802</c:v>
                </c:pt>
                <c:pt idx="247">
                  <c:v>-0.63296331630405867</c:v>
                </c:pt>
                <c:pt idx="248">
                  <c:v>-0.63075711996690842</c:v>
                </c:pt>
                <c:pt idx="249">
                  <c:v>-0.62855092362975906</c:v>
                </c:pt>
                <c:pt idx="250">
                  <c:v>-0.62634472729260926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EA-4403-972E-A1D4BE3FB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1672664"/>
        <c:axId val="181673448"/>
      </c:barChart>
      <c:barChart>
        <c:barDir val="col"/>
        <c:grouping val="stacked"/>
        <c:varyColors val="0"/>
        <c:ser>
          <c:idx val="7"/>
          <c:order val="7"/>
          <c:tx>
            <c:v>Real factor income (with retaliation) - placeholder</c:v>
          </c:tx>
          <c:spPr>
            <a:noFill/>
          </c:spPr>
          <c:invertIfNegative val="0"/>
          <c:val>
            <c:numRef>
              <c:f>'Laffer Curve Data'!$Q$2:$Q$252</c:f>
              <c:numCache>
                <c:formatCode>General</c:formatCode>
                <c:ptCount val="251"/>
                <c:pt idx="0">
                  <c:v>0</c:v>
                </c:pt>
                <c:pt idx="1">
                  <c:v>-0.11988632171002141</c:v>
                </c:pt>
                <c:pt idx="2">
                  <c:v>-0.23487122443452449</c:v>
                </c:pt>
                <c:pt idx="3">
                  <c:v>-0.34524954673627228</c:v>
                </c:pt>
                <c:pt idx="4">
                  <c:v>-0.45125931404417752</c:v>
                </c:pt>
                <c:pt idx="5">
                  <c:v>-0.55312056138184895</c:v>
                </c:pt>
                <c:pt idx="6">
                  <c:v>-0.65103936340893398</c:v>
                </c:pt>
                <c:pt idx="7">
                  <c:v>-0.74520931606863294</c:v>
                </c:pt>
                <c:pt idx="8">
                  <c:v>-0.83581227754287901</c:v>
                </c:pt>
                <c:pt idx="9">
                  <c:v>-0.92301934860360091</c:v>
                </c:pt>
                <c:pt idx="10">
                  <c:v>-1.0069916168412689</c:v>
                </c:pt>
                <c:pt idx="11">
                  <c:v>-1.0878808590649891</c:v>
                </c:pt>
                <c:pt idx="12">
                  <c:v>-1.1658301859462781</c:v>
                </c:pt>
                <c:pt idx="13">
                  <c:v>-1.240974633203711</c:v>
                </c:pt>
                <c:pt idx="14">
                  <c:v>-1.313441704500623</c:v>
                </c:pt>
                <c:pt idx="15">
                  <c:v>-1.383351901068516</c:v>
                </c:pt>
                <c:pt idx="16">
                  <c:v>-1.4508190613901779</c:v>
                </c:pt>
                <c:pt idx="17">
                  <c:v>-1.5159510628300881</c:v>
                </c:pt>
                <c:pt idx="18">
                  <c:v>-1.5788497143407749</c:v>
                </c:pt>
                <c:pt idx="19">
                  <c:v>-1.639611753670827</c:v>
                </c:pt>
                <c:pt idx="20">
                  <c:v>-1.6983286059134599</c:v>
                </c:pt>
                <c:pt idx="21">
                  <c:v>-1.7550871101799679</c:v>
                </c:pt>
                <c:pt idx="22">
                  <c:v>-1.8099698841977081</c:v>
                </c:pt>
                <c:pt idx="23">
                  <c:v>-1.8630545637756559</c:v>
                </c:pt>
                <c:pt idx="24">
                  <c:v>-1.9143547118770172</c:v>
                </c:pt>
                <c:pt idx="25">
                  <c:v>-1.9640481276487189</c:v>
                </c:pt>
                <c:pt idx="26">
                  <c:v>-2.012165142094176</c:v>
                </c:pt>
                <c:pt idx="27">
                  <c:v>-2.0587617474429898</c:v>
                </c:pt>
                <c:pt idx="28">
                  <c:v>-2.1038969776643399</c:v>
                </c:pt>
                <c:pt idx="29">
                  <c:v>-2.14762886738984</c:v>
                </c:pt>
                <c:pt idx="30">
                  <c:v>-2.1900110040149103</c:v>
                </c:pt>
                <c:pt idx="31">
                  <c:v>-2.2310961808339203</c:v>
                </c:pt>
                <c:pt idx="32">
                  <c:v>-2.27093428672298</c:v>
                </c:pt>
                <c:pt idx="33">
                  <c:v>-2.30949738451775</c:v>
                </c:pt>
                <c:pt idx="34">
                  <c:v>-2.3469573898237002</c:v>
                </c:pt>
                <c:pt idx="35">
                  <c:v>-2.38332240869781</c:v>
                </c:pt>
                <c:pt idx="36">
                  <c:v>-2.41862253728232</c:v>
                </c:pt>
                <c:pt idx="37">
                  <c:v>-2.4528938504773001</c:v>
                </c:pt>
                <c:pt idx="38">
                  <c:v>-2.48617359758568</c:v>
                </c:pt>
                <c:pt idx="39">
                  <c:v>-2.5184963647231</c:v>
                </c:pt>
                <c:pt idx="40">
                  <c:v>-2.54989684879224</c:v>
                </c:pt>
                <c:pt idx="41">
                  <c:v>-2.580407760692399</c:v>
                </c:pt>
                <c:pt idx="42">
                  <c:v>-2.6100607997346201</c:v>
                </c:pt>
                <c:pt idx="43">
                  <c:v>-2.6388857503120291</c:v>
                </c:pt>
                <c:pt idx="44">
                  <c:v>-2.6669114707275861</c:v>
                </c:pt>
                <c:pt idx="45">
                  <c:v>-2.6941657875803342</c:v>
                </c:pt>
                <c:pt idx="46">
                  <c:v>-2.7206749650938611</c:v>
                </c:pt>
                <c:pt idx="47">
                  <c:v>-2.7464641030187442</c:v>
                </c:pt>
                <c:pt idx="48">
                  <c:v>-2.7715575618794288</c:v>
                </c:pt>
                <c:pt idx="49">
                  <c:v>-2.795978647500748</c:v>
                </c:pt>
                <c:pt idx="50">
                  <c:v>-2.8197498724243379</c:v>
                </c:pt>
                <c:pt idx="51">
                  <c:v>-2.8428923826946999</c:v>
                </c:pt>
                <c:pt idx="52">
                  <c:v>-2.8654975606705069</c:v>
                </c:pt>
                <c:pt idx="53">
                  <c:v>-2.8874064945760569</c:v>
                </c:pt>
                <c:pt idx="54">
                  <c:v>-2.9088333817587402</c:v>
                </c:pt>
                <c:pt idx="55">
                  <c:v>-2.929615944473289</c:v>
                </c:pt>
                <c:pt idx="56">
                  <c:v>-2.9499528314963639</c:v>
                </c:pt>
                <c:pt idx="57">
                  <c:v>-2.9697491492301822</c:v>
                </c:pt>
                <c:pt idx="58">
                  <c:v>-2.9890332903865269</c:v>
                </c:pt>
                <c:pt idx="59">
                  <c:v>-3.0078271769367291</c:v>
                </c:pt>
                <c:pt idx="60">
                  <c:v>-3.0261485325354212</c:v>
                </c:pt>
                <c:pt idx="61">
                  <c:v>-3.044013357209558</c:v>
                </c:pt>
                <c:pt idx="62">
                  <c:v>-3.0614357458890011</c:v>
                </c:pt>
                <c:pt idx="63">
                  <c:v>-3.0784293629229884</c:v>
                </c:pt>
                <c:pt idx="64">
                  <c:v>-3.0950072560513591</c:v>
                </c:pt>
                <c:pt idx="65">
                  <c:v>-3.111181874489831</c:v>
                </c:pt>
                <c:pt idx="66">
                  <c:v>-3.1269652853163037</c:v>
                </c:pt>
                <c:pt idx="67">
                  <c:v>-3.1423690304261878</c:v>
                </c:pt>
                <c:pt idx="68">
                  <c:v>-3.1574042377790938</c:v>
                </c:pt>
                <c:pt idx="69">
                  <c:v>-3.1721319954687028</c:v>
                </c:pt>
                <c:pt idx="70">
                  <c:v>-3.1864401435534999</c:v>
                </c:pt>
                <c:pt idx="71">
                  <c:v>-3.200420121483222</c:v>
                </c:pt>
                <c:pt idx="72">
                  <c:v>-3.214125378031246</c:v>
                </c:pt>
                <c:pt idx="73">
                  <c:v>-3.2274480612607572</c:v>
                </c:pt>
                <c:pt idx="74">
                  <c:v>-3.2404708749082851</c:v>
                </c:pt>
                <c:pt idx="75">
                  <c:v>-3.2532438180912679</c:v>
                </c:pt>
                <c:pt idx="76">
                  <c:v>-3.2656650656676258</c:v>
                </c:pt>
                <c:pt idx="77">
                  <c:v>-3.2778107186052656</c:v>
                </c:pt>
                <c:pt idx="78">
                  <c:v>-3.2897280649919618</c:v>
                </c:pt>
                <c:pt idx="79">
                  <c:v>-3.3013211349341982</c:v>
                </c:pt>
                <c:pt idx="80">
                  <c:v>-3.3126604276861689</c:v>
                </c:pt>
                <c:pt idx="81">
                  <c:v>-3.323790686648016</c:v>
                </c:pt>
                <c:pt idx="82">
                  <c:v>-3.3346217200432631</c:v>
                </c:pt>
                <c:pt idx="83">
                  <c:v>-3.345218696357882</c:v>
                </c:pt>
                <c:pt idx="84">
                  <c:v>-3.3555858462679149</c:v>
                </c:pt>
                <c:pt idx="85">
                  <c:v>-3.3657651161229616</c:v>
                </c:pt>
                <c:pt idx="86">
                  <c:v>-3.3756738773420367</c:v>
                </c:pt>
                <c:pt idx="87">
                  <c:v>-3.3853714416181582</c:v>
                </c:pt>
                <c:pt idx="88">
                  <c:v>-3.3948619951388102</c:v>
                </c:pt>
                <c:pt idx="89">
                  <c:v>-3.4041496920903738</c:v>
                </c:pt>
                <c:pt idx="90">
                  <c:v>-3.4132389946956332</c:v>
                </c:pt>
                <c:pt idx="91">
                  <c:v>-3.422134574532703</c:v>
                </c:pt>
                <c:pt idx="92">
                  <c:v>-3.430841007036773</c:v>
                </c:pt>
                <c:pt idx="93">
                  <c:v>-3.4392279748761316</c:v>
                </c:pt>
                <c:pt idx="94">
                  <c:v>-3.4480554296397279</c:v>
                </c:pt>
                <c:pt idx="95">
                  <c:v>-3.455744918684533</c:v>
                </c:pt>
                <c:pt idx="96">
                  <c:v>-3.4642133659743091</c:v>
                </c:pt>
                <c:pt idx="97">
                  <c:v>-3.4715432549817109</c:v>
                </c:pt>
                <c:pt idx="98">
                  <c:v>-3.4790802672192611</c:v>
                </c:pt>
                <c:pt idx="99">
                  <c:v>-3.48719306228254</c:v>
                </c:pt>
                <c:pt idx="100">
                  <c:v>-3.494061672817002</c:v>
                </c:pt>
                <c:pt idx="101">
                  <c:v>-3.5010586002779296</c:v>
                </c:pt>
                <c:pt idx="102">
                  <c:v>-3.5080555277388576</c:v>
                </c:pt>
                <c:pt idx="103">
                  <c:v>-3.5150524551997853</c:v>
                </c:pt>
                <c:pt idx="104">
                  <c:v>-3.5220493826607133</c:v>
                </c:pt>
                <c:pt idx="105">
                  <c:v>-3.5290463101216409</c:v>
                </c:pt>
                <c:pt idx="106">
                  <c:v>-3.5352807948578682</c:v>
                </c:pt>
                <c:pt idx="107">
                  <c:v>-3.541515279594095</c:v>
                </c:pt>
                <c:pt idx="108">
                  <c:v>-3.5477497643303222</c:v>
                </c:pt>
                <c:pt idx="109">
                  <c:v>-3.553984249066549</c:v>
                </c:pt>
                <c:pt idx="110">
                  <c:v>-3.5602187338027762</c:v>
                </c:pt>
                <c:pt idx="111">
                  <c:v>-3.5658613524866505</c:v>
                </c:pt>
                <c:pt idx="112">
                  <c:v>-3.5715039711705248</c:v>
                </c:pt>
                <c:pt idx="113">
                  <c:v>-3.5771465898543995</c:v>
                </c:pt>
                <c:pt idx="114">
                  <c:v>-3.5827892085382738</c:v>
                </c:pt>
                <c:pt idx="115">
                  <c:v>-3.588431827222148</c:v>
                </c:pt>
                <c:pt idx="116">
                  <c:v>-3.5935446449837545</c:v>
                </c:pt>
                <c:pt idx="117">
                  <c:v>-3.5986574627453614</c:v>
                </c:pt>
                <c:pt idx="118">
                  <c:v>-3.6037702805069678</c:v>
                </c:pt>
                <c:pt idx="119">
                  <c:v>-3.6088830982685747</c:v>
                </c:pt>
                <c:pt idx="120">
                  <c:v>-3.6139959160301811</c:v>
                </c:pt>
                <c:pt idx="121">
                  <c:v>-3.6186382505514474</c:v>
                </c:pt>
                <c:pt idx="122">
                  <c:v>-3.6232805850727137</c:v>
                </c:pt>
                <c:pt idx="123">
                  <c:v>-3.6279229195939795</c:v>
                </c:pt>
                <c:pt idx="124">
                  <c:v>-3.6325652541152458</c:v>
                </c:pt>
                <c:pt idx="125">
                  <c:v>-3.6372075886365121</c:v>
                </c:pt>
                <c:pt idx="126">
                  <c:v>-3.6414274344233997</c:v>
                </c:pt>
                <c:pt idx="127">
                  <c:v>-3.6456472802102877</c:v>
                </c:pt>
                <c:pt idx="128">
                  <c:v>-3.6498671259971753</c:v>
                </c:pt>
                <c:pt idx="129">
                  <c:v>-3.6540869717840634</c:v>
                </c:pt>
                <c:pt idx="130">
                  <c:v>-3.658306817570951</c:v>
                </c:pt>
                <c:pt idx="131">
                  <c:v>-3.6621529162704429</c:v>
                </c:pt>
                <c:pt idx="132">
                  <c:v>-3.6659990149699349</c:v>
                </c:pt>
                <c:pt idx="133">
                  <c:v>-3.6698451136694272</c:v>
                </c:pt>
                <c:pt idx="134">
                  <c:v>-3.6736912123689192</c:v>
                </c:pt>
                <c:pt idx="135">
                  <c:v>-3.6775373110684111</c:v>
                </c:pt>
                <c:pt idx="136">
                  <c:v>-3.6810478504384685</c:v>
                </c:pt>
                <c:pt idx="137">
                  <c:v>-3.6845583898085263</c:v>
                </c:pt>
                <c:pt idx="138">
                  <c:v>-3.6880689291785838</c:v>
                </c:pt>
                <c:pt idx="139">
                  <c:v>-3.6915794685486416</c:v>
                </c:pt>
                <c:pt idx="140">
                  <c:v>-3.695090007918699</c:v>
                </c:pt>
                <c:pt idx="141">
                  <c:v>-3.6982964461687584</c:v>
                </c:pt>
                <c:pt idx="142">
                  <c:v>-3.7015028844188183</c:v>
                </c:pt>
                <c:pt idx="143">
                  <c:v>-3.7047093226688776</c:v>
                </c:pt>
                <c:pt idx="144">
                  <c:v>-3.7079157609189375</c:v>
                </c:pt>
                <c:pt idx="145">
                  <c:v>-3.7111221991689969</c:v>
                </c:pt>
                <c:pt idx="146">
                  <c:v>-3.7140580807152772</c:v>
                </c:pt>
                <c:pt idx="147">
                  <c:v>-3.7169939622615575</c:v>
                </c:pt>
                <c:pt idx="148">
                  <c:v>-3.7199298438078383</c:v>
                </c:pt>
                <c:pt idx="149">
                  <c:v>-3.7228657253541186</c:v>
                </c:pt>
                <c:pt idx="150">
                  <c:v>-3.725801606900399</c:v>
                </c:pt>
                <c:pt idx="151">
                  <c:v>-3.728358504869302</c:v>
                </c:pt>
                <c:pt idx="152">
                  <c:v>-3.7309154028382046</c:v>
                </c:pt>
                <c:pt idx="153">
                  <c:v>-3.7334723008071076</c:v>
                </c:pt>
                <c:pt idx="154">
                  <c:v>-3.7360291987760101</c:v>
                </c:pt>
                <c:pt idx="155">
                  <c:v>-3.7385860967449132</c:v>
                </c:pt>
                <c:pt idx="156">
                  <c:v>-3.7411861296333395</c:v>
                </c:pt>
                <c:pt idx="157">
                  <c:v>-3.7437861625217663</c:v>
                </c:pt>
                <c:pt idx="158">
                  <c:v>-3.7463861954101927</c:v>
                </c:pt>
                <c:pt idx="159">
                  <c:v>-3.7489862282986195</c:v>
                </c:pt>
                <c:pt idx="160">
                  <c:v>-3.7515862611870459</c:v>
                </c:pt>
                <c:pt idx="161">
                  <c:v>-3.753736435878174</c:v>
                </c:pt>
                <c:pt idx="162">
                  <c:v>-3.7558866105693021</c:v>
                </c:pt>
                <c:pt idx="163">
                  <c:v>-3.7580367852604306</c:v>
                </c:pt>
                <c:pt idx="164">
                  <c:v>-3.7601869599515587</c:v>
                </c:pt>
                <c:pt idx="165">
                  <c:v>-3.7623371346426868</c:v>
                </c:pt>
                <c:pt idx="166">
                  <c:v>-3.7643887506176776</c:v>
                </c:pt>
                <c:pt idx="167">
                  <c:v>-3.766440366592668</c:v>
                </c:pt>
                <c:pt idx="168">
                  <c:v>-3.7684919825676588</c:v>
                </c:pt>
                <c:pt idx="169">
                  <c:v>-3.7705435985426492</c:v>
                </c:pt>
                <c:pt idx="170">
                  <c:v>-3.77259521451764</c:v>
                </c:pt>
                <c:pt idx="171">
                  <c:v>-3.774493112698821</c:v>
                </c:pt>
                <c:pt idx="172">
                  <c:v>-3.7763910108800021</c:v>
                </c:pt>
                <c:pt idx="173">
                  <c:v>-3.7782889090611831</c:v>
                </c:pt>
                <c:pt idx="174">
                  <c:v>-3.7801868072423641</c:v>
                </c:pt>
                <c:pt idx="175">
                  <c:v>-3.7820847054235451</c:v>
                </c:pt>
                <c:pt idx="176">
                  <c:v>-3.7838417907423301</c:v>
                </c:pt>
                <c:pt idx="177">
                  <c:v>-3.785598876061115</c:v>
                </c:pt>
                <c:pt idx="178">
                  <c:v>-3.7873559613799004</c:v>
                </c:pt>
                <c:pt idx="179">
                  <c:v>-3.7891130466986853</c:v>
                </c:pt>
                <c:pt idx="180">
                  <c:v>-3.7908701320174703</c:v>
                </c:pt>
                <c:pt idx="181">
                  <c:v>-3.7924983392163245</c:v>
                </c:pt>
                <c:pt idx="182">
                  <c:v>-3.7941265464151788</c:v>
                </c:pt>
                <c:pt idx="183">
                  <c:v>-3.795754753614033</c:v>
                </c:pt>
                <c:pt idx="184">
                  <c:v>-3.7973829608128873</c:v>
                </c:pt>
                <c:pt idx="185">
                  <c:v>-3.7990111680117415</c:v>
                </c:pt>
                <c:pt idx="186">
                  <c:v>-3.8005208604785983</c:v>
                </c:pt>
                <c:pt idx="187">
                  <c:v>-3.8020305529454546</c:v>
                </c:pt>
                <c:pt idx="188">
                  <c:v>-3.8035402454123113</c:v>
                </c:pt>
                <c:pt idx="189">
                  <c:v>-3.8050499378791676</c:v>
                </c:pt>
                <c:pt idx="190">
                  <c:v>-3.8065596303460243</c:v>
                </c:pt>
                <c:pt idx="191">
                  <c:v>-3.8079607673151008</c:v>
                </c:pt>
                <c:pt idx="192">
                  <c:v>-3.8093619042841773</c:v>
                </c:pt>
                <c:pt idx="193">
                  <c:v>-3.8107630412532538</c:v>
                </c:pt>
                <c:pt idx="194">
                  <c:v>-3.8121641782223303</c:v>
                </c:pt>
                <c:pt idx="195">
                  <c:v>-3.8135653151914068</c:v>
                </c:pt>
                <c:pt idx="196">
                  <c:v>-3.8148668158014809</c:v>
                </c:pt>
                <c:pt idx="197">
                  <c:v>-3.8161683164115545</c:v>
                </c:pt>
                <c:pt idx="198">
                  <c:v>-3.8174698170216286</c:v>
                </c:pt>
                <c:pt idx="199">
                  <c:v>-3.8187713176317022</c:v>
                </c:pt>
                <c:pt idx="200">
                  <c:v>-3.8200728182417762</c:v>
                </c:pt>
                <c:pt idx="201">
                  <c:v>-3.8212828077599372</c:v>
                </c:pt>
                <c:pt idx="202">
                  <c:v>-3.8224927972780987</c:v>
                </c:pt>
                <c:pt idx="203">
                  <c:v>-3.8237027867962596</c:v>
                </c:pt>
                <c:pt idx="204">
                  <c:v>-3.8249127763144211</c:v>
                </c:pt>
                <c:pt idx="205">
                  <c:v>-3.826122765832582</c:v>
                </c:pt>
                <c:pt idx="206">
                  <c:v>-3.8272486483180783</c:v>
                </c:pt>
                <c:pt idx="207">
                  <c:v>-3.8283745308035741</c:v>
                </c:pt>
                <c:pt idx="208">
                  <c:v>-3.8295004132890704</c:v>
                </c:pt>
                <c:pt idx="209">
                  <c:v>-3.8306262957745663</c:v>
                </c:pt>
                <c:pt idx="210">
                  <c:v>-3.8317521782600625</c:v>
                </c:pt>
                <c:pt idx="211">
                  <c:v>-3.8328006999076125</c:v>
                </c:pt>
                <c:pt idx="212">
                  <c:v>-3.8338492215551621</c:v>
                </c:pt>
                <c:pt idx="213">
                  <c:v>-3.834897743202712</c:v>
                </c:pt>
                <c:pt idx="214">
                  <c:v>-3.8359462648502616</c:v>
                </c:pt>
                <c:pt idx="215">
                  <c:v>-3.8369947864978116</c:v>
                </c:pt>
                <c:pt idx="216">
                  <c:v>-3.8379720962892843</c:v>
                </c:pt>
                <c:pt idx="217">
                  <c:v>-3.838949406080757</c:v>
                </c:pt>
                <c:pt idx="218">
                  <c:v>-3.8399267158722297</c:v>
                </c:pt>
                <c:pt idx="219">
                  <c:v>-3.8409040256637024</c:v>
                </c:pt>
                <c:pt idx="220">
                  <c:v>-3.8418813354551751</c:v>
                </c:pt>
                <c:pt idx="221">
                  <c:v>-3.8427930404494437</c:v>
                </c:pt>
                <c:pt idx="222">
                  <c:v>-3.8437047454437128</c:v>
                </c:pt>
                <c:pt idx="223">
                  <c:v>-3.8446164504379814</c:v>
                </c:pt>
                <c:pt idx="224">
                  <c:v>-3.8455281554322505</c:v>
                </c:pt>
                <c:pt idx="225">
                  <c:v>-3.8464398604265191</c:v>
                </c:pt>
                <c:pt idx="226">
                  <c:v>-3.8473022370726784</c:v>
                </c:pt>
                <c:pt idx="227">
                  <c:v>-3.8481646137188381</c:v>
                </c:pt>
                <c:pt idx="228">
                  <c:v>-3.8490269903649974</c:v>
                </c:pt>
                <c:pt idx="229">
                  <c:v>-3.8498893670111571</c:v>
                </c:pt>
                <c:pt idx="230">
                  <c:v>-3.8507517436573164</c:v>
                </c:pt>
                <c:pt idx="231">
                  <c:v>-3.8516018336026567</c:v>
                </c:pt>
                <c:pt idx="232">
                  <c:v>-3.852451923547997</c:v>
                </c:pt>
                <c:pt idx="233">
                  <c:v>-3.8533020134933378</c:v>
                </c:pt>
                <c:pt idx="234">
                  <c:v>-3.8541521034386781</c:v>
                </c:pt>
                <c:pt idx="235">
                  <c:v>-3.8550021933840184</c:v>
                </c:pt>
                <c:pt idx="236">
                  <c:v>-3.8556858530718316</c:v>
                </c:pt>
                <c:pt idx="237">
                  <c:v>-3.8563695127596453</c:v>
                </c:pt>
                <c:pt idx="238">
                  <c:v>-3.8570531724474586</c:v>
                </c:pt>
                <c:pt idx="239">
                  <c:v>-3.8577368321352723</c:v>
                </c:pt>
                <c:pt idx="240">
                  <c:v>-3.8584204918230856</c:v>
                </c:pt>
                <c:pt idx="241">
                  <c:v>-3.8591154289235261</c:v>
                </c:pt>
                <c:pt idx="242">
                  <c:v>-3.8598103660239667</c:v>
                </c:pt>
                <c:pt idx="243">
                  <c:v>-3.8605053031244068</c:v>
                </c:pt>
                <c:pt idx="244">
                  <c:v>-3.8612002402248473</c:v>
                </c:pt>
                <c:pt idx="245">
                  <c:v>-3.8618951773252879</c:v>
                </c:pt>
                <c:pt idx="246">
                  <c:v>-3.8626066485921102</c:v>
                </c:pt>
                <c:pt idx="247">
                  <c:v>-3.8633181198589326</c:v>
                </c:pt>
                <c:pt idx="248">
                  <c:v>-3.8640295911257545</c:v>
                </c:pt>
                <c:pt idx="249">
                  <c:v>-3.8647410623925769</c:v>
                </c:pt>
                <c:pt idx="250">
                  <c:v>-3.8654525336593992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EA-4403-972E-A1D4BE3FB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99275488"/>
        <c:axId val="699270688"/>
      </c:barChart>
      <c:lineChart>
        <c:grouping val="standard"/>
        <c:varyColors val="0"/>
        <c:ser>
          <c:idx val="0"/>
          <c:order val="0"/>
          <c:tx>
            <c:v>Consumption change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Data'!$C$2:$C$252</c:f>
              <c:numCache>
                <c:formatCode>General</c:formatCode>
                <c:ptCount val="251"/>
                <c:pt idx="0">
                  <c:v>0</c:v>
                </c:pt>
                <c:pt idx="1">
                  <c:v>5.0948928212979402E-2</c:v>
                </c:pt>
                <c:pt idx="2">
                  <c:v>9.8716139134680303E-2</c:v>
                </c:pt>
                <c:pt idx="3">
                  <c:v>0.143118804252507</c:v>
                </c:pt>
                <c:pt idx="4">
                  <c:v>0.18432407517674501</c:v>
                </c:pt>
                <c:pt idx="5">
                  <c:v>0.222499617355121</c:v>
                </c:pt>
                <c:pt idx="6">
                  <c:v>0.25780364730474398</c:v>
                </c:pt>
                <c:pt idx="7">
                  <c:v>0.29073903682841401</c:v>
                </c:pt>
                <c:pt idx="8">
                  <c:v>0.320518626685451</c:v>
                </c:pt>
                <c:pt idx="9">
                  <c:v>0.348085854133173</c:v>
                </c:pt>
                <c:pt idx="10">
                  <c:v>0.37333471159737303</c:v>
                </c:pt>
                <c:pt idx="11">
                  <c:v>0.39638536203401298</c:v>
                </c:pt>
                <c:pt idx="12">
                  <c:v>0.41735104630389303</c:v>
                </c:pt>
                <c:pt idx="13">
                  <c:v>0.43633939471066102</c:v>
                </c:pt>
                <c:pt idx="14">
                  <c:v>0.45345220087107402</c:v>
                </c:pt>
                <c:pt idx="15">
                  <c:v>0.468785882148404</c:v>
                </c:pt>
                <c:pt idx="16">
                  <c:v>0.48243179126876701</c:v>
                </c:pt>
                <c:pt idx="17">
                  <c:v>0.49447650480465299</c:v>
                </c:pt>
                <c:pt idx="18">
                  <c:v>0.50500209352852798</c:v>
                </c:pt>
                <c:pt idx="19">
                  <c:v>0.51408637600094398</c:v>
                </c:pt>
                <c:pt idx="20">
                  <c:v>0.52180315654430898</c:v>
                </c:pt>
                <c:pt idx="21">
                  <c:v>0.52822244866452805</c:v>
                </c:pt>
                <c:pt idx="22">
                  <c:v>0.53360976144352101</c:v>
                </c:pt>
                <c:pt idx="23">
                  <c:v>0.53764478563371698</c:v>
                </c:pt>
                <c:pt idx="24">
                  <c:v>0.54056468379271005</c:v>
                </c:pt>
                <c:pt idx="25">
                  <c:v>0.54243296518052797</c:v>
                </c:pt>
                <c:pt idx="26">
                  <c:v>0.54330386397036801</c:v>
                </c:pt>
                <c:pt idx="27">
                  <c:v>0.54322864788789504</c:v>
                </c:pt>
                <c:pt idx="28">
                  <c:v>0.54225601315998095</c:v>
                </c:pt>
                <c:pt idx="29">
                  <c:v>0.54043024250083305</c:v>
                </c:pt>
                <c:pt idx="30">
                  <c:v>0.53779914399445505</c:v>
                </c:pt>
                <c:pt idx="31">
                  <c:v>0.53440276653757801</c:v>
                </c:pt>
                <c:pt idx="32">
                  <c:v>0.53028077563723697</c:v>
                </c:pt>
                <c:pt idx="33">
                  <c:v>0.52547096225734602</c:v>
                </c:pt>
                <c:pt idx="34">
                  <c:v>0.52000927250443996</c:v>
                </c:pt>
                <c:pt idx="35">
                  <c:v>0.51392990004996997</c:v>
                </c:pt>
                <c:pt idx="36">
                  <c:v>0.50726537666383498</c:v>
                </c:pt>
                <c:pt idx="37">
                  <c:v>0.50030342917859505</c:v>
                </c:pt>
                <c:pt idx="38">
                  <c:v>0.49258016845630298</c:v>
                </c:pt>
                <c:pt idx="39">
                  <c:v>0.48434722300789701</c:v>
                </c:pt>
                <c:pt idx="40">
                  <c:v>0.47564349429301001</c:v>
                </c:pt>
                <c:pt idx="41">
                  <c:v>0.46649509881253598</c:v>
                </c:pt>
                <c:pt idx="42">
                  <c:v>0.45692627839737399</c:v>
                </c:pt>
                <c:pt idx="43">
                  <c:v>0.446960234247817</c:v>
                </c:pt>
                <c:pt idx="44">
                  <c:v>0.43661862849504501</c:v>
                </c:pt>
                <c:pt idx="45">
                  <c:v>0.425922602677065</c:v>
                </c:pt>
                <c:pt idx="46">
                  <c:v>0.41489189620602701</c:v>
                </c:pt>
                <c:pt idx="47">
                  <c:v>0.40354589418081199</c:v>
                </c:pt>
                <c:pt idx="48">
                  <c:v>0.39189966889796601</c:v>
                </c:pt>
                <c:pt idx="49">
                  <c:v>0.37997591587817198</c:v>
                </c:pt>
                <c:pt idx="50">
                  <c:v>0.36778797084786602</c:v>
                </c:pt>
                <c:pt idx="51">
                  <c:v>0.35535181877504002</c:v>
                </c:pt>
                <c:pt idx="52">
                  <c:v>0.342682416369056</c:v>
                </c:pt>
                <c:pt idx="53">
                  <c:v>0.32979400139481202</c:v>
                </c:pt>
                <c:pt idx="54">
                  <c:v>0.316999917413474</c:v>
                </c:pt>
                <c:pt idx="55">
                  <c:v>0.30374318098651498</c:v>
                </c:pt>
                <c:pt idx="56">
                  <c:v>0.29028381082432098</c:v>
                </c:pt>
                <c:pt idx="57">
                  <c:v>0.27665415619273498</c:v>
                </c:pt>
                <c:pt idx="58">
                  <c:v>0.26286713439043202</c:v>
                </c:pt>
                <c:pt idx="59">
                  <c:v>0.248933594298584</c:v>
                </c:pt>
                <c:pt idx="60">
                  <c:v>0.23486375975403401</c:v>
                </c:pt>
                <c:pt idx="61">
                  <c:v>0.22066737213617399</c:v>
                </c:pt>
                <c:pt idx="62">
                  <c:v>0.206353722734232</c:v>
                </c:pt>
                <c:pt idx="63">
                  <c:v>0.19193167462347999</c:v>
                </c:pt>
                <c:pt idx="64">
                  <c:v>0.17740968266728399</c:v>
                </c:pt>
                <c:pt idx="65">
                  <c:v>0.16279606407185701</c:v>
                </c:pt>
                <c:pt idx="66">
                  <c:v>0.1480980381243</c:v>
                </c:pt>
                <c:pt idx="67">
                  <c:v>0.133320220093158</c:v>
                </c:pt>
                <c:pt idx="68">
                  <c:v>0.118475210624736</c:v>
                </c:pt>
                <c:pt idx="69">
                  <c:v>0.103567267517701</c:v>
                </c:pt>
                <c:pt idx="70">
                  <c:v>8.8602561118578102E-2</c:v>
                </c:pt>
                <c:pt idx="71">
                  <c:v>7.3587147157483407E-2</c:v>
                </c:pt>
                <c:pt idx="72">
                  <c:v>5.85268209829959E-2</c:v>
                </c:pt>
                <c:pt idx="73">
                  <c:v>4.3427112517657698E-2</c:v>
                </c:pt>
                <c:pt idx="74">
                  <c:v>2.82937959801721E-2</c:v>
                </c:pt>
                <c:pt idx="75">
                  <c:v>1.3130931619142999E-2</c:v>
                </c:pt>
                <c:pt idx="76">
                  <c:v>-1.72183611591992E-3</c:v>
                </c:pt>
                <c:pt idx="77">
                  <c:v>-1.7217362142041299E-2</c:v>
                </c:pt>
                <c:pt idx="78">
                  <c:v>-3.2140572134908799E-2</c:v>
                </c:pt>
                <c:pt idx="79">
                  <c:v>-4.7333307289487703E-2</c:v>
                </c:pt>
                <c:pt idx="80">
                  <c:v>-6.2565589903973401E-2</c:v>
                </c:pt>
                <c:pt idx="81">
                  <c:v>-7.78055061926297E-2</c:v>
                </c:pt>
                <c:pt idx="82">
                  <c:v>-9.3045855800921701E-2</c:v>
                </c:pt>
                <c:pt idx="83">
                  <c:v>-0.108282737854004</c:v>
                </c:pt>
                <c:pt idx="84">
                  <c:v>-0.123512820961935</c:v>
                </c:pt>
                <c:pt idx="85">
                  <c:v>-0.13873298289692701</c:v>
                </c:pt>
                <c:pt idx="86">
                  <c:v>-0.153940257099905</c:v>
                </c:pt>
                <c:pt idx="87">
                  <c:v>-0.169131819914803</c:v>
                </c:pt>
                <c:pt idx="88">
                  <c:v>-0.18430464417486001</c:v>
                </c:pt>
                <c:pt idx="89">
                  <c:v>-0.19945679887682899</c:v>
                </c:pt>
                <c:pt idx="90">
                  <c:v>-0.214585606116102</c:v>
                </c:pt>
                <c:pt idx="91">
                  <c:v>-0.229688714331899</c:v>
                </c:pt>
                <c:pt idx="92">
                  <c:v>-0.244763916682356</c:v>
                </c:pt>
                <c:pt idx="93">
                  <c:v>-0.25980911987835098</c:v>
                </c:pt>
                <c:pt idx="94">
                  <c:v>-0.27482233549269702</c:v>
                </c:pt>
                <c:pt idx="95">
                  <c:v>-0.28980167486564201</c:v>
                </c:pt>
                <c:pt idx="96">
                  <c:v>-0.30474791692686198</c:v>
                </c:pt>
                <c:pt idx="97">
                  <c:v>-0.31965456670958198</c:v>
                </c:pt>
                <c:pt idx="98">
                  <c:v>-0.33452193813319198</c:v>
                </c:pt>
                <c:pt idx="99">
                  <c:v>-0.34934823722349001</c:v>
                </c:pt>
                <c:pt idx="100">
                  <c:v>-0.36413207863439401</c:v>
                </c:pt>
                <c:pt idx="101">
                  <c:v>-0.37875749521076441</c:v>
                </c:pt>
                <c:pt idx="102">
                  <c:v>-0.3933829117871348</c:v>
                </c:pt>
                <c:pt idx="103">
                  <c:v>-0.4080083283635052</c:v>
                </c:pt>
                <c:pt idx="104">
                  <c:v>-0.4226337449398756</c:v>
                </c:pt>
                <c:pt idx="105">
                  <c:v>-0.437259161516246</c:v>
                </c:pt>
                <c:pt idx="106">
                  <c:v>-0.4516421102621096</c:v>
                </c:pt>
                <c:pt idx="107">
                  <c:v>-0.4660250590079732</c:v>
                </c:pt>
                <c:pt idx="108">
                  <c:v>-0.48040800775383685</c:v>
                </c:pt>
                <c:pt idx="109">
                  <c:v>-0.49479095649970045</c:v>
                </c:pt>
                <c:pt idx="110">
                  <c:v>-0.50917390524556405</c:v>
                </c:pt>
                <c:pt idx="111">
                  <c:v>-0.52336002907509327</c:v>
                </c:pt>
                <c:pt idx="112">
                  <c:v>-0.53754615290462249</c:v>
                </c:pt>
                <c:pt idx="113">
                  <c:v>-0.55173227673415159</c:v>
                </c:pt>
                <c:pt idx="114">
                  <c:v>-0.56591840056368081</c:v>
                </c:pt>
                <c:pt idx="115">
                  <c:v>-0.58010452439321003</c:v>
                </c:pt>
                <c:pt idx="116">
                  <c:v>-0.59394073365634625</c:v>
                </c:pt>
                <c:pt idx="117">
                  <c:v>-0.60777694291948248</c:v>
                </c:pt>
                <c:pt idx="118">
                  <c:v>-0.62161315218261859</c:v>
                </c:pt>
                <c:pt idx="119">
                  <c:v>-0.63544936144575481</c:v>
                </c:pt>
                <c:pt idx="120">
                  <c:v>-0.64928557070889104</c:v>
                </c:pt>
                <c:pt idx="121">
                  <c:v>-0.66282449754860218</c:v>
                </c:pt>
                <c:pt idx="122">
                  <c:v>-0.67636342438831343</c:v>
                </c:pt>
                <c:pt idx="123">
                  <c:v>-0.68990235122802457</c:v>
                </c:pt>
                <c:pt idx="124">
                  <c:v>-0.70344127806773582</c:v>
                </c:pt>
                <c:pt idx="125">
                  <c:v>-0.71698020490744696</c:v>
                </c:pt>
                <c:pt idx="126">
                  <c:v>-0.73021756725879516</c:v>
                </c:pt>
                <c:pt idx="127">
                  <c:v>-0.74345492961014337</c:v>
                </c:pt>
                <c:pt idx="128">
                  <c:v>-0.75669229196149157</c:v>
                </c:pt>
                <c:pt idx="129">
                  <c:v>-0.76992965431283977</c:v>
                </c:pt>
                <c:pt idx="130">
                  <c:v>-0.78316701666418798</c:v>
                </c:pt>
                <c:pt idx="131">
                  <c:v>-0.79609994627658498</c:v>
                </c:pt>
                <c:pt idx="132">
                  <c:v>-0.80903287588898198</c:v>
                </c:pt>
                <c:pt idx="133">
                  <c:v>-0.82196580550137899</c:v>
                </c:pt>
                <c:pt idx="134">
                  <c:v>-0.83489873511377599</c:v>
                </c:pt>
                <c:pt idx="135">
                  <c:v>-0.847831664726173</c:v>
                </c:pt>
                <c:pt idx="136">
                  <c:v>-0.86045842332761024</c:v>
                </c:pt>
                <c:pt idx="137">
                  <c:v>-0.87308518192904738</c:v>
                </c:pt>
                <c:pt idx="138">
                  <c:v>-0.88571194053048463</c:v>
                </c:pt>
                <c:pt idx="139">
                  <c:v>-0.89833869913192177</c:v>
                </c:pt>
                <c:pt idx="140">
                  <c:v>-0.91096545773335902</c:v>
                </c:pt>
                <c:pt idx="141">
                  <c:v>-0.92328616611885717</c:v>
                </c:pt>
                <c:pt idx="142">
                  <c:v>-0.93560687450435542</c:v>
                </c:pt>
                <c:pt idx="143">
                  <c:v>-0.94792758288985357</c:v>
                </c:pt>
                <c:pt idx="144">
                  <c:v>-0.96024829127535183</c:v>
                </c:pt>
                <c:pt idx="145">
                  <c:v>-0.97256899966084998</c:v>
                </c:pt>
                <c:pt idx="146">
                  <c:v>-0.98458638745937399</c:v>
                </c:pt>
                <c:pt idx="147">
                  <c:v>-0.99660377525789801</c:v>
                </c:pt>
                <c:pt idx="148">
                  <c:v>-1.0086211630564219</c:v>
                </c:pt>
                <c:pt idx="149">
                  <c:v>-1.020638550854946</c:v>
                </c:pt>
                <c:pt idx="150">
                  <c:v>-1.0326559386534699</c:v>
                </c:pt>
                <c:pt idx="151">
                  <c:v>-1.044373063077876</c:v>
                </c:pt>
                <c:pt idx="152">
                  <c:v>-1.0560901875022819</c:v>
                </c:pt>
                <c:pt idx="153">
                  <c:v>-1.067807311926688</c:v>
                </c:pt>
                <c:pt idx="154">
                  <c:v>-1.0795244363510939</c:v>
                </c:pt>
                <c:pt idx="155">
                  <c:v>-1.0912415607754999</c:v>
                </c:pt>
                <c:pt idx="156">
                  <c:v>-1.1026629456269539</c:v>
                </c:pt>
                <c:pt idx="157">
                  <c:v>-1.114084330478408</c:v>
                </c:pt>
                <c:pt idx="158">
                  <c:v>-1.125505715329862</c:v>
                </c:pt>
                <c:pt idx="159">
                  <c:v>-1.1369271001813162</c:v>
                </c:pt>
                <c:pt idx="160">
                  <c:v>-1.1483484850327701</c:v>
                </c:pt>
                <c:pt idx="161">
                  <c:v>-1.159479125695994</c:v>
                </c:pt>
                <c:pt idx="162">
                  <c:v>-1.1706097663592181</c:v>
                </c:pt>
                <c:pt idx="163">
                  <c:v>-1.181740407022442</c:v>
                </c:pt>
                <c:pt idx="164">
                  <c:v>-1.1928710476856661</c:v>
                </c:pt>
                <c:pt idx="165">
                  <c:v>-1.20400168834889</c:v>
                </c:pt>
                <c:pt idx="166">
                  <c:v>-1.2148475907399761</c:v>
                </c:pt>
                <c:pt idx="167">
                  <c:v>-1.2256934931310619</c:v>
                </c:pt>
                <c:pt idx="168">
                  <c:v>-1.236539395522148</c:v>
                </c:pt>
                <c:pt idx="169">
                  <c:v>-1.2473852979132338</c:v>
                </c:pt>
                <c:pt idx="170">
                  <c:v>-1.2582312003043199</c:v>
                </c:pt>
                <c:pt idx="171">
                  <c:v>-1.2687981201388399</c:v>
                </c:pt>
                <c:pt idx="172">
                  <c:v>-1.2793650399733598</c:v>
                </c:pt>
                <c:pt idx="173">
                  <c:v>-1.28993195980788</c:v>
                </c:pt>
                <c:pt idx="174">
                  <c:v>-1.3004988796424</c:v>
                </c:pt>
                <c:pt idx="175">
                  <c:v>-1.3110657994769199</c:v>
                </c:pt>
                <c:pt idx="176">
                  <c:v>-1.321360708341248</c:v>
                </c:pt>
                <c:pt idx="177">
                  <c:v>-1.331655617205576</c:v>
                </c:pt>
                <c:pt idx="178">
                  <c:v>-1.3419505260699038</c:v>
                </c:pt>
                <c:pt idx="179">
                  <c:v>-1.3522454349342319</c:v>
                </c:pt>
                <c:pt idx="180">
                  <c:v>-1.3625403437985599</c:v>
                </c:pt>
                <c:pt idx="181">
                  <c:v>-1.372569491632698</c:v>
                </c:pt>
                <c:pt idx="182">
                  <c:v>-1.3825986394668359</c:v>
                </c:pt>
                <c:pt idx="183">
                  <c:v>-1.392627787300974</c:v>
                </c:pt>
                <c:pt idx="184">
                  <c:v>-1.4026569351351119</c:v>
                </c:pt>
                <c:pt idx="185">
                  <c:v>-1.41268608296925</c:v>
                </c:pt>
                <c:pt idx="186">
                  <c:v>-1.4225104190217059</c:v>
                </c:pt>
                <c:pt idx="187">
                  <c:v>-1.4323347550741621</c:v>
                </c:pt>
                <c:pt idx="188">
                  <c:v>-1.442159091126618</c:v>
                </c:pt>
                <c:pt idx="189">
                  <c:v>-1.4519834271790741</c:v>
                </c:pt>
                <c:pt idx="190">
                  <c:v>-1.4618077632315301</c:v>
                </c:pt>
                <c:pt idx="191">
                  <c:v>-1.4713314016257721</c:v>
                </c:pt>
                <c:pt idx="192">
                  <c:v>-1.480855040020014</c:v>
                </c:pt>
                <c:pt idx="193">
                  <c:v>-1.4903786784142561</c:v>
                </c:pt>
                <c:pt idx="194">
                  <c:v>-1.4999023168084979</c:v>
                </c:pt>
                <c:pt idx="195">
                  <c:v>-1.50942595520274</c:v>
                </c:pt>
                <c:pt idx="196">
                  <c:v>-1.518698972151894</c:v>
                </c:pt>
                <c:pt idx="197">
                  <c:v>-1.5279719891010479</c:v>
                </c:pt>
                <c:pt idx="198">
                  <c:v>-1.5372450060502021</c:v>
                </c:pt>
                <c:pt idx="199">
                  <c:v>-1.546518022999356</c:v>
                </c:pt>
                <c:pt idx="200">
                  <c:v>-1.55579103994851</c:v>
                </c:pt>
                <c:pt idx="201">
                  <c:v>-1.5648255070694739</c:v>
                </c:pt>
                <c:pt idx="202">
                  <c:v>-1.573859974190438</c:v>
                </c:pt>
                <c:pt idx="203">
                  <c:v>-1.5828944413114019</c:v>
                </c:pt>
                <c:pt idx="204">
                  <c:v>-1.591928908432366</c:v>
                </c:pt>
                <c:pt idx="205">
                  <c:v>-1.6009633755533299</c:v>
                </c:pt>
                <c:pt idx="206">
                  <c:v>-1.6097662737004319</c:v>
                </c:pt>
                <c:pt idx="207">
                  <c:v>-1.6185691718475339</c:v>
                </c:pt>
                <c:pt idx="208">
                  <c:v>-1.6273720699946359</c:v>
                </c:pt>
                <c:pt idx="209">
                  <c:v>-1.6361749681417379</c:v>
                </c:pt>
                <c:pt idx="210">
                  <c:v>-1.6449778662888399</c:v>
                </c:pt>
                <c:pt idx="211">
                  <c:v>-1.6535561243836479</c:v>
                </c:pt>
                <c:pt idx="212">
                  <c:v>-1.662134382478456</c:v>
                </c:pt>
                <c:pt idx="213">
                  <c:v>-1.670712640573264</c:v>
                </c:pt>
                <c:pt idx="214">
                  <c:v>-1.6792908986680721</c:v>
                </c:pt>
                <c:pt idx="215">
                  <c:v>-1.6878691567628801</c:v>
                </c:pt>
                <c:pt idx="216">
                  <c:v>-1.696158852279696</c:v>
                </c:pt>
                <c:pt idx="217">
                  <c:v>-1.7044485477965121</c:v>
                </c:pt>
                <c:pt idx="218">
                  <c:v>-1.712738243313328</c:v>
                </c:pt>
                <c:pt idx="219">
                  <c:v>-1.7210279388301442</c:v>
                </c:pt>
                <c:pt idx="220">
                  <c:v>-1.7293176343469601</c:v>
                </c:pt>
                <c:pt idx="221">
                  <c:v>-1.737584125899744</c:v>
                </c:pt>
                <c:pt idx="222">
                  <c:v>-1.7458506174525281</c:v>
                </c:pt>
                <c:pt idx="223">
                  <c:v>-1.754117109005312</c:v>
                </c:pt>
                <c:pt idx="224">
                  <c:v>-1.7623836005580962</c:v>
                </c:pt>
                <c:pt idx="225">
                  <c:v>-1.7706500921108801</c:v>
                </c:pt>
                <c:pt idx="226">
                  <c:v>-1.778599453681486</c:v>
                </c:pt>
                <c:pt idx="227">
                  <c:v>-1.7865488152520921</c:v>
                </c:pt>
                <c:pt idx="228">
                  <c:v>-1.794498176822698</c:v>
                </c:pt>
                <c:pt idx="229">
                  <c:v>-1.8024475383933041</c:v>
                </c:pt>
                <c:pt idx="230">
                  <c:v>-1.81039689996391</c:v>
                </c:pt>
                <c:pt idx="231">
                  <c:v>-1.818071238939772</c:v>
                </c:pt>
                <c:pt idx="232">
                  <c:v>-1.825745577915634</c:v>
                </c:pt>
                <c:pt idx="233">
                  <c:v>-1.833419916891496</c:v>
                </c:pt>
                <c:pt idx="234">
                  <c:v>-1.841094255867358</c:v>
                </c:pt>
                <c:pt idx="235">
                  <c:v>-1.84876859484322</c:v>
                </c:pt>
                <c:pt idx="236">
                  <c:v>-1.8563200321156539</c:v>
                </c:pt>
                <c:pt idx="237">
                  <c:v>-1.863871469388088</c:v>
                </c:pt>
                <c:pt idx="238">
                  <c:v>-1.8714229066605219</c:v>
                </c:pt>
                <c:pt idx="239">
                  <c:v>-1.878974343932956</c:v>
                </c:pt>
                <c:pt idx="240">
                  <c:v>-1.8865257812053899</c:v>
                </c:pt>
                <c:pt idx="241">
                  <c:v>-1.8939320482455779</c:v>
                </c:pt>
                <c:pt idx="242">
                  <c:v>-1.9013383152857659</c:v>
                </c:pt>
                <c:pt idx="243">
                  <c:v>-1.9087445823259541</c:v>
                </c:pt>
                <c:pt idx="244">
                  <c:v>-1.9161508493661421</c:v>
                </c:pt>
                <c:pt idx="245">
                  <c:v>-1.9235571164063301</c:v>
                </c:pt>
                <c:pt idx="246">
                  <c:v>-1.9307458580446362</c:v>
                </c:pt>
                <c:pt idx="247">
                  <c:v>-1.937934599682942</c:v>
                </c:pt>
                <c:pt idx="248">
                  <c:v>-1.9451233413212481</c:v>
                </c:pt>
                <c:pt idx="249">
                  <c:v>-1.9523120829595539</c:v>
                </c:pt>
                <c:pt idx="250">
                  <c:v>-1.95950082459786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EA-4403-972E-A1D4BE3FB786}"/>
            </c:ext>
          </c:extLst>
        </c:ser>
        <c:ser>
          <c:idx val="5"/>
          <c:order val="1"/>
          <c:tx>
            <c:v>Consumption change (with retaliation)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Ref>
              <c:f>'Laffer Curve Data'!$K$2:$K$252</c:f>
              <c:numCache>
                <c:formatCode>General</c:formatCode>
                <c:ptCount val="251"/>
                <c:pt idx="0">
                  <c:v>0</c:v>
                </c:pt>
                <c:pt idx="1">
                  <c:v>-1.83835881592764E-2</c:v>
                </c:pt>
                <c:pt idx="2">
                  <c:v>-4.0168122006678499E-2</c:v>
                </c:pt>
                <c:pt idx="3">
                  <c:v>-6.5036949500796304E-2</c:v>
                </c:pt>
                <c:pt idx="4">
                  <c:v>-9.2661570554386494E-2</c:v>
                </c:pt>
                <c:pt idx="5">
                  <c:v>-0.122737806365492</c:v>
                </c:pt>
                <c:pt idx="6">
                  <c:v>-0.15498678016105899</c:v>
                </c:pt>
                <c:pt idx="7">
                  <c:v>-0.189153443744428</c:v>
                </c:pt>
                <c:pt idx="8">
                  <c:v>-0.22500446000941501</c:v>
                </c:pt>
                <c:pt idx="9">
                  <c:v>-0.26232664532722699</c:v>
                </c:pt>
                <c:pt idx="10">
                  <c:v>-0.30092533552753498</c:v>
                </c:pt>
                <c:pt idx="11">
                  <c:v>-0.34062290397357498</c:v>
                </c:pt>
                <c:pt idx="12">
                  <c:v>-0.38125739415931797</c:v>
                </c:pt>
                <c:pt idx="13">
                  <c:v>-0.42268125644231402</c:v>
                </c:pt>
                <c:pt idx="14">
                  <c:v>-0.464760181199597</c:v>
                </c:pt>
                <c:pt idx="15">
                  <c:v>-0.50737206993706196</c:v>
                </c:pt>
                <c:pt idx="16">
                  <c:v>-0.55040584944258097</c:v>
                </c:pt>
                <c:pt idx="17">
                  <c:v>-0.593761003330329</c:v>
                </c:pt>
                <c:pt idx="18">
                  <c:v>-0.63734590382046297</c:v>
                </c:pt>
                <c:pt idx="19">
                  <c:v>-0.68107808784796398</c:v>
                </c:pt>
                <c:pt idx="20">
                  <c:v>-0.72488257235374698</c:v>
                </c:pt>
                <c:pt idx="21">
                  <c:v>-0.768691893821283</c:v>
                </c:pt>
                <c:pt idx="22">
                  <c:v>-0.81244567991993799</c:v>
                </c:pt>
                <c:pt idx="23">
                  <c:v>-0.85608815802009597</c:v>
                </c:pt>
                <c:pt idx="24">
                  <c:v>-0.89945959138286702</c:v>
                </c:pt>
                <c:pt idx="25">
                  <c:v>-0.94271005026171895</c:v>
                </c:pt>
                <c:pt idx="26">
                  <c:v>-0.98573404541043597</c:v>
                </c:pt>
                <c:pt idx="27">
                  <c:v>-1.0284825840091101</c:v>
                </c:pt>
                <c:pt idx="28">
                  <c:v>-1.0709214695590199</c:v>
                </c:pt>
                <c:pt idx="29">
                  <c:v>-1.1130240130583899</c:v>
                </c:pt>
                <c:pt idx="30">
                  <c:v>-1.1547622548096901</c:v>
                </c:pt>
                <c:pt idx="31">
                  <c:v>-1.19611591244061</c:v>
                </c:pt>
                <c:pt idx="32">
                  <c:v>-1.23706613725777</c:v>
                </c:pt>
                <c:pt idx="33">
                  <c:v>-1.27744408179735</c:v>
                </c:pt>
                <c:pt idx="34">
                  <c:v>-1.3174901258166101</c:v>
                </c:pt>
                <c:pt idx="35">
                  <c:v>-1.35712133444602</c:v>
                </c:pt>
                <c:pt idx="36">
                  <c:v>-1.3963054665408099</c:v>
                </c:pt>
                <c:pt idx="37">
                  <c:v>-1.4350273044290001</c:v>
                </c:pt>
                <c:pt idx="38">
                  <c:v>-1.4732793933741299</c:v>
                </c:pt>
                <c:pt idx="39">
                  <c:v>-1.51105242241794</c:v>
                </c:pt>
                <c:pt idx="40">
                  <c:v>-1.54834300171269</c:v>
                </c:pt>
                <c:pt idx="41">
                  <c:v>-1.58514745049392</c:v>
                </c:pt>
                <c:pt idx="42">
                  <c:v>-1.6214641185366301</c:v>
                </c:pt>
                <c:pt idx="43">
                  <c:v>-1.6572908542105</c:v>
                </c:pt>
                <c:pt idx="44">
                  <c:v>-1.6926273398281799</c:v>
                </c:pt>
                <c:pt idx="45">
                  <c:v>-1.7274749280410699</c:v>
                </c:pt>
                <c:pt idx="46">
                  <c:v>-1.76183309006569</c:v>
                </c:pt>
                <c:pt idx="47">
                  <c:v>-1.79570344821056</c:v>
                </c:pt>
                <c:pt idx="48">
                  <c:v>-1.8290883050004301</c:v>
                </c:pt>
                <c:pt idx="49">
                  <c:v>-1.8619903264448701</c:v>
                </c:pt>
                <c:pt idx="50">
                  <c:v>-1.89441301504008</c:v>
                </c:pt>
                <c:pt idx="51">
                  <c:v>-1.92635909324451</c:v>
                </c:pt>
                <c:pt idx="52">
                  <c:v>-1.9579983010658599</c:v>
                </c:pt>
                <c:pt idx="53">
                  <c:v>-1.9889156787556199</c:v>
                </c:pt>
                <c:pt idx="54">
                  <c:v>-2.0195764696530101</c:v>
                </c:pt>
                <c:pt idx="55">
                  <c:v>-2.0495553570163501</c:v>
                </c:pt>
                <c:pt idx="56">
                  <c:v>-2.0792909093404699</c:v>
                </c:pt>
                <c:pt idx="57">
                  <c:v>-2.1085192349863902</c:v>
                </c:pt>
                <c:pt idx="58">
                  <c:v>-2.1372756406436899</c:v>
                </c:pt>
                <c:pt idx="59">
                  <c:v>-2.1655801135361701</c:v>
                </c:pt>
                <c:pt idx="60">
                  <c:v>-2.1934447476402101</c:v>
                </c:pt>
                <c:pt idx="61">
                  <c:v>-2.2208788929416698</c:v>
                </c:pt>
                <c:pt idx="62">
                  <c:v>-2.24788796680471</c:v>
                </c:pt>
                <c:pt idx="63">
                  <c:v>-2.2744785424881502</c:v>
                </c:pt>
                <c:pt idx="64">
                  <c:v>-2.3006566440727201</c:v>
                </c:pt>
                <c:pt idx="65">
                  <c:v>-2.3264280115004001</c:v>
                </c:pt>
                <c:pt idx="66">
                  <c:v>-2.3517985737824798</c:v>
                </c:pt>
                <c:pt idx="67">
                  <c:v>-2.3767740313497399</c:v>
                </c:pt>
                <c:pt idx="68">
                  <c:v>-2.4013600773478099</c:v>
                </c:pt>
                <c:pt idx="69">
                  <c:v>-2.42569184000787</c:v>
                </c:pt>
                <c:pt idx="70">
                  <c:v>-2.4494599341969998</c:v>
                </c:pt>
                <c:pt idx="71">
                  <c:v>-2.4728797983917001</c:v>
                </c:pt>
                <c:pt idx="72">
                  <c:v>-2.4960709584535401</c:v>
                </c:pt>
                <c:pt idx="73">
                  <c:v>-2.51873338634462</c:v>
                </c:pt>
                <c:pt idx="74">
                  <c:v>-2.5410654719729902</c:v>
                </c:pt>
                <c:pt idx="75">
                  <c:v>-2.5631816908759801</c:v>
                </c:pt>
                <c:pt idx="76">
                  <c:v>-2.5847959809125598</c:v>
                </c:pt>
                <c:pt idx="77">
                  <c:v>-2.6060940752756099</c:v>
                </c:pt>
                <c:pt idx="78">
                  <c:v>-2.6271867986919699</c:v>
                </c:pt>
                <c:pt idx="79">
                  <c:v>-2.6478018383085602</c:v>
                </c:pt>
                <c:pt idx="80">
                  <c:v>-2.66811430920718</c:v>
                </c:pt>
                <c:pt idx="81">
                  <c:v>-2.6882313074527602</c:v>
                </c:pt>
                <c:pt idx="82">
                  <c:v>-2.7078943609107902</c:v>
                </c:pt>
                <c:pt idx="83">
                  <c:v>-2.7272679844677099</c:v>
                </c:pt>
                <c:pt idx="84">
                  <c:v>-2.7463507716907798</c:v>
                </c:pt>
                <c:pt idx="85">
                  <c:v>-2.7652464072699798</c:v>
                </c:pt>
                <c:pt idx="86">
                  <c:v>-2.7837149522582298</c:v>
                </c:pt>
                <c:pt idx="87">
                  <c:v>-2.8019092668885701</c:v>
                </c:pt>
                <c:pt idx="88">
                  <c:v>-2.8198296040058599</c:v>
                </c:pt>
                <c:pt idx="89">
                  <c:v>-2.83747700103878</c:v>
                </c:pt>
                <c:pt idx="90">
                  <c:v>-2.8548537243851002</c:v>
                </c:pt>
                <c:pt idx="91">
                  <c:v>-2.8719630128978602</c:v>
                </c:pt>
                <c:pt idx="92">
                  <c:v>-2.8888081035069901</c:v>
                </c:pt>
                <c:pt idx="93">
                  <c:v>-2.9050089306816398</c:v>
                </c:pt>
                <c:pt idx="94">
                  <c:v>-2.92207220489228</c:v>
                </c:pt>
                <c:pt idx="95">
                  <c:v>-2.9374352322703601</c:v>
                </c:pt>
                <c:pt idx="96">
                  <c:v>-2.9539732446590401</c:v>
                </c:pt>
                <c:pt idx="97">
                  <c:v>-2.9687716845280199</c:v>
                </c:pt>
                <c:pt idx="98">
                  <c:v>-2.9837418856987501</c:v>
                </c:pt>
                <c:pt idx="99">
                  <c:v>-2.9999465433200898</c:v>
                </c:pt>
                <c:pt idx="100">
                  <c:v>-3.01407206905973</c:v>
                </c:pt>
                <c:pt idx="101">
                  <c:v>-3.0283825047456379</c:v>
                </c:pt>
                <c:pt idx="102">
                  <c:v>-3.0426929404315461</c:v>
                </c:pt>
                <c:pt idx="103">
                  <c:v>-3.057003376117454</c:v>
                </c:pt>
                <c:pt idx="104">
                  <c:v>-3.0713138118033623</c:v>
                </c:pt>
                <c:pt idx="105">
                  <c:v>-3.0856242474892701</c:v>
                </c:pt>
                <c:pt idx="106">
                  <c:v>-3.098741671054372</c:v>
                </c:pt>
                <c:pt idx="107">
                  <c:v>-3.111859094619474</c:v>
                </c:pt>
                <c:pt idx="108">
                  <c:v>-3.1249765181845763</c:v>
                </c:pt>
                <c:pt idx="109">
                  <c:v>-3.1380939417496783</c:v>
                </c:pt>
                <c:pt idx="110">
                  <c:v>-3.1512113653147802</c:v>
                </c:pt>
                <c:pt idx="111">
                  <c:v>-3.1633643901072483</c:v>
                </c:pt>
                <c:pt idx="112">
                  <c:v>-3.1755174148997161</c:v>
                </c:pt>
                <c:pt idx="113">
                  <c:v>-3.1876704396921842</c:v>
                </c:pt>
                <c:pt idx="114">
                  <c:v>-3.1998234644846519</c:v>
                </c:pt>
                <c:pt idx="115">
                  <c:v>-3.2119764892771201</c:v>
                </c:pt>
                <c:pt idx="116">
                  <c:v>-3.2232282678590662</c:v>
                </c:pt>
                <c:pt idx="117">
                  <c:v>-3.2344800464410119</c:v>
                </c:pt>
                <c:pt idx="118">
                  <c:v>-3.2457318250229581</c:v>
                </c:pt>
                <c:pt idx="119">
                  <c:v>-3.2569836036049038</c:v>
                </c:pt>
                <c:pt idx="120">
                  <c:v>-3.2682353821868499</c:v>
                </c:pt>
                <c:pt idx="121">
                  <c:v>-3.278663890212242</c:v>
                </c:pt>
                <c:pt idx="122">
                  <c:v>-3.2890923982376341</c:v>
                </c:pt>
                <c:pt idx="123">
                  <c:v>-3.2995209062630257</c:v>
                </c:pt>
                <c:pt idx="124">
                  <c:v>-3.3099494142884178</c:v>
                </c:pt>
                <c:pt idx="125">
                  <c:v>-3.3203779223138099</c:v>
                </c:pt>
                <c:pt idx="126">
                  <c:v>-3.3300395566384777</c:v>
                </c:pt>
                <c:pt idx="127">
                  <c:v>-3.339701190963146</c:v>
                </c:pt>
                <c:pt idx="128">
                  <c:v>-3.3493628252878138</c:v>
                </c:pt>
                <c:pt idx="129">
                  <c:v>-3.3590244596124821</c:v>
                </c:pt>
                <c:pt idx="130">
                  <c:v>-3.3686860939371499</c:v>
                </c:pt>
                <c:pt idx="131">
                  <c:v>-3.3776583747488598</c:v>
                </c:pt>
                <c:pt idx="132">
                  <c:v>-3.3866306555605701</c:v>
                </c:pt>
                <c:pt idx="133">
                  <c:v>-3.3956029363722799</c:v>
                </c:pt>
                <c:pt idx="134">
                  <c:v>-3.4045752171839903</c:v>
                </c:pt>
                <c:pt idx="135">
                  <c:v>-3.4135474979957001</c:v>
                </c:pt>
                <c:pt idx="136">
                  <c:v>-3.4218829715956982</c:v>
                </c:pt>
                <c:pt idx="137">
                  <c:v>-3.4302184451956963</c:v>
                </c:pt>
                <c:pt idx="138">
                  <c:v>-3.4385539187956939</c:v>
                </c:pt>
                <c:pt idx="139">
                  <c:v>-3.446889392395692</c:v>
                </c:pt>
                <c:pt idx="140">
                  <c:v>-3.4552248659956901</c:v>
                </c:pt>
                <c:pt idx="141">
                  <c:v>-3.4629630347007079</c:v>
                </c:pt>
                <c:pt idx="142">
                  <c:v>-3.4707012034057261</c:v>
                </c:pt>
                <c:pt idx="143">
                  <c:v>-3.4784393721107438</c:v>
                </c:pt>
                <c:pt idx="144">
                  <c:v>-3.486177540815762</c:v>
                </c:pt>
                <c:pt idx="145">
                  <c:v>-3.4939157095207798</c:v>
                </c:pt>
                <c:pt idx="146">
                  <c:v>-3.5011154993853237</c:v>
                </c:pt>
                <c:pt idx="147">
                  <c:v>-3.5083152892498677</c:v>
                </c:pt>
                <c:pt idx="148">
                  <c:v>-3.5155150791144121</c:v>
                </c:pt>
                <c:pt idx="149">
                  <c:v>-3.522714868978956</c:v>
                </c:pt>
                <c:pt idx="150">
                  <c:v>-3.5299146588435</c:v>
                </c:pt>
                <c:pt idx="151">
                  <c:v>-3.536328565820682</c:v>
                </c:pt>
                <c:pt idx="152">
                  <c:v>-3.542742472797864</c:v>
                </c:pt>
                <c:pt idx="153">
                  <c:v>-3.5491563797750461</c:v>
                </c:pt>
                <c:pt idx="154">
                  <c:v>-3.5555702867522281</c:v>
                </c:pt>
                <c:pt idx="155">
                  <c:v>-3.5619841937294101</c:v>
                </c:pt>
                <c:pt idx="156">
                  <c:v>-3.568491327519006</c:v>
                </c:pt>
                <c:pt idx="157">
                  <c:v>-3.5749984613086019</c:v>
                </c:pt>
                <c:pt idx="158">
                  <c:v>-3.5815055950981982</c:v>
                </c:pt>
                <c:pt idx="159">
                  <c:v>-3.5880127288877941</c:v>
                </c:pt>
                <c:pt idx="160">
                  <c:v>-3.59451986267739</c:v>
                </c:pt>
                <c:pt idx="161">
                  <c:v>-3.6000940022738659</c:v>
                </c:pt>
                <c:pt idx="162">
                  <c:v>-3.6056681418703418</c:v>
                </c:pt>
                <c:pt idx="163">
                  <c:v>-3.6112422814668181</c:v>
                </c:pt>
                <c:pt idx="164">
                  <c:v>-3.616816421063294</c:v>
                </c:pt>
                <c:pt idx="165">
                  <c:v>-3.6223905606597699</c:v>
                </c:pt>
                <c:pt idx="166">
                  <c:v>-3.6276778150910918</c:v>
                </c:pt>
                <c:pt idx="167">
                  <c:v>-3.632965069522414</c:v>
                </c:pt>
                <c:pt idx="168">
                  <c:v>-3.6382523239537359</c:v>
                </c:pt>
                <c:pt idx="169">
                  <c:v>-3.6435395783850582</c:v>
                </c:pt>
                <c:pt idx="170">
                  <c:v>-3.64882683281638</c:v>
                </c:pt>
                <c:pt idx="171">
                  <c:v>-3.6537842759707422</c:v>
                </c:pt>
                <c:pt idx="172">
                  <c:v>-3.6587417191251039</c:v>
                </c:pt>
                <c:pt idx="173">
                  <c:v>-3.6636991622794661</c:v>
                </c:pt>
                <c:pt idx="174">
                  <c:v>-3.6686566054338279</c:v>
                </c:pt>
                <c:pt idx="175">
                  <c:v>-3.6736140485881901</c:v>
                </c:pt>
                <c:pt idx="176">
                  <c:v>-3.6782625479733642</c:v>
                </c:pt>
                <c:pt idx="177">
                  <c:v>-3.6829110473585382</c:v>
                </c:pt>
                <c:pt idx="178">
                  <c:v>-3.6875595467437119</c:v>
                </c:pt>
                <c:pt idx="179">
                  <c:v>-3.692208046128886</c:v>
                </c:pt>
                <c:pt idx="180">
                  <c:v>-3.6968565455140601</c:v>
                </c:pt>
                <c:pt idx="181">
                  <c:v>-3.701216132693014</c:v>
                </c:pt>
                <c:pt idx="182">
                  <c:v>-3.7055757198719679</c:v>
                </c:pt>
                <c:pt idx="183">
                  <c:v>-3.7099353070509222</c:v>
                </c:pt>
                <c:pt idx="184">
                  <c:v>-3.7142948942298761</c:v>
                </c:pt>
                <c:pt idx="185">
                  <c:v>-3.71865448140883</c:v>
                </c:pt>
                <c:pt idx="186">
                  <c:v>-3.7227436715661701</c:v>
                </c:pt>
                <c:pt idx="187">
                  <c:v>-3.7268328617235102</c:v>
                </c:pt>
                <c:pt idx="188">
                  <c:v>-3.7309220518808499</c:v>
                </c:pt>
                <c:pt idx="189">
                  <c:v>-3.73501124203819</c:v>
                </c:pt>
                <c:pt idx="190">
                  <c:v>-3.7391004321955301</c:v>
                </c:pt>
                <c:pt idx="191">
                  <c:v>-3.7429372344416043</c:v>
                </c:pt>
                <c:pt idx="192">
                  <c:v>-3.7467740366876781</c:v>
                </c:pt>
                <c:pt idx="193">
                  <c:v>-3.7506108389337522</c:v>
                </c:pt>
                <c:pt idx="194">
                  <c:v>-3.754447641179826</c:v>
                </c:pt>
                <c:pt idx="195">
                  <c:v>-3.7582844434259002</c:v>
                </c:pt>
                <c:pt idx="196">
                  <c:v>-3.761885649213482</c:v>
                </c:pt>
                <c:pt idx="197">
                  <c:v>-3.7654868550010643</c:v>
                </c:pt>
                <c:pt idx="198">
                  <c:v>-3.7690880607886461</c:v>
                </c:pt>
                <c:pt idx="199">
                  <c:v>-3.7726892665762284</c:v>
                </c:pt>
                <c:pt idx="200">
                  <c:v>-3.7762904723638102</c:v>
                </c:pt>
                <c:pt idx="201">
                  <c:v>-3.77967183378939</c:v>
                </c:pt>
                <c:pt idx="202">
                  <c:v>-3.7830531952149702</c:v>
                </c:pt>
                <c:pt idx="203">
                  <c:v>-3.78643455664055</c:v>
                </c:pt>
                <c:pt idx="204">
                  <c:v>-3.7898159180661302</c:v>
                </c:pt>
                <c:pt idx="205">
                  <c:v>-3.7931972794917099</c:v>
                </c:pt>
                <c:pt idx="206">
                  <c:v>-3.7963735345279561</c:v>
                </c:pt>
                <c:pt idx="207">
                  <c:v>-3.7995497895642019</c:v>
                </c:pt>
                <c:pt idx="208">
                  <c:v>-3.8027260446004481</c:v>
                </c:pt>
                <c:pt idx="209">
                  <c:v>-3.8059022996366938</c:v>
                </c:pt>
                <c:pt idx="210">
                  <c:v>-3.80907855467294</c:v>
                </c:pt>
                <c:pt idx="211">
                  <c:v>-3.8120634651413381</c:v>
                </c:pt>
                <c:pt idx="212">
                  <c:v>-3.8150483756097362</c:v>
                </c:pt>
                <c:pt idx="213">
                  <c:v>-3.8180332860781339</c:v>
                </c:pt>
                <c:pt idx="214">
                  <c:v>-3.821018196546532</c:v>
                </c:pt>
                <c:pt idx="215">
                  <c:v>-3.8240031070149301</c:v>
                </c:pt>
                <c:pt idx="216">
                  <c:v>-3.8268095040193781</c:v>
                </c:pt>
                <c:pt idx="217">
                  <c:v>-3.8296159010238262</c:v>
                </c:pt>
                <c:pt idx="218">
                  <c:v>-3.8324222980282738</c:v>
                </c:pt>
                <c:pt idx="219">
                  <c:v>-3.8352286950327219</c:v>
                </c:pt>
                <c:pt idx="220">
                  <c:v>-3.83803509203717</c:v>
                </c:pt>
                <c:pt idx="221">
                  <c:v>-3.8406749250941821</c:v>
                </c:pt>
                <c:pt idx="222">
                  <c:v>-3.8433147581511942</c:v>
                </c:pt>
                <c:pt idx="223">
                  <c:v>-3.8459545912082058</c:v>
                </c:pt>
                <c:pt idx="224">
                  <c:v>-3.8485944242652179</c:v>
                </c:pt>
                <c:pt idx="225">
                  <c:v>-3.85123425732223</c:v>
                </c:pt>
                <c:pt idx="226">
                  <c:v>-3.853729698868618</c:v>
                </c:pt>
                <c:pt idx="227">
                  <c:v>-3.8562251404150061</c:v>
                </c:pt>
                <c:pt idx="228">
                  <c:v>-3.8587205819613941</c:v>
                </c:pt>
                <c:pt idx="229">
                  <c:v>-3.8612160235077821</c:v>
                </c:pt>
                <c:pt idx="230">
                  <c:v>-3.8637114650541702</c:v>
                </c:pt>
                <c:pt idx="231">
                  <c:v>-3.8661053193890562</c:v>
                </c:pt>
                <c:pt idx="232">
                  <c:v>-3.8684991737239423</c:v>
                </c:pt>
                <c:pt idx="233">
                  <c:v>-3.8708930280588278</c:v>
                </c:pt>
                <c:pt idx="234">
                  <c:v>-3.8732868823937139</c:v>
                </c:pt>
                <c:pt idx="235">
                  <c:v>-3.8756807367285999</c:v>
                </c:pt>
                <c:pt idx="236">
                  <c:v>-3.8778225686702781</c:v>
                </c:pt>
                <c:pt idx="237">
                  <c:v>-3.8799644006119558</c:v>
                </c:pt>
                <c:pt idx="238">
                  <c:v>-3.882106232553634</c:v>
                </c:pt>
                <c:pt idx="239">
                  <c:v>-3.8842480644953117</c:v>
                </c:pt>
                <c:pt idx="240">
                  <c:v>-3.8863898964369898</c:v>
                </c:pt>
                <c:pt idx="241">
                  <c:v>-3.8884634552287598</c:v>
                </c:pt>
                <c:pt idx="242">
                  <c:v>-3.8905370140205298</c:v>
                </c:pt>
                <c:pt idx="243">
                  <c:v>-3.8926105728123002</c:v>
                </c:pt>
                <c:pt idx="244">
                  <c:v>-3.8946841316040701</c:v>
                </c:pt>
                <c:pt idx="245">
                  <c:v>-3.8967576903958401</c:v>
                </c:pt>
                <c:pt idx="246">
                  <c:v>-3.8987737954603801</c:v>
                </c:pt>
                <c:pt idx="247">
                  <c:v>-3.90078990052492</c:v>
                </c:pt>
                <c:pt idx="248">
                  <c:v>-3.90280600558946</c:v>
                </c:pt>
                <c:pt idx="249">
                  <c:v>-3.904822110654</c:v>
                </c:pt>
                <c:pt idx="250">
                  <c:v>-3.90683821571854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EA-4403-972E-A1D4BE3FB786}"/>
            </c:ext>
          </c:extLst>
        </c:ser>
        <c:ser>
          <c:idx val="3"/>
          <c:order val="6"/>
          <c:tx>
            <c:strRef>
              <c:f>'Laffer Curve Data'!$S$1</c:f>
              <c:strCache>
                <c:ptCount val="1"/>
                <c:pt idx="0">
                  <c:v>zero line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'Laffer Curve Data'!$S$2:$S$252</c:f>
              <c:numCache>
                <c:formatCode>General</c:formatCode>
                <c:ptCount val="2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EA-4403-972E-A1D4BE3FB786}"/>
            </c:ext>
          </c:extLst>
        </c:ser>
        <c:ser>
          <c:idx val="8"/>
          <c:order val="8"/>
          <c:tx>
            <c:v>Real tariff revenue change</c:v>
          </c:tx>
          <c:spPr>
            <a:ln w="152400" cap="sq">
              <a:solidFill>
                <a:srgbClr val="6DBDE1"/>
              </a:solidFill>
              <a:round/>
            </a:ln>
          </c:spPr>
          <c:marker>
            <c:symbol val="none"/>
          </c:marker>
          <c:val>
            <c:numRef>
              <c:f>'Laffer Curve Data'!$Z$2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EA-4403-972E-A1D4BE3FB786}"/>
            </c:ext>
          </c:extLst>
        </c:ser>
        <c:ser>
          <c:idx val="9"/>
          <c:order val="9"/>
          <c:tx>
            <c:v>Real tariff revenue (with retaliation)</c:v>
          </c:tx>
          <c:spPr>
            <a:ln w="152400" cap="sq">
              <a:solidFill>
                <a:srgbClr val="83CBEB">
                  <a:alpha val="50000"/>
                </a:srgbClr>
              </a:solidFill>
            </a:ln>
          </c:spPr>
          <c:marker>
            <c:symbol val="none"/>
          </c:marker>
          <c:val>
            <c:numRef>
              <c:f>'Laffer Curve Data'!$Z$2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EA-4403-972E-A1D4BE3FB786}"/>
            </c:ext>
          </c:extLst>
        </c:ser>
        <c:ser>
          <c:idx val="10"/>
          <c:order val="10"/>
          <c:tx>
            <c:v>Real factor income change</c:v>
          </c:tx>
          <c:spPr>
            <a:ln w="152400" cap="sq">
              <a:solidFill>
                <a:srgbClr val="C00000">
                  <a:alpha val="70000"/>
                </a:srgbClr>
              </a:solidFill>
            </a:ln>
          </c:spPr>
          <c:marker>
            <c:symbol val="none"/>
          </c:marker>
          <c:val>
            <c:numRef>
              <c:f>'Laffer Curve Data'!$Z$2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EA-4403-972E-A1D4BE3FB786}"/>
            </c:ext>
          </c:extLst>
        </c:ser>
        <c:ser>
          <c:idx val="11"/>
          <c:order val="11"/>
          <c:tx>
            <c:v>Real factor income (with retaliation)</c:v>
          </c:tx>
          <c:spPr>
            <a:ln w="152400" cap="sq">
              <a:solidFill>
                <a:srgbClr val="FFA7A7"/>
              </a:solidFill>
            </a:ln>
          </c:spPr>
          <c:marker>
            <c:symbol val="none"/>
          </c:marker>
          <c:val>
            <c:numRef>
              <c:f>'Laffer Curve Data'!$Z$2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EA-4403-972E-A1D4BE3FB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672664"/>
        <c:axId val="181673448"/>
      </c:lineChart>
      <c:catAx>
        <c:axId val="181672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12700">
            <a:solidFill>
              <a:srgbClr val="000000"/>
            </a:solidFill>
          </a:ln>
        </c:spPr>
        <c:txPr>
          <a:bodyPr/>
          <a:lstStyle/>
          <a:p>
            <a:pPr>
              <a:defRPr sz="120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1673448"/>
        <c:crossesAt val="-6"/>
        <c:auto val="1"/>
        <c:lblAlgn val="ctr"/>
        <c:lblOffset val="100"/>
        <c:tickLblSkip val="25"/>
        <c:tickMarkSkip val="25"/>
        <c:noMultiLvlLbl val="0"/>
      </c:catAx>
      <c:valAx>
        <c:axId val="181673448"/>
        <c:scaling>
          <c:orientation val="minMax"/>
          <c:max val="3"/>
          <c:min val="-6"/>
        </c:scaling>
        <c:delete val="0"/>
        <c:axPos val="l"/>
        <c:numFmt formatCode="#,##0.0" sourceLinked="0"/>
        <c:majorTickMark val="out"/>
        <c:minorTickMark val="none"/>
        <c:tickLblPos val="low"/>
        <c:spPr>
          <a:ln w="12700">
            <a:solidFill>
              <a:srgbClr val="000000"/>
            </a:solidFill>
          </a:ln>
        </c:spPr>
        <c:txPr>
          <a:bodyPr/>
          <a:lstStyle/>
          <a:p>
            <a:pPr>
              <a:defRPr sz="120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1672664"/>
        <c:crosses val="autoZero"/>
        <c:crossBetween val="between"/>
      </c:valAx>
      <c:valAx>
        <c:axId val="699270688"/>
        <c:scaling>
          <c:orientation val="minMax"/>
          <c:max val="3"/>
          <c:min val="-6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n-US"/>
          </a:p>
        </c:txPr>
        <c:crossAx val="699275488"/>
        <c:crosses val="max"/>
        <c:crossBetween val="between"/>
      </c:valAx>
      <c:catAx>
        <c:axId val="699275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9270688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7397570093713996E-2"/>
          <c:y val="0.61333488123138269"/>
          <c:w val="0.36796714293436839"/>
          <c:h val="0.19291739898802443"/>
        </c:manualLayout>
      </c:layout>
      <c:overlay val="0"/>
      <c:txPr>
        <a:bodyPr/>
        <a:lstStyle/>
        <a:p>
          <a:pPr>
            <a:defRPr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>
      <a:noFill/>
    </a:ln>
  </c:sp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24569756281831E-2"/>
          <c:y val="0.16268641072853707"/>
          <c:w val="0.93819395621166768"/>
          <c:h val="0.63898833963458623"/>
        </c:manualLayout>
      </c:layout>
      <c:lineChart>
        <c:grouping val="standard"/>
        <c:varyColors val="0"/>
        <c:ser>
          <c:idx val="3"/>
          <c:order val="0"/>
          <c:tx>
            <c:strRef>
              <c:f>'Laffer Curve Data'!$S$1</c:f>
              <c:strCache>
                <c:ptCount val="1"/>
                <c:pt idx="0">
                  <c:v>zero line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Data'!$S$2:$S$252</c:f>
              <c:numCache>
                <c:formatCode>General</c:formatCode>
                <c:ptCount val="2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4-445B-910B-36CC060FD98F}"/>
            </c:ext>
          </c:extLst>
        </c:ser>
        <c:ser>
          <c:idx val="0"/>
          <c:order val="1"/>
          <c:tx>
            <c:v>U.S.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Data'!$C$2:$C$252</c:f>
              <c:numCache>
                <c:formatCode>General</c:formatCode>
                <c:ptCount val="251"/>
                <c:pt idx="0">
                  <c:v>0</c:v>
                </c:pt>
                <c:pt idx="1">
                  <c:v>5.0948928212979402E-2</c:v>
                </c:pt>
                <c:pt idx="2">
                  <c:v>9.8716139134680303E-2</c:v>
                </c:pt>
                <c:pt idx="3">
                  <c:v>0.143118804252507</c:v>
                </c:pt>
                <c:pt idx="4">
                  <c:v>0.18432407517674501</c:v>
                </c:pt>
                <c:pt idx="5">
                  <c:v>0.222499617355121</c:v>
                </c:pt>
                <c:pt idx="6">
                  <c:v>0.25780364730474398</c:v>
                </c:pt>
                <c:pt idx="7">
                  <c:v>0.29073903682841401</c:v>
                </c:pt>
                <c:pt idx="8">
                  <c:v>0.320518626685451</c:v>
                </c:pt>
                <c:pt idx="9">
                  <c:v>0.348085854133173</c:v>
                </c:pt>
                <c:pt idx="10">
                  <c:v>0.37333471159737303</c:v>
                </c:pt>
                <c:pt idx="11">
                  <c:v>0.39638536203401298</c:v>
                </c:pt>
                <c:pt idx="12">
                  <c:v>0.41735104630389303</c:v>
                </c:pt>
                <c:pt idx="13">
                  <c:v>0.43633939471066102</c:v>
                </c:pt>
                <c:pt idx="14">
                  <c:v>0.45345220087107402</c:v>
                </c:pt>
                <c:pt idx="15">
                  <c:v>0.468785882148404</c:v>
                </c:pt>
                <c:pt idx="16">
                  <c:v>0.48243179126876701</c:v>
                </c:pt>
                <c:pt idx="17">
                  <c:v>0.49447650480465299</c:v>
                </c:pt>
                <c:pt idx="18">
                  <c:v>0.50500209352852798</c:v>
                </c:pt>
                <c:pt idx="19">
                  <c:v>0.51408637600094398</c:v>
                </c:pt>
                <c:pt idx="20">
                  <c:v>0.52180315654430898</c:v>
                </c:pt>
                <c:pt idx="21">
                  <c:v>0.52822244866452805</c:v>
                </c:pt>
                <c:pt idx="22">
                  <c:v>0.53360976144352101</c:v>
                </c:pt>
                <c:pt idx="23">
                  <c:v>0.53764478563371698</c:v>
                </c:pt>
                <c:pt idx="24">
                  <c:v>0.54056468379271005</c:v>
                </c:pt>
                <c:pt idx="25">
                  <c:v>0.54243296518052797</c:v>
                </c:pt>
                <c:pt idx="26">
                  <c:v>0.54330386397036801</c:v>
                </c:pt>
                <c:pt idx="27">
                  <c:v>0.54322864788789504</c:v>
                </c:pt>
                <c:pt idx="28">
                  <c:v>0.54225601315998095</c:v>
                </c:pt>
                <c:pt idx="29">
                  <c:v>0.54043024250083305</c:v>
                </c:pt>
                <c:pt idx="30">
                  <c:v>0.53779914399445505</c:v>
                </c:pt>
                <c:pt idx="31">
                  <c:v>0.53440276653757801</c:v>
                </c:pt>
                <c:pt idx="32">
                  <c:v>0.53028077563723697</c:v>
                </c:pt>
                <c:pt idx="33">
                  <c:v>0.52547096225734602</c:v>
                </c:pt>
                <c:pt idx="34">
                  <c:v>0.52000927250443996</c:v>
                </c:pt>
                <c:pt idx="35">
                  <c:v>0.51392990004996997</c:v>
                </c:pt>
                <c:pt idx="36">
                  <c:v>0.50726537666383498</c:v>
                </c:pt>
                <c:pt idx="37">
                  <c:v>0.50030342917859505</c:v>
                </c:pt>
                <c:pt idx="38">
                  <c:v>0.49258016845630298</c:v>
                </c:pt>
                <c:pt idx="39">
                  <c:v>0.48434722300789701</c:v>
                </c:pt>
                <c:pt idx="40">
                  <c:v>0.47564349429301001</c:v>
                </c:pt>
                <c:pt idx="41">
                  <c:v>0.46649509881253598</c:v>
                </c:pt>
                <c:pt idx="42">
                  <c:v>0.45692627839737399</c:v>
                </c:pt>
                <c:pt idx="43">
                  <c:v>0.446960234247817</c:v>
                </c:pt>
                <c:pt idx="44">
                  <c:v>0.43661862849504501</c:v>
                </c:pt>
                <c:pt idx="45">
                  <c:v>0.425922602677065</c:v>
                </c:pt>
                <c:pt idx="46">
                  <c:v>0.41489189620602701</c:v>
                </c:pt>
                <c:pt idx="47">
                  <c:v>0.40354589418081199</c:v>
                </c:pt>
                <c:pt idx="48">
                  <c:v>0.39189966889796601</c:v>
                </c:pt>
                <c:pt idx="49">
                  <c:v>0.37997591587817198</c:v>
                </c:pt>
                <c:pt idx="50">
                  <c:v>0.36778797084786602</c:v>
                </c:pt>
                <c:pt idx="51">
                  <c:v>0.35535181877504002</c:v>
                </c:pt>
                <c:pt idx="52">
                  <c:v>0.342682416369056</c:v>
                </c:pt>
                <c:pt idx="53">
                  <c:v>0.32979400139481202</c:v>
                </c:pt>
                <c:pt idx="54">
                  <c:v>0.316999917413474</c:v>
                </c:pt>
                <c:pt idx="55">
                  <c:v>0.30374318098651498</c:v>
                </c:pt>
                <c:pt idx="56">
                  <c:v>0.29028381082432098</c:v>
                </c:pt>
                <c:pt idx="57">
                  <c:v>0.27665415619273498</c:v>
                </c:pt>
                <c:pt idx="58">
                  <c:v>0.26286713439043202</c:v>
                </c:pt>
                <c:pt idx="59">
                  <c:v>0.248933594298584</c:v>
                </c:pt>
                <c:pt idx="60">
                  <c:v>0.23486375975403401</c:v>
                </c:pt>
                <c:pt idx="61">
                  <c:v>0.22066737213617399</c:v>
                </c:pt>
                <c:pt idx="62">
                  <c:v>0.206353722734232</c:v>
                </c:pt>
                <c:pt idx="63">
                  <c:v>0.19193167462347999</c:v>
                </c:pt>
                <c:pt idx="64">
                  <c:v>0.17740968266728399</c:v>
                </c:pt>
                <c:pt idx="65">
                  <c:v>0.16279606407185701</c:v>
                </c:pt>
                <c:pt idx="66">
                  <c:v>0.1480980381243</c:v>
                </c:pt>
                <c:pt idx="67">
                  <c:v>0.133320220093158</c:v>
                </c:pt>
                <c:pt idx="68">
                  <c:v>0.118475210624736</c:v>
                </c:pt>
                <c:pt idx="69">
                  <c:v>0.103567267517701</c:v>
                </c:pt>
                <c:pt idx="70">
                  <c:v>8.8602561118578102E-2</c:v>
                </c:pt>
                <c:pt idx="71">
                  <c:v>7.3587147157483407E-2</c:v>
                </c:pt>
                <c:pt idx="72">
                  <c:v>5.85268209829959E-2</c:v>
                </c:pt>
                <c:pt idx="73">
                  <c:v>4.3427112517657698E-2</c:v>
                </c:pt>
                <c:pt idx="74">
                  <c:v>2.82937959801721E-2</c:v>
                </c:pt>
                <c:pt idx="75">
                  <c:v>1.3130931619142999E-2</c:v>
                </c:pt>
                <c:pt idx="76">
                  <c:v>-1.72183611591992E-3</c:v>
                </c:pt>
                <c:pt idx="77">
                  <c:v>-1.7217362142041299E-2</c:v>
                </c:pt>
                <c:pt idx="78">
                  <c:v>-3.2140572134908799E-2</c:v>
                </c:pt>
                <c:pt idx="79">
                  <c:v>-4.7333307289487703E-2</c:v>
                </c:pt>
                <c:pt idx="80">
                  <c:v>-6.2565589903973401E-2</c:v>
                </c:pt>
                <c:pt idx="81">
                  <c:v>-7.78055061926297E-2</c:v>
                </c:pt>
                <c:pt idx="82">
                  <c:v>-9.3045855800921701E-2</c:v>
                </c:pt>
                <c:pt idx="83">
                  <c:v>-0.108282737854004</c:v>
                </c:pt>
                <c:pt idx="84">
                  <c:v>-0.123512820961935</c:v>
                </c:pt>
                <c:pt idx="85">
                  <c:v>-0.13873298289692701</c:v>
                </c:pt>
                <c:pt idx="86">
                  <c:v>-0.153940257099905</c:v>
                </c:pt>
                <c:pt idx="87">
                  <c:v>-0.169131819914803</c:v>
                </c:pt>
                <c:pt idx="88">
                  <c:v>-0.18430464417486001</c:v>
                </c:pt>
                <c:pt idx="89">
                  <c:v>-0.19945679887682899</c:v>
                </c:pt>
                <c:pt idx="90">
                  <c:v>-0.214585606116102</c:v>
                </c:pt>
                <c:pt idx="91">
                  <c:v>-0.229688714331899</c:v>
                </c:pt>
                <c:pt idx="92">
                  <c:v>-0.244763916682356</c:v>
                </c:pt>
                <c:pt idx="93">
                  <c:v>-0.25980911987835098</c:v>
                </c:pt>
                <c:pt idx="94">
                  <c:v>-0.27482233549269702</c:v>
                </c:pt>
                <c:pt idx="95">
                  <c:v>-0.28980167486564201</c:v>
                </c:pt>
                <c:pt idx="96">
                  <c:v>-0.30474791692686198</c:v>
                </c:pt>
                <c:pt idx="97">
                  <c:v>-0.31965456670958198</c:v>
                </c:pt>
                <c:pt idx="98">
                  <c:v>-0.33452193813319198</c:v>
                </c:pt>
                <c:pt idx="99">
                  <c:v>-0.34934823722349001</c:v>
                </c:pt>
                <c:pt idx="100">
                  <c:v>-0.36413207863439401</c:v>
                </c:pt>
                <c:pt idx="101">
                  <c:v>-0.37875749521076441</c:v>
                </c:pt>
                <c:pt idx="102">
                  <c:v>-0.3933829117871348</c:v>
                </c:pt>
                <c:pt idx="103">
                  <c:v>-0.4080083283635052</c:v>
                </c:pt>
                <c:pt idx="104">
                  <c:v>-0.4226337449398756</c:v>
                </c:pt>
                <c:pt idx="105">
                  <c:v>-0.437259161516246</c:v>
                </c:pt>
                <c:pt idx="106">
                  <c:v>-0.4516421102621096</c:v>
                </c:pt>
                <c:pt idx="107">
                  <c:v>-0.4660250590079732</c:v>
                </c:pt>
                <c:pt idx="108">
                  <c:v>-0.48040800775383685</c:v>
                </c:pt>
                <c:pt idx="109">
                  <c:v>-0.49479095649970045</c:v>
                </c:pt>
                <c:pt idx="110">
                  <c:v>-0.50917390524556405</c:v>
                </c:pt>
                <c:pt idx="111">
                  <c:v>-0.52336002907509327</c:v>
                </c:pt>
                <c:pt idx="112">
                  <c:v>-0.53754615290462249</c:v>
                </c:pt>
                <c:pt idx="113">
                  <c:v>-0.55173227673415159</c:v>
                </c:pt>
                <c:pt idx="114">
                  <c:v>-0.56591840056368081</c:v>
                </c:pt>
                <c:pt idx="115">
                  <c:v>-0.58010452439321003</c:v>
                </c:pt>
                <c:pt idx="116">
                  <c:v>-0.59394073365634625</c:v>
                </c:pt>
                <c:pt idx="117">
                  <c:v>-0.60777694291948248</c:v>
                </c:pt>
                <c:pt idx="118">
                  <c:v>-0.62161315218261859</c:v>
                </c:pt>
                <c:pt idx="119">
                  <c:v>-0.63544936144575481</c:v>
                </c:pt>
                <c:pt idx="120">
                  <c:v>-0.64928557070889104</c:v>
                </c:pt>
                <c:pt idx="121">
                  <c:v>-0.66282449754860218</c:v>
                </c:pt>
                <c:pt idx="122">
                  <c:v>-0.67636342438831343</c:v>
                </c:pt>
                <c:pt idx="123">
                  <c:v>-0.68990235122802457</c:v>
                </c:pt>
                <c:pt idx="124">
                  <c:v>-0.70344127806773582</c:v>
                </c:pt>
                <c:pt idx="125">
                  <c:v>-0.71698020490744696</c:v>
                </c:pt>
                <c:pt idx="126">
                  <c:v>-0.73021756725879516</c:v>
                </c:pt>
                <c:pt idx="127">
                  <c:v>-0.74345492961014337</c:v>
                </c:pt>
                <c:pt idx="128">
                  <c:v>-0.75669229196149157</c:v>
                </c:pt>
                <c:pt idx="129">
                  <c:v>-0.76992965431283977</c:v>
                </c:pt>
                <c:pt idx="130">
                  <c:v>-0.78316701666418798</c:v>
                </c:pt>
                <c:pt idx="131">
                  <c:v>-0.79609994627658498</c:v>
                </c:pt>
                <c:pt idx="132">
                  <c:v>-0.80903287588898198</c:v>
                </c:pt>
                <c:pt idx="133">
                  <c:v>-0.82196580550137899</c:v>
                </c:pt>
                <c:pt idx="134">
                  <c:v>-0.83489873511377599</c:v>
                </c:pt>
                <c:pt idx="135">
                  <c:v>-0.847831664726173</c:v>
                </c:pt>
                <c:pt idx="136">
                  <c:v>-0.86045842332761024</c:v>
                </c:pt>
                <c:pt idx="137">
                  <c:v>-0.87308518192904738</c:v>
                </c:pt>
                <c:pt idx="138">
                  <c:v>-0.88571194053048463</c:v>
                </c:pt>
                <c:pt idx="139">
                  <c:v>-0.89833869913192177</c:v>
                </c:pt>
                <c:pt idx="140">
                  <c:v>-0.91096545773335902</c:v>
                </c:pt>
                <c:pt idx="141">
                  <c:v>-0.92328616611885717</c:v>
                </c:pt>
                <c:pt idx="142">
                  <c:v>-0.93560687450435542</c:v>
                </c:pt>
                <c:pt idx="143">
                  <c:v>-0.94792758288985357</c:v>
                </c:pt>
                <c:pt idx="144">
                  <c:v>-0.96024829127535183</c:v>
                </c:pt>
                <c:pt idx="145">
                  <c:v>-0.97256899966084998</c:v>
                </c:pt>
                <c:pt idx="146">
                  <c:v>-0.98458638745937399</c:v>
                </c:pt>
                <c:pt idx="147">
                  <c:v>-0.99660377525789801</c:v>
                </c:pt>
                <c:pt idx="148">
                  <c:v>-1.0086211630564219</c:v>
                </c:pt>
                <c:pt idx="149">
                  <c:v>-1.020638550854946</c:v>
                </c:pt>
                <c:pt idx="150">
                  <c:v>-1.0326559386534699</c:v>
                </c:pt>
                <c:pt idx="151">
                  <c:v>-1.044373063077876</c:v>
                </c:pt>
                <c:pt idx="152">
                  <c:v>-1.0560901875022819</c:v>
                </c:pt>
                <c:pt idx="153">
                  <c:v>-1.067807311926688</c:v>
                </c:pt>
                <c:pt idx="154">
                  <c:v>-1.0795244363510939</c:v>
                </c:pt>
                <c:pt idx="155">
                  <c:v>-1.0912415607754999</c:v>
                </c:pt>
                <c:pt idx="156">
                  <c:v>-1.1026629456269539</c:v>
                </c:pt>
                <c:pt idx="157">
                  <c:v>-1.114084330478408</c:v>
                </c:pt>
                <c:pt idx="158">
                  <c:v>-1.125505715329862</c:v>
                </c:pt>
                <c:pt idx="159">
                  <c:v>-1.1369271001813162</c:v>
                </c:pt>
                <c:pt idx="160">
                  <c:v>-1.1483484850327701</c:v>
                </c:pt>
                <c:pt idx="161">
                  <c:v>-1.159479125695994</c:v>
                </c:pt>
                <c:pt idx="162">
                  <c:v>-1.1706097663592181</c:v>
                </c:pt>
                <c:pt idx="163">
                  <c:v>-1.181740407022442</c:v>
                </c:pt>
                <c:pt idx="164">
                  <c:v>-1.1928710476856661</c:v>
                </c:pt>
                <c:pt idx="165">
                  <c:v>-1.20400168834889</c:v>
                </c:pt>
                <c:pt idx="166">
                  <c:v>-1.2148475907399761</c:v>
                </c:pt>
                <c:pt idx="167">
                  <c:v>-1.2256934931310619</c:v>
                </c:pt>
                <c:pt idx="168">
                  <c:v>-1.236539395522148</c:v>
                </c:pt>
                <c:pt idx="169">
                  <c:v>-1.2473852979132338</c:v>
                </c:pt>
                <c:pt idx="170">
                  <c:v>-1.2582312003043199</c:v>
                </c:pt>
                <c:pt idx="171">
                  <c:v>-1.2687981201388399</c:v>
                </c:pt>
                <c:pt idx="172">
                  <c:v>-1.2793650399733598</c:v>
                </c:pt>
                <c:pt idx="173">
                  <c:v>-1.28993195980788</c:v>
                </c:pt>
                <c:pt idx="174">
                  <c:v>-1.3004988796424</c:v>
                </c:pt>
                <c:pt idx="175">
                  <c:v>-1.3110657994769199</c:v>
                </c:pt>
                <c:pt idx="176">
                  <c:v>-1.321360708341248</c:v>
                </c:pt>
                <c:pt idx="177">
                  <c:v>-1.331655617205576</c:v>
                </c:pt>
                <c:pt idx="178">
                  <c:v>-1.3419505260699038</c:v>
                </c:pt>
                <c:pt idx="179">
                  <c:v>-1.3522454349342319</c:v>
                </c:pt>
                <c:pt idx="180">
                  <c:v>-1.3625403437985599</c:v>
                </c:pt>
                <c:pt idx="181">
                  <c:v>-1.372569491632698</c:v>
                </c:pt>
                <c:pt idx="182">
                  <c:v>-1.3825986394668359</c:v>
                </c:pt>
                <c:pt idx="183">
                  <c:v>-1.392627787300974</c:v>
                </c:pt>
                <c:pt idx="184">
                  <c:v>-1.4026569351351119</c:v>
                </c:pt>
                <c:pt idx="185">
                  <c:v>-1.41268608296925</c:v>
                </c:pt>
                <c:pt idx="186">
                  <c:v>-1.4225104190217059</c:v>
                </c:pt>
                <c:pt idx="187">
                  <c:v>-1.4323347550741621</c:v>
                </c:pt>
                <c:pt idx="188">
                  <c:v>-1.442159091126618</c:v>
                </c:pt>
                <c:pt idx="189">
                  <c:v>-1.4519834271790741</c:v>
                </c:pt>
                <c:pt idx="190">
                  <c:v>-1.4618077632315301</c:v>
                </c:pt>
                <c:pt idx="191">
                  <c:v>-1.4713314016257721</c:v>
                </c:pt>
                <c:pt idx="192">
                  <c:v>-1.480855040020014</c:v>
                </c:pt>
                <c:pt idx="193">
                  <c:v>-1.4903786784142561</c:v>
                </c:pt>
                <c:pt idx="194">
                  <c:v>-1.4999023168084979</c:v>
                </c:pt>
                <c:pt idx="195">
                  <c:v>-1.50942595520274</c:v>
                </c:pt>
                <c:pt idx="196">
                  <c:v>-1.518698972151894</c:v>
                </c:pt>
                <c:pt idx="197">
                  <c:v>-1.5279719891010479</c:v>
                </c:pt>
                <c:pt idx="198">
                  <c:v>-1.5372450060502021</c:v>
                </c:pt>
                <c:pt idx="199">
                  <c:v>-1.546518022999356</c:v>
                </c:pt>
                <c:pt idx="200">
                  <c:v>-1.55579103994851</c:v>
                </c:pt>
                <c:pt idx="201">
                  <c:v>-1.5648255070694739</c:v>
                </c:pt>
                <c:pt idx="202">
                  <c:v>-1.573859974190438</c:v>
                </c:pt>
                <c:pt idx="203">
                  <c:v>-1.5828944413114019</c:v>
                </c:pt>
                <c:pt idx="204">
                  <c:v>-1.591928908432366</c:v>
                </c:pt>
                <c:pt idx="205">
                  <c:v>-1.6009633755533299</c:v>
                </c:pt>
                <c:pt idx="206">
                  <c:v>-1.6097662737004319</c:v>
                </c:pt>
                <c:pt idx="207">
                  <c:v>-1.6185691718475339</c:v>
                </c:pt>
                <c:pt idx="208">
                  <c:v>-1.6273720699946359</c:v>
                </c:pt>
                <c:pt idx="209">
                  <c:v>-1.6361749681417379</c:v>
                </c:pt>
                <c:pt idx="210">
                  <c:v>-1.6449778662888399</c:v>
                </c:pt>
                <c:pt idx="211">
                  <c:v>-1.6535561243836479</c:v>
                </c:pt>
                <c:pt idx="212">
                  <c:v>-1.662134382478456</c:v>
                </c:pt>
                <c:pt idx="213">
                  <c:v>-1.670712640573264</c:v>
                </c:pt>
                <c:pt idx="214">
                  <c:v>-1.6792908986680721</c:v>
                </c:pt>
                <c:pt idx="215">
                  <c:v>-1.6878691567628801</c:v>
                </c:pt>
                <c:pt idx="216">
                  <c:v>-1.696158852279696</c:v>
                </c:pt>
                <c:pt idx="217">
                  <c:v>-1.7044485477965121</c:v>
                </c:pt>
                <c:pt idx="218">
                  <c:v>-1.712738243313328</c:v>
                </c:pt>
                <c:pt idx="219">
                  <c:v>-1.7210279388301442</c:v>
                </c:pt>
                <c:pt idx="220">
                  <c:v>-1.7293176343469601</c:v>
                </c:pt>
                <c:pt idx="221">
                  <c:v>-1.737584125899744</c:v>
                </c:pt>
                <c:pt idx="222">
                  <c:v>-1.7458506174525281</c:v>
                </c:pt>
                <c:pt idx="223">
                  <c:v>-1.754117109005312</c:v>
                </c:pt>
                <c:pt idx="224">
                  <c:v>-1.7623836005580962</c:v>
                </c:pt>
                <c:pt idx="225">
                  <c:v>-1.7706500921108801</c:v>
                </c:pt>
                <c:pt idx="226">
                  <c:v>-1.778599453681486</c:v>
                </c:pt>
                <c:pt idx="227">
                  <c:v>-1.7865488152520921</c:v>
                </c:pt>
                <c:pt idx="228">
                  <c:v>-1.794498176822698</c:v>
                </c:pt>
                <c:pt idx="229">
                  <c:v>-1.8024475383933041</c:v>
                </c:pt>
                <c:pt idx="230">
                  <c:v>-1.81039689996391</c:v>
                </c:pt>
                <c:pt idx="231">
                  <c:v>-1.818071238939772</c:v>
                </c:pt>
                <c:pt idx="232">
                  <c:v>-1.825745577915634</c:v>
                </c:pt>
                <c:pt idx="233">
                  <c:v>-1.833419916891496</c:v>
                </c:pt>
                <c:pt idx="234">
                  <c:v>-1.841094255867358</c:v>
                </c:pt>
                <c:pt idx="235">
                  <c:v>-1.84876859484322</c:v>
                </c:pt>
                <c:pt idx="236">
                  <c:v>-1.8563200321156539</c:v>
                </c:pt>
                <c:pt idx="237">
                  <c:v>-1.863871469388088</c:v>
                </c:pt>
                <c:pt idx="238">
                  <c:v>-1.8714229066605219</c:v>
                </c:pt>
                <c:pt idx="239">
                  <c:v>-1.878974343932956</c:v>
                </c:pt>
                <c:pt idx="240">
                  <c:v>-1.8865257812053899</c:v>
                </c:pt>
                <c:pt idx="241">
                  <c:v>-1.8939320482455779</c:v>
                </c:pt>
                <c:pt idx="242">
                  <c:v>-1.9013383152857659</c:v>
                </c:pt>
                <c:pt idx="243">
                  <c:v>-1.9087445823259541</c:v>
                </c:pt>
                <c:pt idx="244">
                  <c:v>-1.9161508493661421</c:v>
                </c:pt>
                <c:pt idx="245">
                  <c:v>-1.9235571164063301</c:v>
                </c:pt>
                <c:pt idx="246">
                  <c:v>-1.9307458580446362</c:v>
                </c:pt>
                <c:pt idx="247">
                  <c:v>-1.937934599682942</c:v>
                </c:pt>
                <c:pt idx="248">
                  <c:v>-1.9451233413212481</c:v>
                </c:pt>
                <c:pt idx="249">
                  <c:v>-1.9523120829595539</c:v>
                </c:pt>
                <c:pt idx="250">
                  <c:v>-1.95950082459786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4-445B-910B-36CC060FD98F}"/>
            </c:ext>
          </c:extLst>
        </c:ser>
        <c:ser>
          <c:idx val="1"/>
          <c:order val="2"/>
          <c:tx>
            <c:v>Mexico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Data'!$G$2:$G$252</c:f>
              <c:numCache>
                <c:formatCode>General</c:formatCode>
                <c:ptCount val="251"/>
                <c:pt idx="0">
                  <c:v>0</c:v>
                </c:pt>
                <c:pt idx="1">
                  <c:v>-9.6302878031329101E-2</c:v>
                </c:pt>
                <c:pt idx="2">
                  <c:v>-0.189713780221512</c:v>
                </c:pt>
                <c:pt idx="3">
                  <c:v>-0.28075663520981098</c:v>
                </c:pt>
                <c:pt idx="4">
                  <c:v>-0.36952386303342699</c:v>
                </c:pt>
                <c:pt idx="5">
                  <c:v>-0.456086369279807</c:v>
                </c:pt>
                <c:pt idx="6">
                  <c:v>-0.54051205502630995</c:v>
                </c:pt>
                <c:pt idx="7">
                  <c:v>-0.62274057742772704</c:v>
                </c:pt>
                <c:pt idx="8">
                  <c:v>-0.70316201528136701</c:v>
                </c:pt>
                <c:pt idx="9">
                  <c:v>-0.78155774005318501</c:v>
                </c:pt>
                <c:pt idx="10">
                  <c:v>-0.85806355349725705</c:v>
                </c:pt>
                <c:pt idx="11">
                  <c:v>-0.93273570302988595</c:v>
                </c:pt>
                <c:pt idx="12">
                  <c:v>-1.00562866700427</c:v>
                </c:pt>
                <c:pt idx="13">
                  <c:v>-1.0767948566410499</c:v>
                </c:pt>
                <c:pt idx="14">
                  <c:v>-1.1462849071048899</c:v>
                </c:pt>
                <c:pt idx="15">
                  <c:v>-1.2141477064161399</c:v>
                </c:pt>
                <c:pt idx="16">
                  <c:v>-1.2804304635844399</c:v>
                </c:pt>
                <c:pt idx="17">
                  <c:v>-1.3451787761804801</c:v>
                </c:pt>
                <c:pt idx="18">
                  <c:v>-1.40843669481913</c:v>
                </c:pt>
                <c:pt idx="19">
                  <c:v>-1.47024678462142</c:v>
                </c:pt>
                <c:pt idx="20">
                  <c:v>-1.53065018380546</c:v>
                </c:pt>
                <c:pt idx="21">
                  <c:v>-1.5896866595566399</c:v>
                </c:pt>
                <c:pt idx="22">
                  <c:v>-1.64734971051714</c:v>
                </c:pt>
                <c:pt idx="23">
                  <c:v>-1.7037629873847999</c:v>
                </c:pt>
                <c:pt idx="24">
                  <c:v>-1.7589240211436601</c:v>
                </c:pt>
                <c:pt idx="25">
                  <c:v>-1.81286466864178</c:v>
                </c:pt>
                <c:pt idx="26">
                  <c:v>-1.8656184651013401</c:v>
                </c:pt>
                <c:pt idx="27">
                  <c:v>-1.9172179836514001</c:v>
                </c:pt>
                <c:pt idx="28">
                  <c:v>-1.9676947575055299</c:v>
                </c:pt>
                <c:pt idx="29">
                  <c:v>-2.01707961108472</c:v>
                </c:pt>
                <c:pt idx="30">
                  <c:v>-2.0654015364988498</c:v>
                </c:pt>
                <c:pt idx="31">
                  <c:v>-2.1126893958843902</c:v>
                </c:pt>
                <c:pt idx="32">
                  <c:v>-2.1589709398404699</c:v>
                </c:pt>
                <c:pt idx="33">
                  <c:v>-2.2042730250540501</c:v>
                </c:pt>
                <c:pt idx="34">
                  <c:v>-2.24862166995843</c:v>
                </c:pt>
                <c:pt idx="35">
                  <c:v>-2.29204208582021</c:v>
                </c:pt>
                <c:pt idx="36">
                  <c:v>-2.3345587053266601</c:v>
                </c:pt>
                <c:pt idx="37">
                  <c:v>-2.3761536541368402</c:v>
                </c:pt>
                <c:pt idx="38">
                  <c:v>-2.4169292220574299</c:v>
                </c:pt>
                <c:pt idx="39">
                  <c:v>-2.4568733922665502</c:v>
                </c:pt>
                <c:pt idx="40">
                  <c:v>-2.49600445921681</c:v>
                </c:pt>
                <c:pt idx="41">
                  <c:v>-2.5343431552104598</c:v>
                </c:pt>
                <c:pt idx="42">
                  <c:v>-2.57190976697659</c:v>
                </c:pt>
                <c:pt idx="43">
                  <c:v>-2.6087239569839098</c:v>
                </c:pt>
                <c:pt idx="44">
                  <c:v>-2.6448048770497099</c:v>
                </c:pt>
                <c:pt idx="45">
                  <c:v>-2.6801710175697901</c:v>
                </c:pt>
                <c:pt idx="46">
                  <c:v>-2.7148404000581201</c:v>
                </c:pt>
                <c:pt idx="47">
                  <c:v>-2.7488304179177598</c:v>
                </c:pt>
                <c:pt idx="48">
                  <c:v>-2.7821583316256402</c:v>
                </c:pt>
                <c:pt idx="49">
                  <c:v>-2.8148400312241</c:v>
                </c:pt>
                <c:pt idx="50">
                  <c:v>-2.8468917787451198</c:v>
                </c:pt>
                <c:pt idx="51">
                  <c:v>-2.8783290518995801</c:v>
                </c:pt>
                <c:pt idx="52">
                  <c:v>-2.9091668957974899</c:v>
                </c:pt>
                <c:pt idx="53">
                  <c:v>-2.9394199255140299</c:v>
                </c:pt>
                <c:pt idx="54">
                  <c:v>-2.96906570678351</c:v>
                </c:pt>
                <c:pt idx="55">
                  <c:v>-2.9981869701989101</c:v>
                </c:pt>
                <c:pt idx="56">
                  <c:v>-3.0267687962180201</c:v>
                </c:pt>
                <c:pt idx="57">
                  <c:v>-3.0548205432613198</c:v>
                </c:pt>
                <c:pt idx="58">
                  <c:v>-3.0823545464198698</c:v>
                </c:pt>
                <c:pt idx="59">
                  <c:v>-3.1093830674496101</c:v>
                </c:pt>
                <c:pt idx="60">
                  <c:v>-3.13591804588332</c:v>
                </c:pt>
                <c:pt idx="61">
                  <c:v>-3.1619710884241101</c:v>
                </c:pt>
                <c:pt idx="62">
                  <c:v>-3.1875534776869001</c:v>
                </c:pt>
                <c:pt idx="63">
                  <c:v>-3.2126761822390901</c:v>
                </c:pt>
                <c:pt idx="64">
                  <c:v>-3.2373498664344602</c:v>
                </c:pt>
                <c:pt idx="65">
                  <c:v>-3.2615848690273501</c:v>
                </c:pt>
                <c:pt idx="66">
                  <c:v>-3.2853913324077499</c:v>
                </c:pt>
                <c:pt idx="67">
                  <c:v>-3.3087792426488498</c:v>
                </c:pt>
                <c:pt idx="68">
                  <c:v>-3.3317577659691699</c:v>
                </c:pt>
                <c:pt idx="69">
                  <c:v>-3.3543363168859601</c:v>
                </c:pt>
                <c:pt idx="70">
                  <c:v>-3.3765239517774699</c:v>
                </c:pt>
                <c:pt idx="71">
                  <c:v>-3.3983294575895102</c:v>
                </c:pt>
                <c:pt idx="72">
                  <c:v>-3.41976138180131</c:v>
                </c:pt>
                <c:pt idx="73">
                  <c:v>-3.4408280421923001</c:v>
                </c:pt>
                <c:pt idx="74">
                  <c:v>-3.46153752220446</c:v>
                </c:pt>
                <c:pt idx="75">
                  <c:v>-3.4818977214087701</c:v>
                </c:pt>
                <c:pt idx="76">
                  <c:v>-3.5018858170292302</c:v>
                </c:pt>
                <c:pt idx="77">
                  <c:v>-3.5215952430858701</c:v>
                </c:pt>
                <c:pt idx="78">
                  <c:v>-3.5409275190175999</c:v>
                </c:pt>
                <c:pt idx="79">
                  <c:v>-3.55996098404965</c:v>
                </c:pt>
                <c:pt idx="80">
                  <c:v>-3.5786853952178199</c:v>
                </c:pt>
                <c:pt idx="81">
                  <c:v>-3.59710411592263</c:v>
                </c:pt>
                <c:pt idx="82">
                  <c:v>-3.6152232560981798</c:v>
                </c:pt>
                <c:pt idx="83">
                  <c:v>-3.6330491324004002</c:v>
                </c:pt>
                <c:pt idx="84">
                  <c:v>-3.6505879456505199</c:v>
                </c:pt>
                <c:pt idx="85">
                  <c:v>-3.6678457437412901</c:v>
                </c:pt>
                <c:pt idx="86">
                  <c:v>-3.6848284208523201</c:v>
                </c:pt>
                <c:pt idx="87">
                  <c:v>-3.7015417212536899</c:v>
                </c:pt>
                <c:pt idx="88">
                  <c:v>-3.7179912205312999</c:v>
                </c:pt>
                <c:pt idx="89">
                  <c:v>-3.7341824171211102</c:v>
                </c:pt>
                <c:pt idx="90">
                  <c:v>-3.7501206173237902</c:v>
                </c:pt>
                <c:pt idx="91">
                  <c:v>-3.7658110040102701</c:v>
                </c:pt>
                <c:pt idx="92">
                  <c:v>-3.7812586337731302</c:v>
                </c:pt>
                <c:pt idx="93">
                  <c:v>-3.7964684379590201</c:v>
                </c:pt>
                <c:pt idx="94">
                  <c:v>-3.81144522585718</c:v>
                </c:pt>
                <c:pt idx="95">
                  <c:v>-3.8261936881282002</c:v>
                </c:pt>
                <c:pt idx="96">
                  <c:v>-3.8407185430569801</c:v>
                </c:pt>
                <c:pt idx="97">
                  <c:v>-3.8550239994091902</c:v>
                </c:pt>
                <c:pt idx="98">
                  <c:v>-3.8691144963439101</c:v>
                </c:pt>
                <c:pt idx="99">
                  <c:v>-3.8829942778242099</c:v>
                </c:pt>
                <c:pt idx="100">
                  <c:v>-3.8966674925762899</c:v>
                </c:pt>
                <c:pt idx="101">
                  <c:v>-3.9097527874384097</c:v>
                </c:pt>
                <c:pt idx="102">
                  <c:v>-3.92283808230053</c:v>
                </c:pt>
                <c:pt idx="103">
                  <c:v>-3.9359233771626498</c:v>
                </c:pt>
                <c:pt idx="104">
                  <c:v>-3.9490086720247701</c:v>
                </c:pt>
                <c:pt idx="105">
                  <c:v>-3.96209396688689</c:v>
                </c:pt>
                <c:pt idx="106">
                  <c:v>-3.9742542617593819</c:v>
                </c:pt>
                <c:pt idx="107">
                  <c:v>-3.9864145566318738</c:v>
                </c:pt>
                <c:pt idx="108">
                  <c:v>-3.9985748515043662</c:v>
                </c:pt>
                <c:pt idx="109">
                  <c:v>-4.0107351463768577</c:v>
                </c:pt>
                <c:pt idx="110">
                  <c:v>-4.0228954412493501</c:v>
                </c:pt>
                <c:pt idx="111">
                  <c:v>-4.034225656089748</c:v>
                </c:pt>
                <c:pt idx="112">
                  <c:v>-4.045555870930146</c:v>
                </c:pt>
                <c:pt idx="113">
                  <c:v>-4.056886085770544</c:v>
                </c:pt>
                <c:pt idx="114">
                  <c:v>-4.068216300610942</c:v>
                </c:pt>
                <c:pt idx="115">
                  <c:v>-4.0795465154513399</c:v>
                </c:pt>
                <c:pt idx="116">
                  <c:v>-4.0901106443353337</c:v>
                </c:pt>
                <c:pt idx="117">
                  <c:v>-4.1006747732193283</c:v>
                </c:pt>
                <c:pt idx="118">
                  <c:v>-4.111238902103322</c:v>
                </c:pt>
                <c:pt idx="119">
                  <c:v>-4.1218030309873166</c:v>
                </c:pt>
                <c:pt idx="120">
                  <c:v>-4.1323671598713103</c:v>
                </c:pt>
                <c:pt idx="121">
                  <c:v>-4.1422366285825882</c:v>
                </c:pt>
                <c:pt idx="122">
                  <c:v>-4.1521060972938661</c:v>
                </c:pt>
                <c:pt idx="123">
                  <c:v>-4.1619755660051441</c:v>
                </c:pt>
                <c:pt idx="124">
                  <c:v>-4.171845034716422</c:v>
                </c:pt>
                <c:pt idx="125">
                  <c:v>-4.1817145034276999</c:v>
                </c:pt>
                <c:pt idx="126">
                  <c:v>-4.190948898552894</c:v>
                </c:pt>
                <c:pt idx="127">
                  <c:v>-4.2001832936780881</c:v>
                </c:pt>
                <c:pt idx="128">
                  <c:v>-4.2094176888032822</c:v>
                </c:pt>
                <c:pt idx="129">
                  <c:v>-4.2186520839284762</c:v>
                </c:pt>
                <c:pt idx="130">
                  <c:v>-4.2278864790536703</c:v>
                </c:pt>
                <c:pt idx="131">
                  <c:v>-4.2365390683009343</c:v>
                </c:pt>
                <c:pt idx="132">
                  <c:v>-4.2451916575481983</c:v>
                </c:pt>
                <c:pt idx="133">
                  <c:v>-4.2538442467954622</c:v>
                </c:pt>
                <c:pt idx="134">
                  <c:v>-4.2624968360427262</c:v>
                </c:pt>
                <c:pt idx="135">
                  <c:v>-4.2711494252899902</c:v>
                </c:pt>
                <c:pt idx="136">
                  <c:v>-4.2792679583570985</c:v>
                </c:pt>
                <c:pt idx="137">
                  <c:v>-4.2873864914242059</c:v>
                </c:pt>
                <c:pt idx="138">
                  <c:v>-4.2955050244913142</c:v>
                </c:pt>
                <c:pt idx="139">
                  <c:v>-4.3036235575584216</c:v>
                </c:pt>
                <c:pt idx="140">
                  <c:v>-4.3117420906255299</c:v>
                </c:pt>
                <c:pt idx="141">
                  <c:v>-4.319369525748094</c:v>
                </c:pt>
                <c:pt idx="142">
                  <c:v>-4.326996960870658</c:v>
                </c:pt>
                <c:pt idx="143">
                  <c:v>-4.334624395993222</c:v>
                </c:pt>
                <c:pt idx="144">
                  <c:v>-4.3422518311157861</c:v>
                </c:pt>
                <c:pt idx="145">
                  <c:v>-4.3498792662383501</c:v>
                </c:pt>
                <c:pt idx="146">
                  <c:v>-4.3570544083339184</c:v>
                </c:pt>
                <c:pt idx="147">
                  <c:v>-4.3642295504294859</c:v>
                </c:pt>
                <c:pt idx="148">
                  <c:v>-4.3714046925250543</c:v>
                </c:pt>
                <c:pt idx="149">
                  <c:v>-4.3785798346206217</c:v>
                </c:pt>
                <c:pt idx="150">
                  <c:v>-4.3857549767161901</c:v>
                </c:pt>
                <c:pt idx="151">
                  <c:v>-4.3925128254471781</c:v>
                </c:pt>
                <c:pt idx="152">
                  <c:v>-4.3992706741781662</c:v>
                </c:pt>
                <c:pt idx="153">
                  <c:v>-4.4060285229091543</c:v>
                </c:pt>
                <c:pt idx="154">
                  <c:v>-4.4127863716401423</c:v>
                </c:pt>
                <c:pt idx="155">
                  <c:v>-4.4195442203711304</c:v>
                </c:pt>
                <c:pt idx="156">
                  <c:v>-4.4259164963234525</c:v>
                </c:pt>
                <c:pt idx="157">
                  <c:v>-4.4322887722757747</c:v>
                </c:pt>
                <c:pt idx="158">
                  <c:v>-4.4386610482280959</c:v>
                </c:pt>
                <c:pt idx="159">
                  <c:v>-4.4450333241804181</c:v>
                </c:pt>
                <c:pt idx="160">
                  <c:v>-4.4514056001327402</c:v>
                </c:pt>
                <c:pt idx="161">
                  <c:v>-4.4574210517604342</c:v>
                </c:pt>
                <c:pt idx="162">
                  <c:v>-4.4634365033881283</c:v>
                </c:pt>
                <c:pt idx="163">
                  <c:v>-4.4694519550158223</c:v>
                </c:pt>
                <c:pt idx="164">
                  <c:v>-4.4754674066435163</c:v>
                </c:pt>
                <c:pt idx="165">
                  <c:v>-4.4814828582712103</c:v>
                </c:pt>
                <c:pt idx="166">
                  <c:v>-4.4871676353866006</c:v>
                </c:pt>
                <c:pt idx="167">
                  <c:v>-4.49285241250199</c:v>
                </c:pt>
                <c:pt idx="168">
                  <c:v>-4.4985371896173802</c:v>
                </c:pt>
                <c:pt idx="169">
                  <c:v>-4.5042219667327696</c:v>
                </c:pt>
                <c:pt idx="170">
                  <c:v>-4.5099067438481599</c:v>
                </c:pt>
                <c:pt idx="171">
                  <c:v>-4.5152846137398681</c:v>
                </c:pt>
                <c:pt idx="172">
                  <c:v>-4.5206624836315763</c:v>
                </c:pt>
                <c:pt idx="173">
                  <c:v>-4.5260403535232836</c:v>
                </c:pt>
                <c:pt idx="174">
                  <c:v>-4.5314182234149918</c:v>
                </c:pt>
                <c:pt idx="175">
                  <c:v>-4.5367960933067</c:v>
                </c:pt>
                <c:pt idx="176">
                  <c:v>-4.5418887698958796</c:v>
                </c:pt>
                <c:pt idx="177">
                  <c:v>-4.5469814464850602</c:v>
                </c:pt>
                <c:pt idx="178">
                  <c:v>-4.5520741230742399</c:v>
                </c:pt>
                <c:pt idx="179">
                  <c:v>-4.5571667996634204</c:v>
                </c:pt>
                <c:pt idx="180">
                  <c:v>-4.5622594762526001</c:v>
                </c:pt>
                <c:pt idx="181">
                  <c:v>-4.5670867501069443</c:v>
                </c:pt>
                <c:pt idx="182">
                  <c:v>-4.5719140239612885</c:v>
                </c:pt>
                <c:pt idx="183">
                  <c:v>-4.5767412978156319</c:v>
                </c:pt>
                <c:pt idx="184">
                  <c:v>-4.5815685716699761</c:v>
                </c:pt>
                <c:pt idx="185">
                  <c:v>-4.5863958455243203</c:v>
                </c:pt>
                <c:pt idx="186">
                  <c:v>-4.5909777790780266</c:v>
                </c:pt>
                <c:pt idx="187">
                  <c:v>-4.595559712631732</c:v>
                </c:pt>
                <c:pt idx="188">
                  <c:v>-4.6001416461854383</c:v>
                </c:pt>
                <c:pt idx="189">
                  <c:v>-4.6047235797391437</c:v>
                </c:pt>
                <c:pt idx="190">
                  <c:v>-4.60930551329285</c:v>
                </c:pt>
                <c:pt idx="191">
                  <c:v>-4.6136549361814057</c:v>
                </c:pt>
                <c:pt idx="192">
                  <c:v>-4.6180043590699622</c:v>
                </c:pt>
                <c:pt idx="193">
                  <c:v>-4.6223537819585179</c:v>
                </c:pt>
                <c:pt idx="194">
                  <c:v>-4.6267032048470744</c:v>
                </c:pt>
                <c:pt idx="195">
                  <c:v>-4.6310526277356301</c:v>
                </c:pt>
                <c:pt idx="196">
                  <c:v>-4.6351864192759082</c:v>
                </c:pt>
                <c:pt idx="197">
                  <c:v>-4.6393202108161864</c:v>
                </c:pt>
                <c:pt idx="198">
                  <c:v>-4.6434540023564637</c:v>
                </c:pt>
                <c:pt idx="199">
                  <c:v>-4.6475877938967418</c:v>
                </c:pt>
                <c:pt idx="200">
                  <c:v>-4.65172158543702</c:v>
                </c:pt>
                <c:pt idx="201">
                  <c:v>-4.655653933450508</c:v>
                </c:pt>
                <c:pt idx="202">
                  <c:v>-4.6595862814639961</c:v>
                </c:pt>
                <c:pt idx="203">
                  <c:v>-4.6635186294774842</c:v>
                </c:pt>
                <c:pt idx="204">
                  <c:v>-4.6674509774909723</c:v>
                </c:pt>
                <c:pt idx="205">
                  <c:v>-4.6713833255044603</c:v>
                </c:pt>
                <c:pt idx="206">
                  <c:v>-4.6751271160690404</c:v>
                </c:pt>
                <c:pt idx="207">
                  <c:v>-4.6788709066336205</c:v>
                </c:pt>
                <c:pt idx="208">
                  <c:v>-4.6826146971981997</c:v>
                </c:pt>
                <c:pt idx="209">
                  <c:v>-4.6863584877627797</c:v>
                </c:pt>
                <c:pt idx="210">
                  <c:v>-4.6901022783273598</c:v>
                </c:pt>
                <c:pt idx="211">
                  <c:v>-4.6936693880534479</c:v>
                </c:pt>
                <c:pt idx="212">
                  <c:v>-4.697236497779536</c:v>
                </c:pt>
                <c:pt idx="213">
                  <c:v>-4.7008036075056241</c:v>
                </c:pt>
                <c:pt idx="214">
                  <c:v>-4.7043707172317122</c:v>
                </c:pt>
                <c:pt idx="215">
                  <c:v>-4.7079378269578003</c:v>
                </c:pt>
                <c:pt idx="216">
                  <c:v>-4.7113674000925858</c:v>
                </c:pt>
                <c:pt idx="217">
                  <c:v>-4.7147969732273722</c:v>
                </c:pt>
                <c:pt idx="218">
                  <c:v>-4.7182265463621578</c:v>
                </c:pt>
                <c:pt idx="219">
                  <c:v>-4.7216561194969442</c:v>
                </c:pt>
                <c:pt idx="220">
                  <c:v>-4.7250856926317297</c:v>
                </c:pt>
                <c:pt idx="221">
                  <c:v>-4.7283044907176999</c:v>
                </c:pt>
                <c:pt idx="222">
                  <c:v>-4.73152328880367</c:v>
                </c:pt>
                <c:pt idx="223">
                  <c:v>-4.7347420868896402</c:v>
                </c:pt>
                <c:pt idx="224">
                  <c:v>-4.7379608849756103</c:v>
                </c:pt>
                <c:pt idx="225">
                  <c:v>-4.7411796830615804</c:v>
                </c:pt>
                <c:pt idx="226">
                  <c:v>-4.744279277911934</c:v>
                </c:pt>
                <c:pt idx="227">
                  <c:v>-4.7473788727622885</c:v>
                </c:pt>
                <c:pt idx="228">
                  <c:v>-4.7504784676126421</c:v>
                </c:pt>
                <c:pt idx="229">
                  <c:v>-4.7535780624629966</c:v>
                </c:pt>
                <c:pt idx="230">
                  <c:v>-4.7566776573133502</c:v>
                </c:pt>
                <c:pt idx="231">
                  <c:v>-4.7596693091435558</c:v>
                </c:pt>
                <c:pt idx="232">
                  <c:v>-4.7626609609737622</c:v>
                </c:pt>
                <c:pt idx="233">
                  <c:v>-4.7656526128039678</c:v>
                </c:pt>
                <c:pt idx="234">
                  <c:v>-4.7686442646341742</c:v>
                </c:pt>
                <c:pt idx="235">
                  <c:v>-4.7716359164643798</c:v>
                </c:pt>
                <c:pt idx="236">
                  <c:v>-4.77446833184983</c:v>
                </c:pt>
                <c:pt idx="237">
                  <c:v>-4.7773007472352802</c:v>
                </c:pt>
                <c:pt idx="238">
                  <c:v>-4.7801331626207295</c:v>
                </c:pt>
                <c:pt idx="239">
                  <c:v>-4.7829655780061797</c:v>
                </c:pt>
                <c:pt idx="240">
                  <c:v>-4.7857979933916299</c:v>
                </c:pt>
                <c:pt idx="241">
                  <c:v>-4.7885100219939662</c:v>
                </c:pt>
                <c:pt idx="242">
                  <c:v>-4.7912220505963017</c:v>
                </c:pt>
                <c:pt idx="243">
                  <c:v>-4.793934079198638</c:v>
                </c:pt>
                <c:pt idx="244">
                  <c:v>-4.7966461078009734</c:v>
                </c:pt>
                <c:pt idx="245">
                  <c:v>-4.7993581364033098</c:v>
                </c:pt>
                <c:pt idx="246">
                  <c:v>-4.801953421864158</c:v>
                </c:pt>
                <c:pt idx="247">
                  <c:v>-4.8045487073250062</c:v>
                </c:pt>
                <c:pt idx="248">
                  <c:v>-4.8071439927858535</c:v>
                </c:pt>
                <c:pt idx="249">
                  <c:v>-4.8097392782467017</c:v>
                </c:pt>
                <c:pt idx="250">
                  <c:v>-4.8123345637075499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4-445B-910B-36CC060FD98F}"/>
            </c:ext>
          </c:extLst>
        </c:ser>
        <c:ser>
          <c:idx val="2"/>
          <c:order val="3"/>
          <c:tx>
            <c:strRef>
              <c:f>'Laffer Curve Data'!$H$1</c:f>
              <c:strCache>
                <c:ptCount val="1"/>
                <c:pt idx="0">
                  <c:v>Canada</c:v>
                </c:pt>
              </c:strCache>
            </c:strRef>
          </c:tx>
          <c:spPr>
            <a:ln w="38100">
              <a:solidFill>
                <a:srgbClr val="FBB040"/>
              </a:solidFill>
            </a:ln>
          </c:spPr>
          <c:marker>
            <c:symbol val="none"/>
          </c:marker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Data'!$H$2:$H$252</c:f>
              <c:numCache>
                <c:formatCode>General</c:formatCode>
                <c:ptCount val="251"/>
                <c:pt idx="0">
                  <c:v>0</c:v>
                </c:pt>
                <c:pt idx="1">
                  <c:v>-9.2405777397341904E-2</c:v>
                </c:pt>
                <c:pt idx="2">
                  <c:v>-0.18221697336732201</c:v>
                </c:pt>
                <c:pt idx="3">
                  <c:v>-0.26977569484399899</c:v>
                </c:pt>
                <c:pt idx="4">
                  <c:v>-0.35516405148290398</c:v>
                </c:pt>
                <c:pt idx="5">
                  <c:v>-0.43845238218353</c:v>
                </c:pt>
                <c:pt idx="6">
                  <c:v>-0.51970818045841105</c:v>
                </c:pt>
                <c:pt idx="7">
                  <c:v>-0.59890945763583203</c:v>
                </c:pt>
                <c:pt idx="8">
                  <c:v>-0.67635775509554696</c:v>
                </c:pt>
                <c:pt idx="9">
                  <c:v>-0.75189711174180596</c:v>
                </c:pt>
                <c:pt idx="10">
                  <c:v>-0.82564908203745002</c:v>
                </c:pt>
                <c:pt idx="11">
                  <c:v>-0.89766931852121001</c:v>
                </c:pt>
                <c:pt idx="12">
                  <c:v>-0.96801149604422998</c:v>
                </c:pt>
                <c:pt idx="13">
                  <c:v>-1.0367272486593699</c:v>
                </c:pt>
                <c:pt idx="14">
                  <c:v>-1.10386633881843</c:v>
                </c:pt>
                <c:pt idx="15">
                  <c:v>-1.16947671474694</c:v>
                </c:pt>
                <c:pt idx="16">
                  <c:v>-1.2336045836023</c:v>
                </c:pt>
                <c:pt idx="17">
                  <c:v>-1.2962944822926099</c:v>
                </c:pt>
                <c:pt idx="18">
                  <c:v>-1.35758934520976</c:v>
                </c:pt>
                <c:pt idx="19">
                  <c:v>-1.4175305689912201</c:v>
                </c:pt>
                <c:pt idx="20">
                  <c:v>-1.47615807444781</c:v>
                </c:pt>
                <c:pt idx="21">
                  <c:v>-1.5335103657862399</c:v>
                </c:pt>
                <c:pt idx="22">
                  <c:v>-1.5896316125319501</c:v>
                </c:pt>
                <c:pt idx="23">
                  <c:v>-1.64454532167315</c:v>
                </c:pt>
                <c:pt idx="24">
                  <c:v>-1.6982915954794</c:v>
                </c:pt>
                <c:pt idx="25">
                  <c:v>-1.7509036176963599</c:v>
                </c:pt>
                <c:pt idx="26">
                  <c:v>-1.80241360402891</c:v>
                </c:pt>
                <c:pt idx="27">
                  <c:v>-1.8528526648941399</c:v>
                </c:pt>
                <c:pt idx="28">
                  <c:v>-1.9022508429017899</c:v>
                </c:pt>
                <c:pt idx="29">
                  <c:v>-1.9506366757996201</c:v>
                </c:pt>
                <c:pt idx="30">
                  <c:v>-1.9980391321042299</c:v>
                </c:pt>
                <c:pt idx="31">
                  <c:v>-2.04448483634871</c:v>
                </c:pt>
                <c:pt idx="32">
                  <c:v>-2.0899999555086901</c:v>
                </c:pt>
                <c:pt idx="33">
                  <c:v>-2.1346097823659602</c:v>
                </c:pt>
                <c:pt idx="34">
                  <c:v>-2.1783387666417302</c:v>
                </c:pt>
                <c:pt idx="35">
                  <c:v>-2.2212105469834298</c:v>
                </c:pt>
                <c:pt idx="36">
                  <c:v>-2.2632479817502502</c:v>
                </c:pt>
                <c:pt idx="37">
                  <c:v>-2.3045017034902502</c:v>
                </c:pt>
                <c:pt idx="38">
                  <c:v>-2.3449389453585101</c:v>
                </c:pt>
                <c:pt idx="39">
                  <c:v>-2.3846049185468701</c:v>
                </c:pt>
                <c:pt idx="40">
                  <c:v>-2.4235206789865398</c:v>
                </c:pt>
                <c:pt idx="41">
                  <c:v>-2.46170566394576</c:v>
                </c:pt>
                <c:pt idx="42">
                  <c:v>-2.4991786319952398</c:v>
                </c:pt>
                <c:pt idx="43">
                  <c:v>-2.5359577590480802</c:v>
                </c:pt>
                <c:pt idx="44">
                  <c:v>-2.57206059166684</c:v>
                </c:pt>
                <c:pt idx="45">
                  <c:v>-2.6075041842762499</c:v>
                </c:pt>
                <c:pt idx="46">
                  <c:v>-2.6423050088040698</c:v>
                </c:pt>
                <c:pt idx="47">
                  <c:v>-2.67647909141209</c:v>
                </c:pt>
                <c:pt idx="48">
                  <c:v>-2.7100412550884898</c:v>
                </c:pt>
                <c:pt idx="49">
                  <c:v>-2.74300775609652</c:v>
                </c:pt>
                <c:pt idx="50">
                  <c:v>-2.7753924608335998</c:v>
                </c:pt>
                <c:pt idx="51">
                  <c:v>-2.80720951118936</c:v>
                </c:pt>
                <c:pt idx="52">
                  <c:v>-2.83847258054434</c:v>
                </c:pt>
                <c:pt idx="53">
                  <c:v>-2.86919492596898</c:v>
                </c:pt>
                <c:pt idx="54">
                  <c:v>-2.8994357125353698</c:v>
                </c:pt>
                <c:pt idx="55">
                  <c:v>-2.9291197138162999</c:v>
                </c:pt>
                <c:pt idx="56">
                  <c:v>-2.95829722334252</c:v>
                </c:pt>
                <c:pt idx="57">
                  <c:v>-2.9869829087275801</c:v>
                </c:pt>
                <c:pt idx="58">
                  <c:v>-3.0151884125033299</c:v>
                </c:pt>
                <c:pt idx="59">
                  <c:v>-3.0429248198993499</c:v>
                </c:pt>
                <c:pt idx="60">
                  <c:v>-3.0702028748029</c:v>
                </c:pt>
                <c:pt idx="61">
                  <c:v>-3.0970330082931699</c:v>
                </c:pt>
                <c:pt idx="62">
                  <c:v>-3.1234253508173802</c:v>
                </c:pt>
                <c:pt idx="63">
                  <c:v>-3.14938974256633</c:v>
                </c:pt>
                <c:pt idx="64">
                  <c:v>-3.1749357433338998</c:v>
                </c:pt>
                <c:pt idx="65">
                  <c:v>-3.2000726819748402</c:v>
                </c:pt>
                <c:pt idx="66">
                  <c:v>-3.22480951064008</c:v>
                </c:pt>
                <c:pt idx="67">
                  <c:v>-3.24915452947487</c:v>
                </c:pt>
                <c:pt idx="68">
                  <c:v>-3.27311723665684</c:v>
                </c:pt>
                <c:pt idx="69">
                  <c:v>-3.29670550305101</c:v>
                </c:pt>
                <c:pt idx="70">
                  <c:v>-3.3199273594123699</c:v>
                </c:pt>
                <c:pt idx="71">
                  <c:v>-3.3427906449961902</c:v>
                </c:pt>
                <c:pt idx="72">
                  <c:v>-3.3653029885019401</c:v>
                </c:pt>
                <c:pt idx="73">
                  <c:v>-3.3874718120704999</c:v>
                </c:pt>
                <c:pt idx="74">
                  <c:v>-3.40930425839825</c:v>
                </c:pt>
                <c:pt idx="75">
                  <c:v>-3.43080751854</c:v>
                </c:pt>
                <c:pt idx="76">
                  <c:v>-3.4520498392875401</c:v>
                </c:pt>
                <c:pt idx="77">
                  <c:v>-3.4728616464573498</c:v>
                </c:pt>
                <c:pt idx="78">
                  <c:v>-3.4934732113066298</c:v>
                </c:pt>
                <c:pt idx="79">
                  <c:v>-3.5137337504428801</c:v>
                </c:pt>
                <c:pt idx="80">
                  <c:v>-3.5336916125478499</c:v>
                </c:pt>
                <c:pt idx="81">
                  <c:v>-3.55335787218737</c:v>
                </c:pt>
                <c:pt idx="82">
                  <c:v>-3.5727390176721001</c:v>
                </c:pt>
                <c:pt idx="83">
                  <c:v>-3.5918408191066802</c:v>
                </c:pt>
                <c:pt idx="84">
                  <c:v>-3.6106688270448699</c:v>
                </c:pt>
                <c:pt idx="85">
                  <c:v>-3.6292284414157199</c:v>
                </c:pt>
                <c:pt idx="86">
                  <c:v>-3.6475249244100798</c:v>
                </c:pt>
                <c:pt idx="87">
                  <c:v>-3.6655634058059601</c:v>
                </c:pt>
                <c:pt idx="88">
                  <c:v>-3.6833489531123398</c:v>
                </c:pt>
                <c:pt idx="89">
                  <c:v>-3.70088632175263</c:v>
                </c:pt>
                <c:pt idx="90">
                  <c:v>-3.7181803159043501</c:v>
                </c:pt>
                <c:pt idx="91">
                  <c:v>-3.7352355821718799</c:v>
                </c:pt>
                <c:pt idx="92">
                  <c:v>-3.7520566477810302</c:v>
                </c:pt>
                <c:pt idx="93">
                  <c:v>-3.76864792892875</c:v>
                </c:pt>
                <c:pt idx="94">
                  <c:v>-3.7850137347990902</c:v>
                </c:pt>
                <c:pt idx="95">
                  <c:v>-3.8011582708222398</c:v>
                </c:pt>
                <c:pt idx="96">
                  <c:v>-3.81708524467953</c:v>
                </c:pt>
                <c:pt idx="97">
                  <c:v>-3.8327993900456301</c:v>
                </c:pt>
                <c:pt idx="98">
                  <c:v>-3.8483043463412501</c:v>
                </c:pt>
                <c:pt idx="99">
                  <c:v>-3.8636039863951499</c:v>
                </c:pt>
                <c:pt idx="100">
                  <c:v>-3.87870202097556</c:v>
                </c:pt>
                <c:pt idx="101">
                  <c:v>-3.8932250537071562</c:v>
                </c:pt>
                <c:pt idx="102">
                  <c:v>-3.9077480864387519</c:v>
                </c:pt>
                <c:pt idx="103">
                  <c:v>-3.9222711191703481</c:v>
                </c:pt>
                <c:pt idx="104">
                  <c:v>-3.9367941519019438</c:v>
                </c:pt>
                <c:pt idx="105">
                  <c:v>-3.95131718463354</c:v>
                </c:pt>
                <c:pt idx="106">
                  <c:v>-3.9649332254044918</c:v>
                </c:pt>
                <c:pt idx="107">
                  <c:v>-3.978549266175444</c:v>
                </c:pt>
                <c:pt idx="108">
                  <c:v>-3.9921653069463958</c:v>
                </c:pt>
                <c:pt idx="109">
                  <c:v>-4.0057813477173481</c:v>
                </c:pt>
                <c:pt idx="110">
                  <c:v>-4.0193973884882999</c:v>
                </c:pt>
                <c:pt idx="111">
                  <c:v>-4.032169015933432</c:v>
                </c:pt>
                <c:pt idx="112">
                  <c:v>-4.0449406433785642</c:v>
                </c:pt>
                <c:pt idx="113">
                  <c:v>-4.0577122708236955</c:v>
                </c:pt>
                <c:pt idx="114">
                  <c:v>-4.0704838982688276</c:v>
                </c:pt>
                <c:pt idx="115">
                  <c:v>-4.0832555257139598</c:v>
                </c:pt>
                <c:pt idx="116">
                  <c:v>-4.0952785303071257</c:v>
                </c:pt>
                <c:pt idx="117">
                  <c:v>-4.1073015349002917</c:v>
                </c:pt>
                <c:pt idx="118">
                  <c:v>-4.1193245394934577</c:v>
                </c:pt>
                <c:pt idx="119">
                  <c:v>-4.1313475440866236</c:v>
                </c:pt>
                <c:pt idx="120">
                  <c:v>-4.1433705486797896</c:v>
                </c:pt>
                <c:pt idx="121">
                  <c:v>-4.1546929263673915</c:v>
                </c:pt>
                <c:pt idx="122">
                  <c:v>-4.1660153040549934</c:v>
                </c:pt>
                <c:pt idx="123">
                  <c:v>-4.1773376817425962</c:v>
                </c:pt>
                <c:pt idx="124">
                  <c:v>-4.1886600594301981</c:v>
                </c:pt>
                <c:pt idx="125">
                  <c:v>-4.1999824371178001</c:v>
                </c:pt>
                <c:pt idx="126">
                  <c:v>-4.2106583015822556</c:v>
                </c:pt>
                <c:pt idx="127">
                  <c:v>-4.2213341660467121</c:v>
                </c:pt>
                <c:pt idx="128">
                  <c:v>-4.2320100305111676</c:v>
                </c:pt>
                <c:pt idx="129">
                  <c:v>-4.2426858949756241</c:v>
                </c:pt>
                <c:pt idx="130">
                  <c:v>-4.2533617594400797</c:v>
                </c:pt>
                <c:pt idx="131">
                  <c:v>-4.2634403232240281</c:v>
                </c:pt>
                <c:pt idx="132">
                  <c:v>-4.2735188870079757</c:v>
                </c:pt>
                <c:pt idx="133">
                  <c:v>-4.2835974507919241</c:v>
                </c:pt>
                <c:pt idx="134">
                  <c:v>-4.2936760145758717</c:v>
                </c:pt>
                <c:pt idx="135">
                  <c:v>-4.3037545783598201</c:v>
                </c:pt>
                <c:pt idx="136">
                  <c:v>-4.3132804605848705</c:v>
                </c:pt>
                <c:pt idx="137">
                  <c:v>-4.3228063428099199</c:v>
                </c:pt>
                <c:pt idx="138">
                  <c:v>-4.3323322250349703</c:v>
                </c:pt>
                <c:pt idx="139">
                  <c:v>-4.3418581072600198</c:v>
                </c:pt>
                <c:pt idx="140">
                  <c:v>-4.3513839894850701</c:v>
                </c:pt>
                <c:pt idx="141">
                  <c:v>-4.3603976885852322</c:v>
                </c:pt>
                <c:pt idx="142">
                  <c:v>-4.3694113876853944</c:v>
                </c:pt>
                <c:pt idx="143">
                  <c:v>-4.3784250867855556</c:v>
                </c:pt>
                <c:pt idx="144">
                  <c:v>-4.3874387858857178</c:v>
                </c:pt>
                <c:pt idx="145">
                  <c:v>-4.3964524849858799</c:v>
                </c:pt>
                <c:pt idx="146">
                  <c:v>-4.404990567932848</c:v>
                </c:pt>
                <c:pt idx="147">
                  <c:v>-4.4135286508798162</c:v>
                </c:pt>
                <c:pt idx="148">
                  <c:v>-4.4220667338267834</c:v>
                </c:pt>
                <c:pt idx="149">
                  <c:v>-4.4306048167737515</c:v>
                </c:pt>
                <c:pt idx="150">
                  <c:v>-4.4391428997207196</c:v>
                </c:pt>
                <c:pt idx="151">
                  <c:v>-4.4472388115622117</c:v>
                </c:pt>
                <c:pt idx="152">
                  <c:v>-4.4553347234037037</c:v>
                </c:pt>
                <c:pt idx="153">
                  <c:v>-4.4634306352451958</c:v>
                </c:pt>
                <c:pt idx="154">
                  <c:v>-4.4715265470866878</c:v>
                </c:pt>
                <c:pt idx="155">
                  <c:v>-4.4796224589281799</c:v>
                </c:pt>
                <c:pt idx="156">
                  <c:v>-4.487306638093818</c:v>
                </c:pt>
                <c:pt idx="157">
                  <c:v>-4.4949908172594562</c:v>
                </c:pt>
                <c:pt idx="158">
                  <c:v>-4.5026749964250934</c:v>
                </c:pt>
                <c:pt idx="159">
                  <c:v>-4.5103591755907315</c:v>
                </c:pt>
                <c:pt idx="160">
                  <c:v>-4.5180433547563696</c:v>
                </c:pt>
                <c:pt idx="161">
                  <c:v>-4.5253436210951499</c:v>
                </c:pt>
                <c:pt idx="162">
                  <c:v>-4.5326438874339301</c:v>
                </c:pt>
                <c:pt idx="163">
                  <c:v>-4.5399441537727094</c:v>
                </c:pt>
                <c:pt idx="164">
                  <c:v>-4.5472444201114897</c:v>
                </c:pt>
                <c:pt idx="165">
                  <c:v>-4.5545446864502699</c:v>
                </c:pt>
                <c:pt idx="166">
                  <c:v>-4.5614864423118222</c:v>
                </c:pt>
                <c:pt idx="167">
                  <c:v>-4.5684281981733736</c:v>
                </c:pt>
                <c:pt idx="168">
                  <c:v>-4.575369954034926</c:v>
                </c:pt>
                <c:pt idx="169">
                  <c:v>-4.5823117098964774</c:v>
                </c:pt>
                <c:pt idx="170">
                  <c:v>-4.5892534657580297</c:v>
                </c:pt>
                <c:pt idx="171">
                  <c:v>-4.5958601197331754</c:v>
                </c:pt>
                <c:pt idx="172">
                  <c:v>-4.602466773708322</c:v>
                </c:pt>
                <c:pt idx="173">
                  <c:v>-4.6090734276834677</c:v>
                </c:pt>
                <c:pt idx="174">
                  <c:v>-4.6156800816586143</c:v>
                </c:pt>
                <c:pt idx="175">
                  <c:v>-4.62228673563376</c:v>
                </c:pt>
                <c:pt idx="176">
                  <c:v>-4.628579623255054</c:v>
                </c:pt>
                <c:pt idx="177">
                  <c:v>-4.634872510876348</c:v>
                </c:pt>
                <c:pt idx="178">
                  <c:v>-4.641165398497642</c:v>
                </c:pt>
                <c:pt idx="179">
                  <c:v>-4.647458286118936</c:v>
                </c:pt>
                <c:pt idx="180">
                  <c:v>-4.65375117374023</c:v>
                </c:pt>
                <c:pt idx="181">
                  <c:v>-4.6597500913263916</c:v>
                </c:pt>
                <c:pt idx="182">
                  <c:v>-4.6657490089125542</c:v>
                </c:pt>
                <c:pt idx="183">
                  <c:v>-4.6717479264987158</c:v>
                </c:pt>
                <c:pt idx="184">
                  <c:v>-4.6777468440848784</c:v>
                </c:pt>
                <c:pt idx="185">
                  <c:v>-4.6837457616710401</c:v>
                </c:pt>
                <c:pt idx="186">
                  <c:v>-4.689457401224816</c:v>
                </c:pt>
                <c:pt idx="187">
                  <c:v>-4.695169040778592</c:v>
                </c:pt>
                <c:pt idx="188">
                  <c:v>-4.7008806803323679</c:v>
                </c:pt>
                <c:pt idx="189">
                  <c:v>-4.7065923198861439</c:v>
                </c:pt>
                <c:pt idx="190">
                  <c:v>-4.7123039594399199</c:v>
                </c:pt>
                <c:pt idx="191">
                  <c:v>-4.7177668901393455</c:v>
                </c:pt>
                <c:pt idx="192">
                  <c:v>-4.723229820838772</c:v>
                </c:pt>
                <c:pt idx="193">
                  <c:v>-4.7286927515381976</c:v>
                </c:pt>
                <c:pt idx="194">
                  <c:v>-4.7341556822376241</c:v>
                </c:pt>
                <c:pt idx="195">
                  <c:v>-4.7396186129370497</c:v>
                </c:pt>
                <c:pt idx="196">
                  <c:v>-4.7448391420287814</c:v>
                </c:pt>
                <c:pt idx="197">
                  <c:v>-4.7500596711205141</c:v>
                </c:pt>
                <c:pt idx="198">
                  <c:v>-4.7552802002122458</c:v>
                </c:pt>
                <c:pt idx="199">
                  <c:v>-4.7605007293039785</c:v>
                </c:pt>
                <c:pt idx="200">
                  <c:v>-4.7657212583957103</c:v>
                </c:pt>
                <c:pt idx="201">
                  <c:v>-4.7707126177536159</c:v>
                </c:pt>
                <c:pt idx="202">
                  <c:v>-4.7757039771115224</c:v>
                </c:pt>
                <c:pt idx="203">
                  <c:v>-4.780695336469428</c:v>
                </c:pt>
                <c:pt idx="204">
                  <c:v>-4.7856866958273345</c:v>
                </c:pt>
                <c:pt idx="205">
                  <c:v>-4.7906780551852401</c:v>
                </c:pt>
                <c:pt idx="206">
                  <c:v>-4.7954534739988119</c:v>
                </c:pt>
                <c:pt idx="207">
                  <c:v>-4.8002288928123837</c:v>
                </c:pt>
                <c:pt idx="208">
                  <c:v>-4.8050043116259564</c:v>
                </c:pt>
                <c:pt idx="209">
                  <c:v>-4.8097797304395282</c:v>
                </c:pt>
                <c:pt idx="210">
                  <c:v>-4.8145551492531</c:v>
                </c:pt>
                <c:pt idx="211">
                  <c:v>-4.8191269057226043</c:v>
                </c:pt>
                <c:pt idx="212">
                  <c:v>-4.8236986621921085</c:v>
                </c:pt>
                <c:pt idx="213">
                  <c:v>-4.8282704186616119</c:v>
                </c:pt>
                <c:pt idx="214">
                  <c:v>-4.8328421751311161</c:v>
                </c:pt>
                <c:pt idx="215">
                  <c:v>-4.8374139316006204</c:v>
                </c:pt>
                <c:pt idx="216">
                  <c:v>-4.8418237855524646</c:v>
                </c:pt>
                <c:pt idx="217">
                  <c:v>-4.846233639504308</c:v>
                </c:pt>
                <c:pt idx="218">
                  <c:v>-4.8506434934561522</c:v>
                </c:pt>
                <c:pt idx="219">
                  <c:v>-4.8550533474079955</c:v>
                </c:pt>
                <c:pt idx="220">
                  <c:v>-4.8594632013598398</c:v>
                </c:pt>
                <c:pt idx="221">
                  <c:v>-4.8636209820124261</c:v>
                </c:pt>
                <c:pt idx="222">
                  <c:v>-4.8677787626650115</c:v>
                </c:pt>
                <c:pt idx="223">
                  <c:v>-4.8719365433175978</c:v>
                </c:pt>
                <c:pt idx="224">
                  <c:v>-4.8760943239701833</c:v>
                </c:pt>
                <c:pt idx="225">
                  <c:v>-4.8802521046227696</c:v>
                </c:pt>
                <c:pt idx="226">
                  <c:v>-4.884277175444816</c:v>
                </c:pt>
                <c:pt idx="227">
                  <c:v>-4.8883022462668615</c:v>
                </c:pt>
                <c:pt idx="228">
                  <c:v>-4.8923273170889079</c:v>
                </c:pt>
                <c:pt idx="229">
                  <c:v>-4.8963523879109534</c:v>
                </c:pt>
                <c:pt idx="230">
                  <c:v>-4.9003774587329998</c:v>
                </c:pt>
                <c:pt idx="231">
                  <c:v>-4.9042727279590395</c:v>
                </c:pt>
                <c:pt idx="232">
                  <c:v>-4.90816799718508</c:v>
                </c:pt>
                <c:pt idx="233">
                  <c:v>-4.9120632664111197</c:v>
                </c:pt>
                <c:pt idx="234">
                  <c:v>-4.9159585356371602</c:v>
                </c:pt>
                <c:pt idx="235">
                  <c:v>-4.9198538048631999</c:v>
                </c:pt>
                <c:pt idx="236">
                  <c:v>-4.9235639921727641</c:v>
                </c:pt>
                <c:pt idx="237">
                  <c:v>-4.9272741794823283</c:v>
                </c:pt>
                <c:pt idx="238">
                  <c:v>-4.9309843667918916</c:v>
                </c:pt>
                <c:pt idx="239">
                  <c:v>-4.9346945541014557</c:v>
                </c:pt>
                <c:pt idx="240">
                  <c:v>-4.9384047414110199</c:v>
                </c:pt>
                <c:pt idx="241">
                  <c:v>-4.9419609689162103</c:v>
                </c:pt>
                <c:pt idx="242">
                  <c:v>-4.9455171964213998</c:v>
                </c:pt>
                <c:pt idx="243">
                  <c:v>-4.9490734239265901</c:v>
                </c:pt>
                <c:pt idx="244">
                  <c:v>-4.9526296514317796</c:v>
                </c:pt>
                <c:pt idx="245">
                  <c:v>-4.9561858789369699</c:v>
                </c:pt>
                <c:pt idx="246">
                  <c:v>-4.9596108762626443</c:v>
                </c:pt>
                <c:pt idx="247">
                  <c:v>-4.9630358735883178</c:v>
                </c:pt>
                <c:pt idx="248">
                  <c:v>-4.9664608709139921</c:v>
                </c:pt>
                <c:pt idx="249">
                  <c:v>-4.9698858682396656</c:v>
                </c:pt>
                <c:pt idx="250">
                  <c:v>-4.97331086556534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B4-445B-910B-36CC060FD98F}"/>
            </c:ext>
          </c:extLst>
        </c:ser>
        <c:ser>
          <c:idx val="4"/>
          <c:order val="4"/>
          <c:tx>
            <c:strRef>
              <c:f>'Laffer Curve Data'!$K$1</c:f>
              <c:strCache>
                <c:ptCount val="1"/>
                <c:pt idx="0">
                  <c:v>US retal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Data'!$K$2:$K$252</c:f>
              <c:numCache>
                <c:formatCode>General</c:formatCode>
                <c:ptCount val="251"/>
                <c:pt idx="0">
                  <c:v>0</c:v>
                </c:pt>
                <c:pt idx="1">
                  <c:v>-1.83835881592764E-2</c:v>
                </c:pt>
                <c:pt idx="2">
                  <c:v>-4.0168122006678499E-2</c:v>
                </c:pt>
                <c:pt idx="3">
                  <c:v>-6.5036949500796304E-2</c:v>
                </c:pt>
                <c:pt idx="4">
                  <c:v>-9.2661570554386494E-2</c:v>
                </c:pt>
                <c:pt idx="5">
                  <c:v>-0.122737806365492</c:v>
                </c:pt>
                <c:pt idx="6">
                  <c:v>-0.15498678016105899</c:v>
                </c:pt>
                <c:pt idx="7">
                  <c:v>-0.189153443744428</c:v>
                </c:pt>
                <c:pt idx="8">
                  <c:v>-0.22500446000941501</c:v>
                </c:pt>
                <c:pt idx="9">
                  <c:v>-0.26232664532722699</c:v>
                </c:pt>
                <c:pt idx="10">
                  <c:v>-0.30092533552753498</c:v>
                </c:pt>
                <c:pt idx="11">
                  <c:v>-0.34062290397357498</c:v>
                </c:pt>
                <c:pt idx="12">
                  <c:v>-0.38125739415931797</c:v>
                </c:pt>
                <c:pt idx="13">
                  <c:v>-0.42268125644231402</c:v>
                </c:pt>
                <c:pt idx="14">
                  <c:v>-0.464760181199597</c:v>
                </c:pt>
                <c:pt idx="15">
                  <c:v>-0.50737206993706196</c:v>
                </c:pt>
                <c:pt idx="16">
                  <c:v>-0.55040584944258097</c:v>
                </c:pt>
                <c:pt idx="17">
                  <c:v>-0.593761003330329</c:v>
                </c:pt>
                <c:pt idx="18">
                  <c:v>-0.63734590382046297</c:v>
                </c:pt>
                <c:pt idx="19">
                  <c:v>-0.68107808784796398</c:v>
                </c:pt>
                <c:pt idx="20">
                  <c:v>-0.72488257235374698</c:v>
                </c:pt>
                <c:pt idx="21">
                  <c:v>-0.768691893821283</c:v>
                </c:pt>
                <c:pt idx="22">
                  <c:v>-0.81244567991993799</c:v>
                </c:pt>
                <c:pt idx="23">
                  <c:v>-0.85608815802009597</c:v>
                </c:pt>
                <c:pt idx="24">
                  <c:v>-0.89945959138286702</c:v>
                </c:pt>
                <c:pt idx="25">
                  <c:v>-0.94271005026171895</c:v>
                </c:pt>
                <c:pt idx="26">
                  <c:v>-0.98573404541043597</c:v>
                </c:pt>
                <c:pt idx="27">
                  <c:v>-1.0284825840091101</c:v>
                </c:pt>
                <c:pt idx="28">
                  <c:v>-1.0709214695590199</c:v>
                </c:pt>
                <c:pt idx="29">
                  <c:v>-1.1130240130583899</c:v>
                </c:pt>
                <c:pt idx="30">
                  <c:v>-1.1547622548096901</c:v>
                </c:pt>
                <c:pt idx="31">
                  <c:v>-1.19611591244061</c:v>
                </c:pt>
                <c:pt idx="32">
                  <c:v>-1.23706613725777</c:v>
                </c:pt>
                <c:pt idx="33">
                  <c:v>-1.27744408179735</c:v>
                </c:pt>
                <c:pt idx="34">
                  <c:v>-1.3174901258166101</c:v>
                </c:pt>
                <c:pt idx="35">
                  <c:v>-1.35712133444602</c:v>
                </c:pt>
                <c:pt idx="36">
                  <c:v>-1.3963054665408099</c:v>
                </c:pt>
                <c:pt idx="37">
                  <c:v>-1.4350273044290001</c:v>
                </c:pt>
                <c:pt idx="38">
                  <c:v>-1.4732793933741299</c:v>
                </c:pt>
                <c:pt idx="39">
                  <c:v>-1.51105242241794</c:v>
                </c:pt>
                <c:pt idx="40">
                  <c:v>-1.54834300171269</c:v>
                </c:pt>
                <c:pt idx="41">
                  <c:v>-1.58514745049392</c:v>
                </c:pt>
                <c:pt idx="42">
                  <c:v>-1.6214641185366301</c:v>
                </c:pt>
                <c:pt idx="43">
                  <c:v>-1.6572908542105</c:v>
                </c:pt>
                <c:pt idx="44">
                  <c:v>-1.6926273398281799</c:v>
                </c:pt>
                <c:pt idx="45">
                  <c:v>-1.7274749280410699</c:v>
                </c:pt>
                <c:pt idx="46">
                  <c:v>-1.76183309006569</c:v>
                </c:pt>
                <c:pt idx="47">
                  <c:v>-1.79570344821056</c:v>
                </c:pt>
                <c:pt idx="48">
                  <c:v>-1.8290883050004301</c:v>
                </c:pt>
                <c:pt idx="49">
                  <c:v>-1.8619903264448701</c:v>
                </c:pt>
                <c:pt idx="50">
                  <c:v>-1.89441301504008</c:v>
                </c:pt>
                <c:pt idx="51">
                  <c:v>-1.92635909324451</c:v>
                </c:pt>
                <c:pt idx="52">
                  <c:v>-1.9579983010658599</c:v>
                </c:pt>
                <c:pt idx="53">
                  <c:v>-1.9889156787556199</c:v>
                </c:pt>
                <c:pt idx="54">
                  <c:v>-2.0195764696530101</c:v>
                </c:pt>
                <c:pt idx="55">
                  <c:v>-2.0495553570163501</c:v>
                </c:pt>
                <c:pt idx="56">
                  <c:v>-2.0792909093404699</c:v>
                </c:pt>
                <c:pt idx="57">
                  <c:v>-2.1085192349863902</c:v>
                </c:pt>
                <c:pt idx="58">
                  <c:v>-2.1372756406436899</c:v>
                </c:pt>
                <c:pt idx="59">
                  <c:v>-2.1655801135361701</c:v>
                </c:pt>
                <c:pt idx="60">
                  <c:v>-2.1934447476402101</c:v>
                </c:pt>
                <c:pt idx="61">
                  <c:v>-2.2208788929416698</c:v>
                </c:pt>
                <c:pt idx="62">
                  <c:v>-2.24788796680471</c:v>
                </c:pt>
                <c:pt idx="63">
                  <c:v>-2.2744785424881502</c:v>
                </c:pt>
                <c:pt idx="64">
                  <c:v>-2.3006566440727201</c:v>
                </c:pt>
                <c:pt idx="65">
                  <c:v>-2.3264280115004001</c:v>
                </c:pt>
                <c:pt idx="66">
                  <c:v>-2.3517985737824798</c:v>
                </c:pt>
                <c:pt idx="67">
                  <c:v>-2.3767740313497399</c:v>
                </c:pt>
                <c:pt idx="68">
                  <c:v>-2.4013600773478099</c:v>
                </c:pt>
                <c:pt idx="69">
                  <c:v>-2.42569184000787</c:v>
                </c:pt>
                <c:pt idx="70">
                  <c:v>-2.4494599341969998</c:v>
                </c:pt>
                <c:pt idx="71">
                  <c:v>-2.4728797983917001</c:v>
                </c:pt>
                <c:pt idx="72">
                  <c:v>-2.4960709584535401</c:v>
                </c:pt>
                <c:pt idx="73">
                  <c:v>-2.51873338634462</c:v>
                </c:pt>
                <c:pt idx="74">
                  <c:v>-2.5410654719729902</c:v>
                </c:pt>
                <c:pt idx="75">
                  <c:v>-2.5631816908759801</c:v>
                </c:pt>
                <c:pt idx="76">
                  <c:v>-2.5847959809125598</c:v>
                </c:pt>
                <c:pt idx="77">
                  <c:v>-2.6060940752756099</c:v>
                </c:pt>
                <c:pt idx="78">
                  <c:v>-2.6271867986919699</c:v>
                </c:pt>
                <c:pt idx="79">
                  <c:v>-2.6478018383085602</c:v>
                </c:pt>
                <c:pt idx="80">
                  <c:v>-2.66811430920718</c:v>
                </c:pt>
                <c:pt idx="81">
                  <c:v>-2.6882313074527602</c:v>
                </c:pt>
                <c:pt idx="82">
                  <c:v>-2.7078943609107902</c:v>
                </c:pt>
                <c:pt idx="83">
                  <c:v>-2.7272679844677099</c:v>
                </c:pt>
                <c:pt idx="84">
                  <c:v>-2.7463507716907798</c:v>
                </c:pt>
                <c:pt idx="85">
                  <c:v>-2.7652464072699798</c:v>
                </c:pt>
                <c:pt idx="86">
                  <c:v>-2.7837149522582298</c:v>
                </c:pt>
                <c:pt idx="87">
                  <c:v>-2.8019092668885701</c:v>
                </c:pt>
                <c:pt idx="88">
                  <c:v>-2.8198296040058599</c:v>
                </c:pt>
                <c:pt idx="89">
                  <c:v>-2.83747700103878</c:v>
                </c:pt>
                <c:pt idx="90">
                  <c:v>-2.8548537243851002</c:v>
                </c:pt>
                <c:pt idx="91">
                  <c:v>-2.8719630128978602</c:v>
                </c:pt>
                <c:pt idx="92">
                  <c:v>-2.8888081035069901</c:v>
                </c:pt>
                <c:pt idx="93">
                  <c:v>-2.9050089306816398</c:v>
                </c:pt>
                <c:pt idx="94">
                  <c:v>-2.92207220489228</c:v>
                </c:pt>
                <c:pt idx="95">
                  <c:v>-2.9374352322703601</c:v>
                </c:pt>
                <c:pt idx="96">
                  <c:v>-2.9539732446590401</c:v>
                </c:pt>
                <c:pt idx="97">
                  <c:v>-2.9687716845280199</c:v>
                </c:pt>
                <c:pt idx="98">
                  <c:v>-2.9837418856987501</c:v>
                </c:pt>
                <c:pt idx="99">
                  <c:v>-2.9999465433200898</c:v>
                </c:pt>
                <c:pt idx="100">
                  <c:v>-3.01407206905973</c:v>
                </c:pt>
                <c:pt idx="101">
                  <c:v>-3.0283825047456379</c:v>
                </c:pt>
                <c:pt idx="102">
                  <c:v>-3.0426929404315461</c:v>
                </c:pt>
                <c:pt idx="103">
                  <c:v>-3.057003376117454</c:v>
                </c:pt>
                <c:pt idx="104">
                  <c:v>-3.0713138118033623</c:v>
                </c:pt>
                <c:pt idx="105">
                  <c:v>-3.0856242474892701</c:v>
                </c:pt>
                <c:pt idx="106">
                  <c:v>-3.098741671054372</c:v>
                </c:pt>
                <c:pt idx="107">
                  <c:v>-3.111859094619474</c:v>
                </c:pt>
                <c:pt idx="108">
                  <c:v>-3.1249765181845763</c:v>
                </c:pt>
                <c:pt idx="109">
                  <c:v>-3.1380939417496783</c:v>
                </c:pt>
                <c:pt idx="110">
                  <c:v>-3.1512113653147802</c:v>
                </c:pt>
                <c:pt idx="111">
                  <c:v>-3.1633643901072483</c:v>
                </c:pt>
                <c:pt idx="112">
                  <c:v>-3.1755174148997161</c:v>
                </c:pt>
                <c:pt idx="113">
                  <c:v>-3.1876704396921842</c:v>
                </c:pt>
                <c:pt idx="114">
                  <c:v>-3.1998234644846519</c:v>
                </c:pt>
                <c:pt idx="115">
                  <c:v>-3.2119764892771201</c:v>
                </c:pt>
                <c:pt idx="116">
                  <c:v>-3.2232282678590662</c:v>
                </c:pt>
                <c:pt idx="117">
                  <c:v>-3.2344800464410119</c:v>
                </c:pt>
                <c:pt idx="118">
                  <c:v>-3.2457318250229581</c:v>
                </c:pt>
                <c:pt idx="119">
                  <c:v>-3.2569836036049038</c:v>
                </c:pt>
                <c:pt idx="120">
                  <c:v>-3.2682353821868499</c:v>
                </c:pt>
                <c:pt idx="121">
                  <c:v>-3.278663890212242</c:v>
                </c:pt>
                <c:pt idx="122">
                  <c:v>-3.2890923982376341</c:v>
                </c:pt>
                <c:pt idx="123">
                  <c:v>-3.2995209062630257</c:v>
                </c:pt>
                <c:pt idx="124">
                  <c:v>-3.3099494142884178</c:v>
                </c:pt>
                <c:pt idx="125">
                  <c:v>-3.3203779223138099</c:v>
                </c:pt>
                <c:pt idx="126">
                  <c:v>-3.3300395566384777</c:v>
                </c:pt>
                <c:pt idx="127">
                  <c:v>-3.339701190963146</c:v>
                </c:pt>
                <c:pt idx="128">
                  <c:v>-3.3493628252878138</c:v>
                </c:pt>
                <c:pt idx="129">
                  <c:v>-3.3590244596124821</c:v>
                </c:pt>
                <c:pt idx="130">
                  <c:v>-3.3686860939371499</c:v>
                </c:pt>
                <c:pt idx="131">
                  <c:v>-3.3776583747488598</c:v>
                </c:pt>
                <c:pt idx="132">
                  <c:v>-3.3866306555605701</c:v>
                </c:pt>
                <c:pt idx="133">
                  <c:v>-3.3956029363722799</c:v>
                </c:pt>
                <c:pt idx="134">
                  <c:v>-3.4045752171839903</c:v>
                </c:pt>
                <c:pt idx="135">
                  <c:v>-3.4135474979957001</c:v>
                </c:pt>
                <c:pt idx="136">
                  <c:v>-3.4218829715956982</c:v>
                </c:pt>
                <c:pt idx="137">
                  <c:v>-3.4302184451956963</c:v>
                </c:pt>
                <c:pt idx="138">
                  <c:v>-3.4385539187956939</c:v>
                </c:pt>
                <c:pt idx="139">
                  <c:v>-3.446889392395692</c:v>
                </c:pt>
                <c:pt idx="140">
                  <c:v>-3.4552248659956901</c:v>
                </c:pt>
                <c:pt idx="141">
                  <c:v>-3.4629630347007079</c:v>
                </c:pt>
                <c:pt idx="142">
                  <c:v>-3.4707012034057261</c:v>
                </c:pt>
                <c:pt idx="143">
                  <c:v>-3.4784393721107438</c:v>
                </c:pt>
                <c:pt idx="144">
                  <c:v>-3.486177540815762</c:v>
                </c:pt>
                <c:pt idx="145">
                  <c:v>-3.4939157095207798</c:v>
                </c:pt>
                <c:pt idx="146">
                  <c:v>-3.5011154993853237</c:v>
                </c:pt>
                <c:pt idx="147">
                  <c:v>-3.5083152892498677</c:v>
                </c:pt>
                <c:pt idx="148">
                  <c:v>-3.5155150791144121</c:v>
                </c:pt>
                <c:pt idx="149">
                  <c:v>-3.522714868978956</c:v>
                </c:pt>
                <c:pt idx="150">
                  <c:v>-3.5299146588435</c:v>
                </c:pt>
                <c:pt idx="151">
                  <c:v>-3.536328565820682</c:v>
                </c:pt>
                <c:pt idx="152">
                  <c:v>-3.542742472797864</c:v>
                </c:pt>
                <c:pt idx="153">
                  <c:v>-3.5491563797750461</c:v>
                </c:pt>
                <c:pt idx="154">
                  <c:v>-3.5555702867522281</c:v>
                </c:pt>
                <c:pt idx="155">
                  <c:v>-3.5619841937294101</c:v>
                </c:pt>
                <c:pt idx="156">
                  <c:v>-3.568491327519006</c:v>
                </c:pt>
                <c:pt idx="157">
                  <c:v>-3.5749984613086019</c:v>
                </c:pt>
                <c:pt idx="158">
                  <c:v>-3.5815055950981982</c:v>
                </c:pt>
                <c:pt idx="159">
                  <c:v>-3.5880127288877941</c:v>
                </c:pt>
                <c:pt idx="160">
                  <c:v>-3.59451986267739</c:v>
                </c:pt>
                <c:pt idx="161">
                  <c:v>-3.6000940022738659</c:v>
                </c:pt>
                <c:pt idx="162">
                  <c:v>-3.6056681418703418</c:v>
                </c:pt>
                <c:pt idx="163">
                  <c:v>-3.6112422814668181</c:v>
                </c:pt>
                <c:pt idx="164">
                  <c:v>-3.616816421063294</c:v>
                </c:pt>
                <c:pt idx="165">
                  <c:v>-3.6223905606597699</c:v>
                </c:pt>
                <c:pt idx="166">
                  <c:v>-3.6276778150910918</c:v>
                </c:pt>
                <c:pt idx="167">
                  <c:v>-3.632965069522414</c:v>
                </c:pt>
                <c:pt idx="168">
                  <c:v>-3.6382523239537359</c:v>
                </c:pt>
                <c:pt idx="169">
                  <c:v>-3.6435395783850582</c:v>
                </c:pt>
                <c:pt idx="170">
                  <c:v>-3.64882683281638</c:v>
                </c:pt>
                <c:pt idx="171">
                  <c:v>-3.6537842759707422</c:v>
                </c:pt>
                <c:pt idx="172">
                  <c:v>-3.6587417191251039</c:v>
                </c:pt>
                <c:pt idx="173">
                  <c:v>-3.6636991622794661</c:v>
                </c:pt>
                <c:pt idx="174">
                  <c:v>-3.6686566054338279</c:v>
                </c:pt>
                <c:pt idx="175">
                  <c:v>-3.6736140485881901</c:v>
                </c:pt>
                <c:pt idx="176">
                  <c:v>-3.6782625479733642</c:v>
                </c:pt>
                <c:pt idx="177">
                  <c:v>-3.6829110473585382</c:v>
                </c:pt>
                <c:pt idx="178">
                  <c:v>-3.6875595467437119</c:v>
                </c:pt>
                <c:pt idx="179">
                  <c:v>-3.692208046128886</c:v>
                </c:pt>
                <c:pt idx="180">
                  <c:v>-3.6968565455140601</c:v>
                </c:pt>
                <c:pt idx="181">
                  <c:v>-3.701216132693014</c:v>
                </c:pt>
                <c:pt idx="182">
                  <c:v>-3.7055757198719679</c:v>
                </c:pt>
                <c:pt idx="183">
                  <c:v>-3.7099353070509222</c:v>
                </c:pt>
                <c:pt idx="184">
                  <c:v>-3.7142948942298761</c:v>
                </c:pt>
                <c:pt idx="185">
                  <c:v>-3.71865448140883</c:v>
                </c:pt>
                <c:pt idx="186">
                  <c:v>-3.7227436715661701</c:v>
                </c:pt>
                <c:pt idx="187">
                  <c:v>-3.7268328617235102</c:v>
                </c:pt>
                <c:pt idx="188">
                  <c:v>-3.7309220518808499</c:v>
                </c:pt>
                <c:pt idx="189">
                  <c:v>-3.73501124203819</c:v>
                </c:pt>
                <c:pt idx="190">
                  <c:v>-3.7391004321955301</c:v>
                </c:pt>
                <c:pt idx="191">
                  <c:v>-3.7429372344416043</c:v>
                </c:pt>
                <c:pt idx="192">
                  <c:v>-3.7467740366876781</c:v>
                </c:pt>
                <c:pt idx="193">
                  <c:v>-3.7506108389337522</c:v>
                </c:pt>
                <c:pt idx="194">
                  <c:v>-3.754447641179826</c:v>
                </c:pt>
                <c:pt idx="195">
                  <c:v>-3.7582844434259002</c:v>
                </c:pt>
                <c:pt idx="196">
                  <c:v>-3.761885649213482</c:v>
                </c:pt>
                <c:pt idx="197">
                  <c:v>-3.7654868550010643</c:v>
                </c:pt>
                <c:pt idx="198">
                  <c:v>-3.7690880607886461</c:v>
                </c:pt>
                <c:pt idx="199">
                  <c:v>-3.7726892665762284</c:v>
                </c:pt>
                <c:pt idx="200">
                  <c:v>-3.7762904723638102</c:v>
                </c:pt>
                <c:pt idx="201">
                  <c:v>-3.77967183378939</c:v>
                </c:pt>
                <c:pt idx="202">
                  <c:v>-3.7830531952149702</c:v>
                </c:pt>
                <c:pt idx="203">
                  <c:v>-3.78643455664055</c:v>
                </c:pt>
                <c:pt idx="204">
                  <c:v>-3.7898159180661302</c:v>
                </c:pt>
                <c:pt idx="205">
                  <c:v>-3.7931972794917099</c:v>
                </c:pt>
                <c:pt idx="206">
                  <c:v>-3.7963735345279561</c:v>
                </c:pt>
                <c:pt idx="207">
                  <c:v>-3.7995497895642019</c:v>
                </c:pt>
                <c:pt idx="208">
                  <c:v>-3.8027260446004481</c:v>
                </c:pt>
                <c:pt idx="209">
                  <c:v>-3.8059022996366938</c:v>
                </c:pt>
                <c:pt idx="210">
                  <c:v>-3.80907855467294</c:v>
                </c:pt>
                <c:pt idx="211">
                  <c:v>-3.8120634651413381</c:v>
                </c:pt>
                <c:pt idx="212">
                  <c:v>-3.8150483756097362</c:v>
                </c:pt>
                <c:pt idx="213">
                  <c:v>-3.8180332860781339</c:v>
                </c:pt>
                <c:pt idx="214">
                  <c:v>-3.821018196546532</c:v>
                </c:pt>
                <c:pt idx="215">
                  <c:v>-3.8240031070149301</c:v>
                </c:pt>
                <c:pt idx="216">
                  <c:v>-3.8268095040193781</c:v>
                </c:pt>
                <c:pt idx="217">
                  <c:v>-3.8296159010238262</c:v>
                </c:pt>
                <c:pt idx="218">
                  <c:v>-3.8324222980282738</c:v>
                </c:pt>
                <c:pt idx="219">
                  <c:v>-3.8352286950327219</c:v>
                </c:pt>
                <c:pt idx="220">
                  <c:v>-3.83803509203717</c:v>
                </c:pt>
                <c:pt idx="221">
                  <c:v>-3.8406749250941821</c:v>
                </c:pt>
                <c:pt idx="222">
                  <c:v>-3.8433147581511942</c:v>
                </c:pt>
                <c:pt idx="223">
                  <c:v>-3.8459545912082058</c:v>
                </c:pt>
                <c:pt idx="224">
                  <c:v>-3.8485944242652179</c:v>
                </c:pt>
                <c:pt idx="225">
                  <c:v>-3.85123425732223</c:v>
                </c:pt>
                <c:pt idx="226">
                  <c:v>-3.853729698868618</c:v>
                </c:pt>
                <c:pt idx="227">
                  <c:v>-3.8562251404150061</c:v>
                </c:pt>
                <c:pt idx="228">
                  <c:v>-3.8587205819613941</c:v>
                </c:pt>
                <c:pt idx="229">
                  <c:v>-3.8612160235077821</c:v>
                </c:pt>
                <c:pt idx="230">
                  <c:v>-3.8637114650541702</c:v>
                </c:pt>
                <c:pt idx="231">
                  <c:v>-3.8661053193890562</c:v>
                </c:pt>
                <c:pt idx="232">
                  <c:v>-3.8684991737239423</c:v>
                </c:pt>
                <c:pt idx="233">
                  <c:v>-3.8708930280588278</c:v>
                </c:pt>
                <c:pt idx="234">
                  <c:v>-3.8732868823937139</c:v>
                </c:pt>
                <c:pt idx="235">
                  <c:v>-3.8756807367285999</c:v>
                </c:pt>
                <c:pt idx="236">
                  <c:v>-3.8778225686702781</c:v>
                </c:pt>
                <c:pt idx="237">
                  <c:v>-3.8799644006119558</c:v>
                </c:pt>
                <c:pt idx="238">
                  <c:v>-3.882106232553634</c:v>
                </c:pt>
                <c:pt idx="239">
                  <c:v>-3.8842480644953117</c:v>
                </c:pt>
                <c:pt idx="240">
                  <c:v>-3.8863898964369898</c:v>
                </c:pt>
                <c:pt idx="241">
                  <c:v>-3.8884634552287598</c:v>
                </c:pt>
                <c:pt idx="242">
                  <c:v>-3.8905370140205298</c:v>
                </c:pt>
                <c:pt idx="243">
                  <c:v>-3.8926105728123002</c:v>
                </c:pt>
                <c:pt idx="244">
                  <c:v>-3.8946841316040701</c:v>
                </c:pt>
                <c:pt idx="245">
                  <c:v>-3.8967576903958401</c:v>
                </c:pt>
                <c:pt idx="246">
                  <c:v>-3.8987737954603801</c:v>
                </c:pt>
                <c:pt idx="247">
                  <c:v>-3.90078990052492</c:v>
                </c:pt>
                <c:pt idx="248">
                  <c:v>-3.90280600558946</c:v>
                </c:pt>
                <c:pt idx="249">
                  <c:v>-3.904822110654</c:v>
                </c:pt>
                <c:pt idx="250">
                  <c:v>-3.90683821571854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B4-445B-910B-36CC060FD98F}"/>
            </c:ext>
          </c:extLst>
        </c:ser>
        <c:ser>
          <c:idx val="5"/>
          <c:order val="5"/>
          <c:tx>
            <c:strRef>
              <c:f>'Laffer Curve Data'!$L$1</c:f>
              <c:strCache>
                <c:ptCount val="1"/>
                <c:pt idx="0">
                  <c:v>Mexico retal</c:v>
                </c:pt>
              </c:strCache>
            </c:strRef>
          </c:tx>
          <c:spPr>
            <a:ln>
              <a:solidFill>
                <a:srgbClr val="C00000"/>
              </a:solidFill>
              <a:prstDash val="dash"/>
            </a:ln>
          </c:spPr>
          <c:marker>
            <c:symbol val="none"/>
          </c:marker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Data'!$L$2:$L$252</c:f>
              <c:numCache>
                <c:formatCode>General</c:formatCode>
                <c:ptCount val="251"/>
                <c:pt idx="0">
                  <c:v>0</c:v>
                </c:pt>
                <c:pt idx="1">
                  <c:v>-5.2977118820496397E-2</c:v>
                </c:pt>
                <c:pt idx="2">
                  <c:v>-0.108875349452486</c:v>
                </c:pt>
                <c:pt idx="3">
                  <c:v>-0.16712582329626599</c:v>
                </c:pt>
                <c:pt idx="4">
                  <c:v>-0.22741920999817</c:v>
                </c:pt>
                <c:pt idx="5">
                  <c:v>-0.289469378701457</c:v>
                </c:pt>
                <c:pt idx="6">
                  <c:v>-0.35300928920584101</c:v>
                </c:pt>
                <c:pt idx="7">
                  <c:v>-0.417790875791479</c:v>
                </c:pt>
                <c:pt idx="8">
                  <c:v>-0.48358397998552499</c:v>
                </c:pt>
                <c:pt idx="9">
                  <c:v>-0.55017578803850897</c:v>
                </c:pt>
                <c:pt idx="10">
                  <c:v>-0.61736998841550605</c:v>
                </c:pt>
                <c:pt idx="11">
                  <c:v>-0.68498596709943904</c:v>
                </c:pt>
                <c:pt idx="12">
                  <c:v>-0.75285800792075397</c:v>
                </c:pt>
                <c:pt idx="13">
                  <c:v>-0.82083450063705798</c:v>
                </c:pt>
                <c:pt idx="14">
                  <c:v>-0.88877716141082497</c:v>
                </c:pt>
                <c:pt idx="15">
                  <c:v>-0.95656037708040698</c:v>
                </c:pt>
                <c:pt idx="16">
                  <c:v>-1.0240700337524</c:v>
                </c:pt>
                <c:pt idx="17">
                  <c:v>-1.0912037740323</c:v>
                </c:pt>
                <c:pt idx="18">
                  <c:v>-1.15786853024088</c:v>
                </c:pt>
                <c:pt idx="19">
                  <c:v>-1.2239821457456601</c:v>
                </c:pt>
                <c:pt idx="20">
                  <c:v>-1.28947068226328</c:v>
                </c:pt>
                <c:pt idx="21">
                  <c:v>-1.35426921896432</c:v>
                </c:pt>
                <c:pt idx="22">
                  <c:v>-1.41832120868119</c:v>
                </c:pt>
                <c:pt idx="23">
                  <c:v>-1.4815754366446701</c:v>
                </c:pt>
                <c:pt idx="24">
                  <c:v>-1.54388119222086</c:v>
                </c:pt>
                <c:pt idx="25">
                  <c:v>-1.60541967524011</c:v>
                </c:pt>
                <c:pt idx="26">
                  <c:v>-1.66605579926192</c:v>
                </c:pt>
                <c:pt idx="27">
                  <c:v>-1.72575828713909</c:v>
                </c:pt>
                <c:pt idx="28">
                  <c:v>-1.7845064181547601</c:v>
                </c:pt>
                <c:pt idx="29">
                  <c:v>-1.84228560819125</c:v>
                </c:pt>
                <c:pt idx="30">
                  <c:v>-1.8990796982668601</c:v>
                </c:pt>
                <c:pt idx="31">
                  <c:v>-1.95488221779584</c:v>
                </c:pt>
                <c:pt idx="32">
                  <c:v>-2.0096881133145801</c:v>
                </c:pt>
                <c:pt idx="33">
                  <c:v>-2.06341987788986</c:v>
                </c:pt>
                <c:pt idx="34">
                  <c:v>-2.1162433073174398</c:v>
                </c:pt>
                <c:pt idx="35">
                  <c:v>-2.1680714113853501</c:v>
                </c:pt>
                <c:pt idx="36">
                  <c:v>-2.2189074344936399</c:v>
                </c:pt>
                <c:pt idx="37">
                  <c:v>-2.26876030774004</c:v>
                </c:pt>
                <c:pt idx="38">
                  <c:v>-2.31764160457623</c:v>
                </c:pt>
                <c:pt idx="39">
                  <c:v>-2.3655584945731101</c:v>
                </c:pt>
                <c:pt idx="40">
                  <c:v>-2.41252510372547</c:v>
                </c:pt>
                <c:pt idx="41">
                  <c:v>-2.45855404392467</c:v>
                </c:pt>
                <c:pt idx="42">
                  <c:v>-2.5036599415562102</c:v>
                </c:pt>
                <c:pt idx="43">
                  <c:v>-2.5478569489341001</c:v>
                </c:pt>
                <c:pt idx="44">
                  <c:v>-2.5911609906166899</c:v>
                </c:pt>
                <c:pt idx="45">
                  <c:v>-2.6335886618347901</c:v>
                </c:pt>
                <c:pt idx="46">
                  <c:v>-2.67515552865351</c:v>
                </c:pt>
                <c:pt idx="47">
                  <c:v>-2.7158787091505299</c:v>
                </c:pt>
                <c:pt idx="48">
                  <c:v>-2.75577554301247</c:v>
                </c:pt>
                <c:pt idx="49">
                  <c:v>-2.7948632702952598</c:v>
                </c:pt>
                <c:pt idx="50">
                  <c:v>-2.8331594653151599</c:v>
                </c:pt>
                <c:pt idx="51">
                  <c:v>-2.8706808735739302</c:v>
                </c:pt>
                <c:pt idx="52">
                  <c:v>-2.9074206948303498</c:v>
                </c:pt>
                <c:pt idx="53">
                  <c:v>-2.9434251001492702</c:v>
                </c:pt>
                <c:pt idx="54">
                  <c:v>-2.9787171190302399</c:v>
                </c:pt>
                <c:pt idx="55">
                  <c:v>-3.0133078057463001</c:v>
                </c:pt>
                <c:pt idx="56">
                  <c:v>-3.0472058241019702</c:v>
                </c:pt>
                <c:pt idx="57">
                  <c:v>-3.0804039546341402</c:v>
                </c:pt>
                <c:pt idx="58">
                  <c:v>-3.1129587526874598</c:v>
                </c:pt>
                <c:pt idx="59">
                  <c:v>-3.1448810443729598</c:v>
                </c:pt>
                <c:pt idx="60">
                  <c:v>-3.1761821407539399</c:v>
                </c:pt>
                <c:pt idx="61">
                  <c:v>-3.20687556213525</c:v>
                </c:pt>
                <c:pt idx="62">
                  <c:v>-3.2369743979437602</c:v>
                </c:pt>
                <c:pt idx="63">
                  <c:v>-3.2664934205932101</c:v>
                </c:pt>
                <c:pt idx="64">
                  <c:v>-3.2954466362078798</c:v>
                </c:pt>
                <c:pt idx="65">
                  <c:v>-3.3238479760226198</c:v>
                </c:pt>
                <c:pt idx="66">
                  <c:v>-3.3517106289122198</c:v>
                </c:pt>
                <c:pt idx="67">
                  <c:v>-3.37904786285109</c:v>
                </c:pt>
                <c:pt idx="68">
                  <c:v>-3.4058725346429299</c:v>
                </c:pt>
                <c:pt idx="69">
                  <c:v>-3.43213745035025</c:v>
                </c:pt>
                <c:pt idx="70">
                  <c:v>-3.45797800824776</c:v>
                </c:pt>
                <c:pt idx="71">
                  <c:v>-3.48336099179238</c:v>
                </c:pt>
                <c:pt idx="72">
                  <c:v>-3.5082103410729601</c:v>
                </c:pt>
                <c:pt idx="73">
                  <c:v>-3.53266528398879</c:v>
                </c:pt>
                <c:pt idx="74">
                  <c:v>-3.5566920305014098</c:v>
                </c:pt>
                <c:pt idx="75">
                  <c:v>-3.5802152124437998</c:v>
                </c:pt>
                <c:pt idx="76">
                  <c:v>-3.6033762319465898</c:v>
                </c:pt>
                <c:pt idx="77">
                  <c:v>-3.6261381886705899</c:v>
                </c:pt>
                <c:pt idx="78">
                  <c:v>-3.6484259476593799</c:v>
                </c:pt>
                <c:pt idx="79">
                  <c:v>-3.6703810522812201</c:v>
                </c:pt>
                <c:pt idx="80">
                  <c:v>-3.6919647983973198</c:v>
                </c:pt>
                <c:pt idx="81">
                  <c:v>-3.7131019887547199</c:v>
                </c:pt>
                <c:pt idx="82">
                  <c:v>-3.73393299601533</c:v>
                </c:pt>
                <c:pt idx="83">
                  <c:v>-3.7544178190094</c:v>
                </c:pt>
                <c:pt idx="84">
                  <c:v>-3.7745445189871099</c:v>
                </c:pt>
                <c:pt idx="85">
                  <c:v>-3.79426003732127</c:v>
                </c:pt>
                <c:pt idx="86">
                  <c:v>-3.8137031973885298</c:v>
                </c:pt>
                <c:pt idx="87">
                  <c:v>-3.8328320123484998</c:v>
                </c:pt>
                <c:pt idx="88">
                  <c:v>-3.8516344148992299</c:v>
                </c:pt>
                <c:pt idx="89">
                  <c:v>-3.87011853755588</c:v>
                </c:pt>
                <c:pt idx="90">
                  <c:v>-3.8882930271723501</c:v>
                </c:pt>
                <c:pt idx="91">
                  <c:v>-3.9061659397575701</c:v>
                </c:pt>
                <c:pt idx="92">
                  <c:v>-3.9237440335679201</c:v>
                </c:pt>
                <c:pt idx="93">
                  <c:v>-3.94124021199515</c:v>
                </c:pt>
                <c:pt idx="94">
                  <c:v>-3.9580612747066</c:v>
                </c:pt>
                <c:pt idx="95">
                  <c:v>-3.9749816473322199</c:v>
                </c:pt>
                <c:pt idx="96">
                  <c:v>-3.9912530498979999</c:v>
                </c:pt>
                <c:pt idx="97">
                  <c:v>-4.0076812713200001</c:v>
                </c:pt>
                <c:pt idx="98">
                  <c:v>-4.0239264392171696</c:v>
                </c:pt>
                <c:pt idx="99">
                  <c:v>-4.0391462942264402</c:v>
                </c:pt>
                <c:pt idx="100">
                  <c:v>-4.0547964010931201</c:v>
                </c:pt>
                <c:pt idx="101">
                  <c:v>-4.0695275033235925</c:v>
                </c:pt>
                <c:pt idx="102">
                  <c:v>-4.0842586055540639</c:v>
                </c:pt>
                <c:pt idx="103">
                  <c:v>-4.0989897077845363</c:v>
                </c:pt>
                <c:pt idx="104">
                  <c:v>-4.1137208100150078</c:v>
                </c:pt>
                <c:pt idx="105">
                  <c:v>-4.1284519122454801</c:v>
                </c:pt>
                <c:pt idx="106">
                  <c:v>-4.1421114434556738</c:v>
                </c:pt>
                <c:pt idx="107">
                  <c:v>-4.1557709746658684</c:v>
                </c:pt>
                <c:pt idx="108">
                  <c:v>-4.1694305058760621</c:v>
                </c:pt>
                <c:pt idx="109">
                  <c:v>-4.1830900370862567</c:v>
                </c:pt>
                <c:pt idx="110">
                  <c:v>-4.1967495682964504</c:v>
                </c:pt>
                <c:pt idx="111">
                  <c:v>-4.209405085625054</c:v>
                </c:pt>
                <c:pt idx="112">
                  <c:v>-4.2220606029536585</c:v>
                </c:pt>
                <c:pt idx="113">
                  <c:v>-4.2347161202822621</c:v>
                </c:pt>
                <c:pt idx="114">
                  <c:v>-4.2473716376108666</c:v>
                </c:pt>
                <c:pt idx="115">
                  <c:v>-4.2600271549394702</c:v>
                </c:pt>
                <c:pt idx="116">
                  <c:v>-4.2717828972270961</c:v>
                </c:pt>
                <c:pt idx="117">
                  <c:v>-4.2835386395147221</c:v>
                </c:pt>
                <c:pt idx="118">
                  <c:v>-4.2952943818023481</c:v>
                </c:pt>
                <c:pt idx="119">
                  <c:v>-4.3070501240899741</c:v>
                </c:pt>
                <c:pt idx="120">
                  <c:v>-4.3188058663776001</c:v>
                </c:pt>
                <c:pt idx="121">
                  <c:v>-4.3297333864255538</c:v>
                </c:pt>
                <c:pt idx="122">
                  <c:v>-4.3406609064735076</c:v>
                </c:pt>
                <c:pt idx="123">
                  <c:v>-4.3515884265214622</c:v>
                </c:pt>
                <c:pt idx="124">
                  <c:v>-4.3625159465694159</c:v>
                </c:pt>
                <c:pt idx="125">
                  <c:v>-4.3734434666173696</c:v>
                </c:pt>
                <c:pt idx="126">
                  <c:v>-4.3836227879457441</c:v>
                </c:pt>
                <c:pt idx="127">
                  <c:v>-4.3938021092741177</c:v>
                </c:pt>
                <c:pt idx="128">
                  <c:v>-4.4039814306024923</c:v>
                </c:pt>
                <c:pt idx="129">
                  <c:v>-4.4141607519308659</c:v>
                </c:pt>
                <c:pt idx="130">
                  <c:v>-4.4243400732592404</c:v>
                </c:pt>
                <c:pt idx="131">
                  <c:v>-4.4338145878253004</c:v>
                </c:pt>
                <c:pt idx="132">
                  <c:v>-4.4432891023913603</c:v>
                </c:pt>
                <c:pt idx="133">
                  <c:v>-4.4527636169574203</c:v>
                </c:pt>
                <c:pt idx="134">
                  <c:v>-4.4622381315234803</c:v>
                </c:pt>
                <c:pt idx="135">
                  <c:v>-4.4717126460895402</c:v>
                </c:pt>
                <c:pt idx="136">
                  <c:v>-4.4805412101363959</c:v>
                </c:pt>
                <c:pt idx="137">
                  <c:v>-4.4893697741832517</c:v>
                </c:pt>
                <c:pt idx="138">
                  <c:v>-4.4981983382301083</c:v>
                </c:pt>
                <c:pt idx="139">
                  <c:v>-4.507026902276964</c:v>
                </c:pt>
                <c:pt idx="140">
                  <c:v>-4.5158554663238197</c:v>
                </c:pt>
                <c:pt idx="141">
                  <c:v>-4.5241010650073221</c:v>
                </c:pt>
                <c:pt idx="142">
                  <c:v>-4.5323466636908236</c:v>
                </c:pt>
                <c:pt idx="143">
                  <c:v>-4.540592262374326</c:v>
                </c:pt>
                <c:pt idx="144">
                  <c:v>-4.5488378610578275</c:v>
                </c:pt>
                <c:pt idx="145">
                  <c:v>-4.5570834597413299</c:v>
                </c:pt>
                <c:pt idx="146">
                  <c:v>-4.5647778771102763</c:v>
                </c:pt>
                <c:pt idx="147">
                  <c:v>-4.5724722944792218</c:v>
                </c:pt>
                <c:pt idx="148">
                  <c:v>-4.5801667118481681</c:v>
                </c:pt>
                <c:pt idx="149">
                  <c:v>-4.5878611292171136</c:v>
                </c:pt>
                <c:pt idx="150">
                  <c:v>-4.59555554658606</c:v>
                </c:pt>
                <c:pt idx="151">
                  <c:v>-4.602922372777158</c:v>
                </c:pt>
                <c:pt idx="152">
                  <c:v>-4.610289198968256</c:v>
                </c:pt>
                <c:pt idx="153">
                  <c:v>-4.6176560251593539</c:v>
                </c:pt>
                <c:pt idx="154">
                  <c:v>-4.6250228513504519</c:v>
                </c:pt>
                <c:pt idx="155">
                  <c:v>-4.6323896775415498</c:v>
                </c:pt>
                <c:pt idx="156">
                  <c:v>-4.6389549971235118</c:v>
                </c:pt>
                <c:pt idx="157">
                  <c:v>-4.6455203167054737</c:v>
                </c:pt>
                <c:pt idx="158">
                  <c:v>-4.6520856362874365</c:v>
                </c:pt>
                <c:pt idx="159">
                  <c:v>-4.6586509558693985</c:v>
                </c:pt>
                <c:pt idx="160">
                  <c:v>-4.6652162754513604</c:v>
                </c:pt>
                <c:pt idx="161">
                  <c:v>-4.6716329289838807</c:v>
                </c:pt>
                <c:pt idx="162">
                  <c:v>-4.6780495825164001</c:v>
                </c:pt>
                <c:pt idx="163">
                  <c:v>-4.6844662360489204</c:v>
                </c:pt>
                <c:pt idx="164">
                  <c:v>-4.6908828895814398</c:v>
                </c:pt>
                <c:pt idx="165">
                  <c:v>-4.6972995431139601</c:v>
                </c:pt>
                <c:pt idx="166">
                  <c:v>-4.7033273572509504</c:v>
                </c:pt>
                <c:pt idx="167">
                  <c:v>-4.7093551713879398</c:v>
                </c:pt>
                <c:pt idx="168">
                  <c:v>-4.7153829855249301</c:v>
                </c:pt>
                <c:pt idx="169">
                  <c:v>-4.7214107996619195</c:v>
                </c:pt>
                <c:pt idx="170">
                  <c:v>-4.7274386137989097</c:v>
                </c:pt>
                <c:pt idx="171">
                  <c:v>-4.7330724097153096</c:v>
                </c:pt>
                <c:pt idx="172">
                  <c:v>-4.7387062056317095</c:v>
                </c:pt>
                <c:pt idx="173">
                  <c:v>-4.7443400015481103</c:v>
                </c:pt>
                <c:pt idx="174">
                  <c:v>-4.7499737974645102</c:v>
                </c:pt>
                <c:pt idx="175">
                  <c:v>-4.7556075933809101</c:v>
                </c:pt>
                <c:pt idx="176">
                  <c:v>-4.7608700134216377</c:v>
                </c:pt>
                <c:pt idx="177">
                  <c:v>-4.7661324334623663</c:v>
                </c:pt>
                <c:pt idx="178">
                  <c:v>-4.7713948535030939</c:v>
                </c:pt>
                <c:pt idx="179">
                  <c:v>-4.7766572735438224</c:v>
                </c:pt>
                <c:pt idx="180">
                  <c:v>-4.78191969358455</c:v>
                </c:pt>
                <c:pt idx="181">
                  <c:v>-4.7868392420481163</c:v>
                </c:pt>
                <c:pt idx="182">
                  <c:v>-4.7917587905116825</c:v>
                </c:pt>
                <c:pt idx="183">
                  <c:v>-4.7966783389752479</c:v>
                </c:pt>
                <c:pt idx="184">
                  <c:v>-4.8015978874388141</c:v>
                </c:pt>
                <c:pt idx="185">
                  <c:v>-4.8065174359023803</c:v>
                </c:pt>
                <c:pt idx="186">
                  <c:v>-4.8111205777796187</c:v>
                </c:pt>
                <c:pt idx="187">
                  <c:v>-4.8157237196568561</c:v>
                </c:pt>
                <c:pt idx="188">
                  <c:v>-4.8203268615340944</c:v>
                </c:pt>
                <c:pt idx="189">
                  <c:v>-4.8249300034113318</c:v>
                </c:pt>
                <c:pt idx="190">
                  <c:v>-4.8295331452885701</c:v>
                </c:pt>
                <c:pt idx="191">
                  <c:v>-4.8338445307433782</c:v>
                </c:pt>
                <c:pt idx="192">
                  <c:v>-4.8381559161981862</c:v>
                </c:pt>
                <c:pt idx="193">
                  <c:v>-4.8424673016529942</c:v>
                </c:pt>
                <c:pt idx="194">
                  <c:v>-4.8467786871078022</c:v>
                </c:pt>
                <c:pt idx="195">
                  <c:v>-4.8510900725626103</c:v>
                </c:pt>
                <c:pt idx="196">
                  <c:v>-4.8551319587474424</c:v>
                </c:pt>
                <c:pt idx="197">
                  <c:v>-4.8591738449322746</c:v>
                </c:pt>
                <c:pt idx="198">
                  <c:v>-4.8632157311171058</c:v>
                </c:pt>
                <c:pt idx="199">
                  <c:v>-4.867257617301938</c:v>
                </c:pt>
                <c:pt idx="200">
                  <c:v>-4.8712995034867701</c:v>
                </c:pt>
                <c:pt idx="201">
                  <c:v>-4.8750920099606905</c:v>
                </c:pt>
                <c:pt idx="202">
                  <c:v>-4.87888451643461</c:v>
                </c:pt>
                <c:pt idx="203">
                  <c:v>-4.8826770229085303</c:v>
                </c:pt>
                <c:pt idx="204">
                  <c:v>-4.8864695293824498</c:v>
                </c:pt>
                <c:pt idx="205">
                  <c:v>-4.8902620358563702</c:v>
                </c:pt>
                <c:pt idx="206">
                  <c:v>-4.8938235488333062</c:v>
                </c:pt>
                <c:pt idx="207">
                  <c:v>-4.8973850618102421</c:v>
                </c:pt>
                <c:pt idx="208">
                  <c:v>-4.9009465747871781</c:v>
                </c:pt>
                <c:pt idx="209">
                  <c:v>-4.9045080877641141</c:v>
                </c:pt>
                <c:pt idx="210">
                  <c:v>-4.90806960074105</c:v>
                </c:pt>
                <c:pt idx="211">
                  <c:v>-4.9114168787119583</c:v>
                </c:pt>
                <c:pt idx="212">
                  <c:v>-4.9147641566828657</c:v>
                </c:pt>
                <c:pt idx="213">
                  <c:v>-4.918111434653774</c:v>
                </c:pt>
                <c:pt idx="214">
                  <c:v>-4.9214587126246814</c:v>
                </c:pt>
                <c:pt idx="215">
                  <c:v>-4.9248059905955897</c:v>
                </c:pt>
                <c:pt idx="216">
                  <c:v>-4.9279543701242359</c:v>
                </c:pt>
                <c:pt idx="217">
                  <c:v>-4.9311027496528821</c:v>
                </c:pt>
                <c:pt idx="218">
                  <c:v>-4.9342511291815274</c:v>
                </c:pt>
                <c:pt idx="219">
                  <c:v>-4.9373995087101736</c:v>
                </c:pt>
                <c:pt idx="220">
                  <c:v>-4.9405478882388199</c:v>
                </c:pt>
                <c:pt idx="221">
                  <c:v>-4.9435114074677156</c:v>
                </c:pt>
                <c:pt idx="222">
                  <c:v>-4.9464749266966122</c:v>
                </c:pt>
                <c:pt idx="223">
                  <c:v>-4.9494384459255079</c:v>
                </c:pt>
                <c:pt idx="224">
                  <c:v>-4.9524019651544045</c:v>
                </c:pt>
                <c:pt idx="225">
                  <c:v>-4.9553654843833002</c:v>
                </c:pt>
                <c:pt idx="226">
                  <c:v>-4.9581607532209819</c:v>
                </c:pt>
                <c:pt idx="227">
                  <c:v>-4.9609560220586637</c:v>
                </c:pt>
                <c:pt idx="228">
                  <c:v>-4.9637512908963464</c:v>
                </c:pt>
                <c:pt idx="229">
                  <c:v>-4.9665465597340281</c:v>
                </c:pt>
                <c:pt idx="230">
                  <c:v>-4.9693418285717099</c:v>
                </c:pt>
                <c:pt idx="231">
                  <c:v>-4.9719776155904878</c:v>
                </c:pt>
                <c:pt idx="232">
                  <c:v>-4.9746134026092657</c:v>
                </c:pt>
                <c:pt idx="233">
                  <c:v>-4.9772491896280444</c:v>
                </c:pt>
                <c:pt idx="234">
                  <c:v>-4.9798849766468223</c:v>
                </c:pt>
                <c:pt idx="235">
                  <c:v>-4.9825207636656001</c:v>
                </c:pt>
                <c:pt idx="236">
                  <c:v>-4.984996233950322</c:v>
                </c:pt>
                <c:pt idx="237">
                  <c:v>-4.9874717042350438</c:v>
                </c:pt>
                <c:pt idx="238">
                  <c:v>-4.9899471745197665</c:v>
                </c:pt>
                <c:pt idx="239">
                  <c:v>-4.9924226448044884</c:v>
                </c:pt>
                <c:pt idx="240">
                  <c:v>-4.9948981150892102</c:v>
                </c:pt>
                <c:pt idx="241">
                  <c:v>-4.9972434965303121</c:v>
                </c:pt>
                <c:pt idx="242">
                  <c:v>-4.9995888779714139</c:v>
                </c:pt>
                <c:pt idx="243">
                  <c:v>-5.0019342594125167</c:v>
                </c:pt>
                <c:pt idx="244">
                  <c:v>-5.0042796408536185</c:v>
                </c:pt>
                <c:pt idx="245">
                  <c:v>-5.0066250222947204</c:v>
                </c:pt>
                <c:pt idx="246">
                  <c:v>-5.0088552650325244</c:v>
                </c:pt>
                <c:pt idx="247">
                  <c:v>-5.0110855077703285</c:v>
                </c:pt>
                <c:pt idx="248">
                  <c:v>-5.0133157505081316</c:v>
                </c:pt>
                <c:pt idx="249">
                  <c:v>-5.0155459932459356</c:v>
                </c:pt>
                <c:pt idx="250">
                  <c:v>-5.0177762359837397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B4-445B-910B-36CC060FD98F}"/>
            </c:ext>
          </c:extLst>
        </c:ser>
        <c:ser>
          <c:idx val="6"/>
          <c:order val="6"/>
          <c:tx>
            <c:strRef>
              <c:f>'Laffer Curve Data'!$M$1</c:f>
              <c:strCache>
                <c:ptCount val="1"/>
                <c:pt idx="0">
                  <c:v>Canada retal</c:v>
                </c:pt>
              </c:strCache>
            </c:strRef>
          </c:tx>
          <c:spPr>
            <a:ln>
              <a:solidFill>
                <a:srgbClr val="FBB040"/>
              </a:solidFill>
              <a:prstDash val="dash"/>
            </a:ln>
          </c:spPr>
          <c:marker>
            <c:symbol val="none"/>
          </c:marker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Data'!$M$2:$M$252</c:f>
              <c:numCache>
                <c:formatCode>General</c:formatCode>
                <c:ptCount val="251"/>
                <c:pt idx="0">
                  <c:v>0</c:v>
                </c:pt>
                <c:pt idx="1">
                  <c:v>-1.9594865577854399E-2</c:v>
                </c:pt>
                <c:pt idx="2">
                  <c:v>-4.3160946846065897E-2</c:v>
                </c:pt>
                <c:pt idx="3">
                  <c:v>-7.0376485573830902E-2</c:v>
                </c:pt>
                <c:pt idx="4">
                  <c:v>-0.100888114273345</c:v>
                </c:pt>
                <c:pt idx="5">
                  <c:v>-0.13436144826531901</c:v>
                </c:pt>
                <c:pt idx="6">
                  <c:v>-0.170483524744003</c:v>
                </c:pt>
                <c:pt idx="7">
                  <c:v>-0.20896263370850901</c:v>
                </c:pt>
                <c:pt idx="8">
                  <c:v>-0.24952764240138101</c:v>
                </c:pt>
                <c:pt idx="9">
                  <c:v>-0.29192739077854601</c:v>
                </c:pt>
                <c:pt idx="10">
                  <c:v>-0.33592992522359899</c:v>
                </c:pt>
                <c:pt idx="11">
                  <c:v>-0.381321687713299</c:v>
                </c:pt>
                <c:pt idx="12">
                  <c:v>-0.42790665626941699</c:v>
                </c:pt>
                <c:pt idx="13">
                  <c:v>-0.47550544879777501</c:v>
                </c:pt>
                <c:pt idx="14">
                  <c:v>-0.52395440256777204</c:v>
                </c:pt>
                <c:pt idx="15">
                  <c:v>-0.57310466736393295</c:v>
                </c:pt>
                <c:pt idx="16">
                  <c:v>-0.62282116091043604</c:v>
                </c:pt>
                <c:pt idx="17">
                  <c:v>-0.672981759818569</c:v>
                </c:pt>
                <c:pt idx="18">
                  <c:v>-0.72347645188952703</c:v>
                </c:pt>
                <c:pt idx="19">
                  <c:v>-0.77420623236583697</c:v>
                </c:pt>
                <c:pt idx="20">
                  <c:v>-0.82508241314702702</c:v>
                </c:pt>
                <c:pt idx="21">
                  <c:v>-0.87602573688063701</c:v>
                </c:pt>
                <c:pt idx="22">
                  <c:v>-0.92696515012312697</c:v>
                </c:pt>
                <c:pt idx="23">
                  <c:v>-0.97783872373264902</c:v>
                </c:pt>
                <c:pt idx="24">
                  <c:v>-1.02867056486896</c:v>
                </c:pt>
                <c:pt idx="25">
                  <c:v>-1.07927885340214</c:v>
                </c:pt>
                <c:pt idx="26">
                  <c:v>-1.1296590171943199</c:v>
                </c:pt>
                <c:pt idx="27">
                  <c:v>-1.1797847799712999</c:v>
                </c:pt>
                <c:pt idx="28">
                  <c:v>-1.22962584461435</c:v>
                </c:pt>
                <c:pt idx="29">
                  <c:v>-1.27915233778443</c:v>
                </c:pt>
                <c:pt idx="30">
                  <c:v>-1.3283429256500601</c:v>
                </c:pt>
                <c:pt idx="31">
                  <c:v>-1.377175201717</c:v>
                </c:pt>
                <c:pt idx="32">
                  <c:v>-1.42563099456066</c:v>
                </c:pt>
                <c:pt idx="33">
                  <c:v>-1.4738396172680499</c:v>
                </c:pt>
                <c:pt idx="34">
                  <c:v>-1.5215557645476701</c:v>
                </c:pt>
                <c:pt idx="35">
                  <c:v>-1.56882392182824</c:v>
                </c:pt>
                <c:pt idx="36">
                  <c:v>-1.6156577403032899</c:v>
                </c:pt>
                <c:pt idx="37">
                  <c:v>-1.6620571245842299</c:v>
                </c:pt>
                <c:pt idx="38">
                  <c:v>-1.70801738022557</c:v>
                </c:pt>
                <c:pt idx="39">
                  <c:v>-1.75353699348499</c:v>
                </c:pt>
                <c:pt idx="40">
                  <c:v>-1.7986123112791701</c:v>
                </c:pt>
                <c:pt idx="41">
                  <c:v>-1.84324120574418</c:v>
                </c:pt>
                <c:pt idx="42">
                  <c:v>-1.8874218400704501</c:v>
                </c:pt>
                <c:pt idx="43">
                  <c:v>-1.93115442319751</c:v>
                </c:pt>
                <c:pt idx="44">
                  <c:v>-1.9744388630579</c:v>
                </c:pt>
                <c:pt idx="45">
                  <c:v>-2.0172742469165499</c:v>
                </c:pt>
                <c:pt idx="46">
                  <c:v>-2.05966374737707</c:v>
                </c:pt>
                <c:pt idx="47">
                  <c:v>-2.1016087042599301</c:v>
                </c:pt>
                <c:pt idx="48">
                  <c:v>-2.14311066257845</c:v>
                </c:pt>
                <c:pt idx="49">
                  <c:v>-2.1841716539307399</c:v>
                </c:pt>
                <c:pt idx="50">
                  <c:v>-2.22479343542593</c:v>
                </c:pt>
                <c:pt idx="51">
                  <c:v>-2.26497948650126</c:v>
                </c:pt>
                <c:pt idx="52">
                  <c:v>-2.3045250410860798</c:v>
                </c:pt>
                <c:pt idx="53">
                  <c:v>-2.3439463799434401</c:v>
                </c:pt>
                <c:pt idx="54">
                  <c:v>-2.3826923283090702</c:v>
                </c:pt>
                <c:pt idx="55">
                  <c:v>-2.4212847795269798</c:v>
                </c:pt>
                <c:pt idx="56">
                  <c:v>-2.4591974246570598</c:v>
                </c:pt>
                <c:pt idx="57">
                  <c:v>-2.49675201826786</c:v>
                </c:pt>
                <c:pt idx="58">
                  <c:v>-2.5339298033948299</c:v>
                </c:pt>
                <c:pt idx="59">
                  <c:v>-2.5707139658707101</c:v>
                </c:pt>
                <c:pt idx="60">
                  <c:v>-2.6070981564893598</c:v>
                </c:pt>
                <c:pt idx="61">
                  <c:v>-2.6430804144911302</c:v>
                </c:pt>
                <c:pt idx="62">
                  <c:v>-2.6786637150236401</c:v>
                </c:pt>
                <c:pt idx="63">
                  <c:v>-2.71385022640326</c:v>
                </c:pt>
                <c:pt idx="64">
                  <c:v>-2.7486426559904098</c:v>
                </c:pt>
                <c:pt idx="65">
                  <c:v>-2.7830442527945598</c:v>
                </c:pt>
                <c:pt idx="66">
                  <c:v>-2.81705777256398</c:v>
                </c:pt>
                <c:pt idx="67">
                  <c:v>-2.85068652921098</c:v>
                </c:pt>
                <c:pt idx="68">
                  <c:v>-2.8839337617827798</c:v>
                </c:pt>
                <c:pt idx="69">
                  <c:v>-2.91661468309188</c:v>
                </c:pt>
                <c:pt idx="70">
                  <c:v>-2.9491806871641901</c:v>
                </c:pt>
                <c:pt idx="71">
                  <c:v>-2.9813525587481902</c:v>
                </c:pt>
                <c:pt idx="72">
                  <c:v>-3.0129507138638298</c:v>
                </c:pt>
                <c:pt idx="73">
                  <c:v>-3.04442070397418</c:v>
                </c:pt>
                <c:pt idx="74">
                  <c:v>-3.07550318414861</c:v>
                </c:pt>
                <c:pt idx="75">
                  <c:v>-3.1060234809038598</c:v>
                </c:pt>
                <c:pt idx="76">
                  <c:v>-3.1364136258384301</c:v>
                </c:pt>
                <c:pt idx="77">
                  <c:v>-3.1664278667996602</c:v>
                </c:pt>
                <c:pt idx="78">
                  <c:v>-3.1958947563894902</c:v>
                </c:pt>
                <c:pt idx="79">
                  <c:v>-3.2252316829013101</c:v>
                </c:pt>
                <c:pt idx="80">
                  <c:v>-3.2542047828107501</c:v>
                </c:pt>
                <c:pt idx="81">
                  <c:v>-3.2826459136425199</c:v>
                </c:pt>
                <c:pt idx="82">
                  <c:v>-3.31095664022543</c:v>
                </c:pt>
                <c:pt idx="83">
                  <c:v>-3.33891536582078</c:v>
                </c:pt>
                <c:pt idx="84">
                  <c:v>-3.36652197975208</c:v>
                </c:pt>
                <c:pt idx="85">
                  <c:v>-3.3936239950954499</c:v>
                </c:pt>
                <c:pt idx="86">
                  <c:v>-3.4206005476543702</c:v>
                </c:pt>
                <c:pt idx="87">
                  <c:v>-3.4472432949547298</c:v>
                </c:pt>
                <c:pt idx="88">
                  <c:v>-3.47354952411558</c:v>
                </c:pt>
                <c:pt idx="89">
                  <c:v>-3.4995279256687</c:v>
                </c:pt>
                <c:pt idx="90">
                  <c:v>-3.5251853443804801</c:v>
                </c:pt>
                <c:pt idx="91">
                  <c:v>-3.5505270324157401</c:v>
                </c:pt>
                <c:pt idx="92">
                  <c:v>-3.57555765238012</c:v>
                </c:pt>
                <c:pt idx="93">
                  <c:v>-3.6008651834612202</c:v>
                </c:pt>
                <c:pt idx="94">
                  <c:v>-3.6246484223750102</c:v>
                </c:pt>
                <c:pt idx="95">
                  <c:v>-3.6493740226288498</c:v>
                </c:pt>
                <c:pt idx="96">
                  <c:v>-3.6725869986392801</c:v>
                </c:pt>
                <c:pt idx="97">
                  <c:v>-3.69683554152761</c:v>
                </c:pt>
                <c:pt idx="98">
                  <c:v>-3.72072156035401</c:v>
                </c:pt>
                <c:pt idx="99">
                  <c:v>-3.7424129196448002</c:v>
                </c:pt>
                <c:pt idx="100">
                  <c:v>-3.7657379358031502</c:v>
                </c:pt>
                <c:pt idx="101">
                  <c:v>-3.7875134212192081</c:v>
                </c:pt>
                <c:pt idx="102">
                  <c:v>-3.809288906635266</c:v>
                </c:pt>
                <c:pt idx="103">
                  <c:v>-3.8310643920513243</c:v>
                </c:pt>
                <c:pt idx="104">
                  <c:v>-3.8528398774673822</c:v>
                </c:pt>
                <c:pt idx="105">
                  <c:v>-3.8746153628834401</c:v>
                </c:pt>
                <c:pt idx="106">
                  <c:v>-3.8951654086885221</c:v>
                </c:pt>
                <c:pt idx="107">
                  <c:v>-3.9157154544936041</c:v>
                </c:pt>
                <c:pt idx="108">
                  <c:v>-3.9362655002986862</c:v>
                </c:pt>
                <c:pt idx="109">
                  <c:v>-3.9568155461037682</c:v>
                </c:pt>
                <c:pt idx="110">
                  <c:v>-3.9773655919088502</c:v>
                </c:pt>
                <c:pt idx="111">
                  <c:v>-3.9966384361568181</c:v>
                </c:pt>
                <c:pt idx="112">
                  <c:v>-4.0159112804047865</c:v>
                </c:pt>
                <c:pt idx="113">
                  <c:v>-4.035184124652754</c:v>
                </c:pt>
                <c:pt idx="114">
                  <c:v>-4.0544569689007215</c:v>
                </c:pt>
                <c:pt idx="115">
                  <c:v>-4.0737298131486899</c:v>
                </c:pt>
                <c:pt idx="116">
                  <c:v>-4.0918226687586339</c:v>
                </c:pt>
                <c:pt idx="117">
                  <c:v>-4.1099155243685779</c:v>
                </c:pt>
                <c:pt idx="118">
                  <c:v>-4.1280083799785219</c:v>
                </c:pt>
                <c:pt idx="119">
                  <c:v>-4.1461012355884659</c:v>
                </c:pt>
                <c:pt idx="120">
                  <c:v>-4.1641940911984099</c:v>
                </c:pt>
                <c:pt idx="121">
                  <c:v>-4.1811600591926856</c:v>
                </c:pt>
                <c:pt idx="122">
                  <c:v>-4.1981260271869623</c:v>
                </c:pt>
                <c:pt idx="123">
                  <c:v>-4.215091995181238</c:v>
                </c:pt>
                <c:pt idx="124">
                  <c:v>-4.2320579631755146</c:v>
                </c:pt>
                <c:pt idx="125">
                  <c:v>-4.2490239311697904</c:v>
                </c:pt>
                <c:pt idx="126">
                  <c:v>-4.2649458186691502</c:v>
                </c:pt>
                <c:pt idx="127">
                  <c:v>-4.2808677061685101</c:v>
                </c:pt>
                <c:pt idx="128">
                  <c:v>-4.2967895936678699</c:v>
                </c:pt>
                <c:pt idx="129">
                  <c:v>-4.3127114811672298</c:v>
                </c:pt>
                <c:pt idx="130">
                  <c:v>-4.3286333686665897</c:v>
                </c:pt>
                <c:pt idx="131">
                  <c:v>-4.3435380342685201</c:v>
                </c:pt>
                <c:pt idx="132">
                  <c:v>-4.3584426998704497</c:v>
                </c:pt>
                <c:pt idx="133">
                  <c:v>-4.3733473654723802</c:v>
                </c:pt>
                <c:pt idx="134">
                  <c:v>-4.3882520310743098</c:v>
                </c:pt>
                <c:pt idx="135">
                  <c:v>-4.4031566966762403</c:v>
                </c:pt>
                <c:pt idx="136">
                  <c:v>-4.4171091628321921</c:v>
                </c:pt>
                <c:pt idx="137">
                  <c:v>-4.4310616289881439</c:v>
                </c:pt>
                <c:pt idx="138">
                  <c:v>-4.4450140951440966</c:v>
                </c:pt>
                <c:pt idx="139">
                  <c:v>-4.4589665613000484</c:v>
                </c:pt>
                <c:pt idx="140">
                  <c:v>-4.4729190274560002</c:v>
                </c:pt>
                <c:pt idx="141">
                  <c:v>-4.4859991469057618</c:v>
                </c:pt>
                <c:pt idx="142">
                  <c:v>-4.4990792663555244</c:v>
                </c:pt>
                <c:pt idx="143">
                  <c:v>-4.512159385805286</c:v>
                </c:pt>
                <c:pt idx="144">
                  <c:v>-4.5252395052550485</c:v>
                </c:pt>
                <c:pt idx="145">
                  <c:v>-4.5383196247048101</c:v>
                </c:pt>
                <c:pt idx="146">
                  <c:v>-4.5505567529288182</c:v>
                </c:pt>
                <c:pt idx="147">
                  <c:v>-4.5627938811528264</c:v>
                </c:pt>
                <c:pt idx="148">
                  <c:v>-4.5750310093768336</c:v>
                </c:pt>
                <c:pt idx="149">
                  <c:v>-4.5872681376008417</c:v>
                </c:pt>
                <c:pt idx="150">
                  <c:v>-4.5995052658248499</c:v>
                </c:pt>
                <c:pt idx="151">
                  <c:v>-4.6113350579610675</c:v>
                </c:pt>
                <c:pt idx="152">
                  <c:v>-4.6231648500972859</c:v>
                </c:pt>
                <c:pt idx="153">
                  <c:v>-4.6349946422335035</c:v>
                </c:pt>
                <c:pt idx="154">
                  <c:v>-4.646824434369722</c:v>
                </c:pt>
                <c:pt idx="155">
                  <c:v>-4.6586542265059396</c:v>
                </c:pt>
                <c:pt idx="156">
                  <c:v>-4.6690369970098633</c:v>
                </c:pt>
                <c:pt idx="157">
                  <c:v>-4.6794197675137879</c:v>
                </c:pt>
                <c:pt idx="158">
                  <c:v>-4.6898025380177115</c:v>
                </c:pt>
                <c:pt idx="159">
                  <c:v>-4.7001853085216361</c:v>
                </c:pt>
                <c:pt idx="160">
                  <c:v>-4.7105680790255597</c:v>
                </c:pt>
                <c:pt idx="161">
                  <c:v>-4.7208812928261494</c:v>
                </c:pt>
                <c:pt idx="162">
                  <c:v>-4.73119450662674</c:v>
                </c:pt>
                <c:pt idx="163">
                  <c:v>-4.7415077204273297</c:v>
                </c:pt>
                <c:pt idx="164">
                  <c:v>-4.7518209342279203</c:v>
                </c:pt>
                <c:pt idx="165">
                  <c:v>-4.76213414802851</c:v>
                </c:pt>
                <c:pt idx="166">
                  <c:v>-4.7717842044415644</c:v>
                </c:pt>
                <c:pt idx="167">
                  <c:v>-4.7814342608546179</c:v>
                </c:pt>
                <c:pt idx="168">
                  <c:v>-4.7910843172676723</c:v>
                </c:pt>
                <c:pt idx="169">
                  <c:v>-4.8007343736807258</c:v>
                </c:pt>
                <c:pt idx="170">
                  <c:v>-4.8103844300937801</c:v>
                </c:pt>
                <c:pt idx="171">
                  <c:v>-4.8193779015578624</c:v>
                </c:pt>
                <c:pt idx="172">
                  <c:v>-4.8283713730219437</c:v>
                </c:pt>
                <c:pt idx="173">
                  <c:v>-4.837364844486026</c:v>
                </c:pt>
                <c:pt idx="174">
                  <c:v>-4.8463583159501074</c:v>
                </c:pt>
                <c:pt idx="175">
                  <c:v>-4.8553517874141896</c:v>
                </c:pt>
                <c:pt idx="176">
                  <c:v>-4.8637362224084217</c:v>
                </c:pt>
                <c:pt idx="177">
                  <c:v>-4.8721206574026539</c:v>
                </c:pt>
                <c:pt idx="178">
                  <c:v>-4.880505092396886</c:v>
                </c:pt>
                <c:pt idx="179">
                  <c:v>-4.8888895273911182</c:v>
                </c:pt>
                <c:pt idx="180">
                  <c:v>-4.8972739623853503</c:v>
                </c:pt>
                <c:pt idx="181">
                  <c:v>-4.9050970565135943</c:v>
                </c:pt>
                <c:pt idx="182">
                  <c:v>-4.9129201506418383</c:v>
                </c:pt>
                <c:pt idx="183">
                  <c:v>-4.9207432447700823</c:v>
                </c:pt>
                <c:pt idx="184">
                  <c:v>-4.9285663388983263</c:v>
                </c:pt>
                <c:pt idx="185">
                  <c:v>-4.9363894330265703</c:v>
                </c:pt>
                <c:pt idx="186">
                  <c:v>-4.943694114666914</c:v>
                </c:pt>
                <c:pt idx="187">
                  <c:v>-4.9509987963072577</c:v>
                </c:pt>
                <c:pt idx="188">
                  <c:v>-4.9583034779476023</c:v>
                </c:pt>
                <c:pt idx="189">
                  <c:v>-4.965608159587946</c:v>
                </c:pt>
                <c:pt idx="190">
                  <c:v>-4.9729128412282897</c:v>
                </c:pt>
                <c:pt idx="191">
                  <c:v>-4.9797387692980619</c:v>
                </c:pt>
                <c:pt idx="192">
                  <c:v>-4.9865646973678341</c:v>
                </c:pt>
                <c:pt idx="193">
                  <c:v>-4.9933906254376055</c:v>
                </c:pt>
                <c:pt idx="194">
                  <c:v>-5.0002165535073777</c:v>
                </c:pt>
                <c:pt idx="195">
                  <c:v>-5.0070424815771499</c:v>
                </c:pt>
                <c:pt idx="196">
                  <c:v>-5.0134256985998418</c:v>
                </c:pt>
                <c:pt idx="197">
                  <c:v>-5.0198089156225336</c:v>
                </c:pt>
                <c:pt idx="198">
                  <c:v>-5.0261921326452264</c:v>
                </c:pt>
                <c:pt idx="199">
                  <c:v>-5.0325753496679182</c:v>
                </c:pt>
                <c:pt idx="200">
                  <c:v>-5.03895856669061</c:v>
                </c:pt>
                <c:pt idx="201">
                  <c:v>-5.0449319585229819</c:v>
                </c:pt>
                <c:pt idx="202">
                  <c:v>-5.0509053503553538</c:v>
                </c:pt>
                <c:pt idx="203">
                  <c:v>-5.0568787421877266</c:v>
                </c:pt>
                <c:pt idx="204">
                  <c:v>-5.0628521340200985</c:v>
                </c:pt>
                <c:pt idx="205">
                  <c:v>-5.0688255258524704</c:v>
                </c:pt>
                <c:pt idx="206">
                  <c:v>-5.0744192567056485</c:v>
                </c:pt>
                <c:pt idx="207">
                  <c:v>-5.0800129875588267</c:v>
                </c:pt>
                <c:pt idx="208">
                  <c:v>-5.085606718412004</c:v>
                </c:pt>
                <c:pt idx="209">
                  <c:v>-5.0912004492651821</c:v>
                </c:pt>
                <c:pt idx="210">
                  <c:v>-5.0967941801183603</c:v>
                </c:pt>
                <c:pt idx="211">
                  <c:v>-5.1020359054116682</c:v>
                </c:pt>
                <c:pt idx="212">
                  <c:v>-5.1072776307049761</c:v>
                </c:pt>
                <c:pt idx="213">
                  <c:v>-5.112519355998284</c:v>
                </c:pt>
                <c:pt idx="214">
                  <c:v>-5.1177610812915919</c:v>
                </c:pt>
                <c:pt idx="215">
                  <c:v>-5.1230028065848998</c:v>
                </c:pt>
                <c:pt idx="216">
                  <c:v>-5.1279179428608401</c:v>
                </c:pt>
                <c:pt idx="217">
                  <c:v>-5.1328330791367796</c:v>
                </c:pt>
                <c:pt idx="218">
                  <c:v>-5.1377482154127199</c:v>
                </c:pt>
                <c:pt idx="219">
                  <c:v>-5.1426633516886593</c:v>
                </c:pt>
                <c:pt idx="220">
                  <c:v>-5.1475784879645996</c:v>
                </c:pt>
                <c:pt idx="221">
                  <c:v>-5.152190393414422</c:v>
                </c:pt>
                <c:pt idx="222">
                  <c:v>-5.1568022988642435</c:v>
                </c:pt>
                <c:pt idx="223">
                  <c:v>-5.1614142043140658</c:v>
                </c:pt>
                <c:pt idx="224">
                  <c:v>-5.1660261097638873</c:v>
                </c:pt>
                <c:pt idx="225">
                  <c:v>-5.1706380152137097</c:v>
                </c:pt>
                <c:pt idx="226">
                  <c:v>-5.1749692221326935</c:v>
                </c:pt>
                <c:pt idx="227">
                  <c:v>-5.1793004290516773</c:v>
                </c:pt>
                <c:pt idx="228">
                  <c:v>-5.183631635970662</c:v>
                </c:pt>
                <c:pt idx="229">
                  <c:v>-5.1879628428896458</c:v>
                </c:pt>
                <c:pt idx="230">
                  <c:v>-5.1922940498086296</c:v>
                </c:pt>
                <c:pt idx="231">
                  <c:v>-5.1963575075461401</c:v>
                </c:pt>
                <c:pt idx="232">
                  <c:v>-5.2004209652836497</c:v>
                </c:pt>
                <c:pt idx="233">
                  <c:v>-5.2044844230211602</c:v>
                </c:pt>
                <c:pt idx="234">
                  <c:v>-5.2085478807586698</c:v>
                </c:pt>
                <c:pt idx="235">
                  <c:v>-5.2126113384961803</c:v>
                </c:pt>
                <c:pt idx="236">
                  <c:v>-5.2164384625873739</c:v>
                </c:pt>
                <c:pt idx="237">
                  <c:v>-5.2202655866785683</c:v>
                </c:pt>
                <c:pt idx="238">
                  <c:v>-5.2240927107697619</c:v>
                </c:pt>
                <c:pt idx="239">
                  <c:v>-5.2279198348609563</c:v>
                </c:pt>
                <c:pt idx="240">
                  <c:v>-5.2317469589521499</c:v>
                </c:pt>
                <c:pt idx="241">
                  <c:v>-5.2353500996349895</c:v>
                </c:pt>
                <c:pt idx="242">
                  <c:v>-5.2389532403178301</c:v>
                </c:pt>
                <c:pt idx="243">
                  <c:v>-5.2425563810006697</c:v>
                </c:pt>
                <c:pt idx="244">
                  <c:v>-5.2461595216835102</c:v>
                </c:pt>
                <c:pt idx="245">
                  <c:v>-5.2497626623663498</c:v>
                </c:pt>
                <c:pt idx="246">
                  <c:v>-5.2531551873214335</c:v>
                </c:pt>
                <c:pt idx="247">
                  <c:v>-5.2565477122765181</c:v>
                </c:pt>
                <c:pt idx="248">
                  <c:v>-5.2599402372316018</c:v>
                </c:pt>
                <c:pt idx="249">
                  <c:v>-5.2633327621866863</c:v>
                </c:pt>
                <c:pt idx="250">
                  <c:v>-5.26672528714177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B4-445B-910B-36CC060FD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672664"/>
        <c:axId val="181673448"/>
      </c:lineChart>
      <c:catAx>
        <c:axId val="181672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12700">
            <a:solidFill>
              <a:srgbClr val="000000"/>
            </a:solidFill>
          </a:ln>
        </c:spPr>
        <c:txPr>
          <a:bodyPr/>
          <a:lstStyle/>
          <a:p>
            <a:pPr>
              <a:defRPr sz="120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1673448"/>
        <c:crossesAt val="-6"/>
        <c:auto val="1"/>
        <c:lblAlgn val="ctr"/>
        <c:lblOffset val="100"/>
        <c:tickLblSkip val="25"/>
        <c:tickMarkSkip val="25"/>
        <c:noMultiLvlLbl val="0"/>
      </c:catAx>
      <c:valAx>
        <c:axId val="181673448"/>
        <c:scaling>
          <c:orientation val="minMax"/>
          <c:max val="3"/>
          <c:min val="-6"/>
        </c:scaling>
        <c:delete val="0"/>
        <c:axPos val="l"/>
        <c:numFmt formatCode="#,##0.0" sourceLinked="0"/>
        <c:majorTickMark val="out"/>
        <c:minorTickMark val="none"/>
        <c:tickLblPos val="low"/>
        <c:spPr>
          <a:ln w="12700">
            <a:solidFill>
              <a:srgbClr val="000000"/>
            </a:solidFill>
          </a:ln>
        </c:spPr>
        <c:txPr>
          <a:bodyPr/>
          <a:lstStyle/>
          <a:p>
            <a:pPr>
              <a:defRPr sz="120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1672664"/>
        <c:crosses val="autoZero"/>
        <c:crossBetween val="midCat"/>
      </c:valAx>
      <c:spPr>
        <a:noFill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8302979070728975"/>
          <c:y val="0.66697764220139355"/>
          <c:w val="0.18624835124631337"/>
          <c:h val="0.12875271349408751"/>
        </c:manualLayout>
      </c:layout>
      <c:overlay val="0"/>
      <c:txPr>
        <a:bodyPr/>
        <a:lstStyle/>
        <a:p>
          <a:pPr>
            <a:defRPr sz="11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826249322788527E-2"/>
          <c:y val="0.1626863633196293"/>
          <c:w val="0.9157005678301654"/>
          <c:h val="0.6390198127888882"/>
        </c:manualLayout>
      </c:layout>
      <c:barChart>
        <c:barDir val="col"/>
        <c:grouping val="stacked"/>
        <c:varyColors val="0"/>
        <c:ser>
          <c:idx val="2"/>
          <c:order val="2"/>
          <c:tx>
            <c:v>Real tariff revenue change (with retaliation)</c:v>
          </c:tx>
          <c:spPr>
            <a:solidFill>
              <a:srgbClr val="83CBEB">
                <a:alpha val="49804"/>
              </a:srgbClr>
            </a:solidFill>
            <a:ln w="38100">
              <a:noFill/>
            </a:ln>
          </c:spPr>
          <c:invertIfNegative val="0"/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Data'!$P$2:$P$252</c:f>
              <c:numCache>
                <c:formatCode>General</c:formatCode>
                <c:ptCount val="251"/>
                <c:pt idx="0">
                  <c:v>0</c:v>
                </c:pt>
                <c:pt idx="1">
                  <c:v>0.101502733550745</c:v>
                </c:pt>
                <c:pt idx="2">
                  <c:v>0.194703102427846</c:v>
                </c:pt>
                <c:pt idx="3">
                  <c:v>0.28021259723547598</c:v>
                </c:pt>
                <c:pt idx="4">
                  <c:v>0.35859774348979101</c:v>
                </c:pt>
                <c:pt idx="5">
                  <c:v>0.43038275501635698</c:v>
                </c:pt>
                <c:pt idx="6">
                  <c:v>0.49605258324787499</c:v>
                </c:pt>
                <c:pt idx="7">
                  <c:v>0.55605587232420495</c:v>
                </c:pt>
                <c:pt idx="8">
                  <c:v>0.61080781753346403</c:v>
                </c:pt>
                <c:pt idx="9">
                  <c:v>0.66069270327637397</c:v>
                </c:pt>
                <c:pt idx="10">
                  <c:v>0.70606628131373395</c:v>
                </c:pt>
                <c:pt idx="11">
                  <c:v>0.74725795509141402</c:v>
                </c:pt>
                <c:pt idx="12">
                  <c:v>0.78457279178696004</c:v>
                </c:pt>
                <c:pt idx="13">
                  <c:v>0.81829337676139702</c:v>
                </c:pt>
                <c:pt idx="14">
                  <c:v>0.84868152330102598</c:v>
                </c:pt>
                <c:pt idx="15">
                  <c:v>0.87597983113145395</c:v>
                </c:pt>
                <c:pt idx="16">
                  <c:v>0.90041321194759705</c:v>
                </c:pt>
                <c:pt idx="17">
                  <c:v>0.92219005949975896</c:v>
                </c:pt>
                <c:pt idx="18">
                  <c:v>0.94150381052031196</c:v>
                </c:pt>
                <c:pt idx="19">
                  <c:v>0.95853366582286303</c:v>
                </c:pt>
                <c:pt idx="20">
                  <c:v>0.97344603355971304</c:v>
                </c:pt>
                <c:pt idx="21">
                  <c:v>0.98639521635868499</c:v>
                </c:pt>
                <c:pt idx="22">
                  <c:v>0.99752420427777</c:v>
                </c:pt>
                <c:pt idx="23">
                  <c:v>1.0069664057555601</c:v>
                </c:pt>
                <c:pt idx="24">
                  <c:v>1.0148951204941501</c:v>
                </c:pt>
                <c:pt idx="25">
                  <c:v>1.021338077387</c:v>
                </c:pt>
                <c:pt idx="26">
                  <c:v>1.02643109668374</c:v>
                </c:pt>
                <c:pt idx="27">
                  <c:v>1.0302791634338799</c:v>
                </c:pt>
                <c:pt idx="28">
                  <c:v>1.03297550810532</c:v>
                </c:pt>
                <c:pt idx="29">
                  <c:v>1.0346048543314501</c:v>
                </c:pt>
                <c:pt idx="30">
                  <c:v>1.03524874920522</c:v>
                </c:pt>
                <c:pt idx="31">
                  <c:v>1.03498026839331</c:v>
                </c:pt>
                <c:pt idx="32">
                  <c:v>1.03386814946521</c:v>
                </c:pt>
                <c:pt idx="33">
                  <c:v>1.0320533027204</c:v>
                </c:pt>
                <c:pt idx="34">
                  <c:v>1.0294672640070901</c:v>
                </c:pt>
                <c:pt idx="35">
                  <c:v>1.02620107425179</c:v>
                </c:pt>
                <c:pt idx="36">
                  <c:v>1.0223170707415099</c:v>
                </c:pt>
                <c:pt idx="37">
                  <c:v>1.0178665460483001</c:v>
                </c:pt>
                <c:pt idx="38">
                  <c:v>1.0128942042115501</c:v>
                </c:pt>
                <c:pt idx="39">
                  <c:v>1.00744394230516</c:v>
                </c:pt>
                <c:pt idx="40">
                  <c:v>1.00155384707955</c:v>
                </c:pt>
                <c:pt idx="41">
                  <c:v>0.99526031019847905</c:v>
                </c:pt>
                <c:pt idx="42">
                  <c:v>0.98859668119799005</c:v>
                </c:pt>
                <c:pt idx="43">
                  <c:v>0.98159489610152895</c:v>
                </c:pt>
                <c:pt idx="44">
                  <c:v>0.97428413089940602</c:v>
                </c:pt>
                <c:pt idx="45">
                  <c:v>0.96669085953926404</c:v>
                </c:pt>
                <c:pt idx="46">
                  <c:v>0.95884187502817098</c:v>
                </c:pt>
                <c:pt idx="47">
                  <c:v>0.95076065480818395</c:v>
                </c:pt>
                <c:pt idx="48">
                  <c:v>0.94246925687899896</c:v>
                </c:pt>
                <c:pt idx="49">
                  <c:v>0.93398832105587803</c:v>
                </c:pt>
                <c:pt idx="50">
                  <c:v>0.92533685738425797</c:v>
                </c:pt>
                <c:pt idx="51">
                  <c:v>0.91653328945018997</c:v>
                </c:pt>
                <c:pt idx="52">
                  <c:v>0.90749925960464695</c:v>
                </c:pt>
                <c:pt idx="53">
                  <c:v>0.89849081582043699</c:v>
                </c:pt>
                <c:pt idx="54">
                  <c:v>0.88925691210572999</c:v>
                </c:pt>
                <c:pt idx="55">
                  <c:v>0.88006058745693905</c:v>
                </c:pt>
                <c:pt idx="56">
                  <c:v>0.870661922155894</c:v>
                </c:pt>
                <c:pt idx="57">
                  <c:v>0.86122991424379203</c:v>
                </c:pt>
                <c:pt idx="58">
                  <c:v>0.85175764974283696</c:v>
                </c:pt>
                <c:pt idx="59">
                  <c:v>0.84224706340055899</c:v>
                </c:pt>
                <c:pt idx="60">
                  <c:v>0.83270378489521102</c:v>
                </c:pt>
                <c:pt idx="61">
                  <c:v>0.82313446426788806</c:v>
                </c:pt>
                <c:pt idx="62">
                  <c:v>0.81354777908429099</c:v>
                </c:pt>
                <c:pt idx="63">
                  <c:v>0.80395082043483801</c:v>
                </c:pt>
                <c:pt idx="64">
                  <c:v>0.79435061197863899</c:v>
                </c:pt>
                <c:pt idx="65">
                  <c:v>0.78475386298943095</c:v>
                </c:pt>
                <c:pt idx="66">
                  <c:v>0.77516671153382399</c:v>
                </c:pt>
                <c:pt idx="67">
                  <c:v>0.76559499907644801</c:v>
                </c:pt>
                <c:pt idx="68">
                  <c:v>0.75604416043128397</c:v>
                </c:pt>
                <c:pt idx="69">
                  <c:v>0.74644015546083298</c:v>
                </c:pt>
                <c:pt idx="70">
                  <c:v>0.73698020935649999</c:v>
                </c:pt>
                <c:pt idx="71">
                  <c:v>0.72754032309152195</c:v>
                </c:pt>
                <c:pt idx="72">
                  <c:v>0.71805441957770599</c:v>
                </c:pt>
                <c:pt idx="73">
                  <c:v>0.70871467491613704</c:v>
                </c:pt>
                <c:pt idx="74">
                  <c:v>0.69940540293529496</c:v>
                </c:pt>
                <c:pt idx="75">
                  <c:v>0.69006212721528803</c:v>
                </c:pt>
                <c:pt idx="76">
                  <c:v>0.68086908475506602</c:v>
                </c:pt>
                <c:pt idx="77">
                  <c:v>0.67171664332965597</c:v>
                </c:pt>
                <c:pt idx="78">
                  <c:v>0.66254126629999199</c:v>
                </c:pt>
                <c:pt idx="79">
                  <c:v>0.65351929662563801</c:v>
                </c:pt>
                <c:pt idx="80">
                  <c:v>0.64454611847898902</c:v>
                </c:pt>
                <c:pt idx="81">
                  <c:v>0.63555937919525596</c:v>
                </c:pt>
                <c:pt idx="82">
                  <c:v>0.62672735913247302</c:v>
                </c:pt>
                <c:pt idx="83">
                  <c:v>0.61795071189017203</c:v>
                </c:pt>
                <c:pt idx="84">
                  <c:v>0.60923507457713499</c:v>
                </c:pt>
                <c:pt idx="85">
                  <c:v>0.60051870885298197</c:v>
                </c:pt>
                <c:pt idx="86">
                  <c:v>0.59195892508380699</c:v>
                </c:pt>
                <c:pt idx="87">
                  <c:v>0.58346217472958795</c:v>
                </c:pt>
                <c:pt idx="88">
                  <c:v>0.57503239113295002</c:v>
                </c:pt>
                <c:pt idx="89">
                  <c:v>0.56667269105159401</c:v>
                </c:pt>
                <c:pt idx="90">
                  <c:v>0.55838527031053298</c:v>
                </c:pt>
                <c:pt idx="91">
                  <c:v>0.55017156163484304</c:v>
                </c:pt>
                <c:pt idx="92">
                  <c:v>0.54203290352978295</c:v>
                </c:pt>
                <c:pt idx="93">
                  <c:v>0.53421904419449195</c:v>
                </c:pt>
                <c:pt idx="94">
                  <c:v>0.52598322474744796</c:v>
                </c:pt>
                <c:pt idx="95">
                  <c:v>0.51830968641417297</c:v>
                </c:pt>
                <c:pt idx="96">
                  <c:v>0.51024012131526897</c:v>
                </c:pt>
                <c:pt idx="97">
                  <c:v>0.50277157045369103</c:v>
                </c:pt>
                <c:pt idx="98">
                  <c:v>0.49533838152051102</c:v>
                </c:pt>
                <c:pt idx="99">
                  <c:v>0.48724651896245003</c:v>
                </c:pt>
                <c:pt idx="100">
                  <c:v>0.47998960375727201</c:v>
                </c:pt>
                <c:pt idx="101">
                  <c:v>0.47267609553229178</c:v>
                </c:pt>
                <c:pt idx="102">
                  <c:v>0.46536258730731161</c:v>
                </c:pt>
                <c:pt idx="103">
                  <c:v>0.45804907908233139</c:v>
                </c:pt>
                <c:pt idx="104">
                  <c:v>0.45073557085735122</c:v>
                </c:pt>
                <c:pt idx="105">
                  <c:v>0.44342206263237099</c:v>
                </c:pt>
                <c:pt idx="106">
                  <c:v>0.43653912380349602</c:v>
                </c:pt>
                <c:pt idx="107">
                  <c:v>0.42965618497462099</c:v>
                </c:pt>
                <c:pt idx="108">
                  <c:v>0.42277324614574602</c:v>
                </c:pt>
                <c:pt idx="109">
                  <c:v>0.41589030731687099</c:v>
                </c:pt>
                <c:pt idx="110">
                  <c:v>0.40900736848799601</c:v>
                </c:pt>
                <c:pt idx="111">
                  <c:v>0.40249696237940241</c:v>
                </c:pt>
                <c:pt idx="112">
                  <c:v>0.39598655627080881</c:v>
                </c:pt>
                <c:pt idx="113">
                  <c:v>0.38947615016221521</c:v>
                </c:pt>
                <c:pt idx="114">
                  <c:v>0.3829657440536216</c:v>
                </c:pt>
                <c:pt idx="115">
                  <c:v>0.376455337945028</c:v>
                </c:pt>
                <c:pt idx="116">
                  <c:v>0.37031637712468862</c:v>
                </c:pt>
                <c:pt idx="117">
                  <c:v>0.36417741630434919</c:v>
                </c:pt>
                <c:pt idx="118">
                  <c:v>0.35803845548400981</c:v>
                </c:pt>
                <c:pt idx="119">
                  <c:v>0.35189949466367038</c:v>
                </c:pt>
                <c:pt idx="120">
                  <c:v>0.345760533843331</c:v>
                </c:pt>
                <c:pt idx="121">
                  <c:v>0.33997436033920519</c:v>
                </c:pt>
                <c:pt idx="122">
                  <c:v>0.33418818683507939</c:v>
                </c:pt>
                <c:pt idx="123">
                  <c:v>0.32840201333095359</c:v>
                </c:pt>
                <c:pt idx="124">
                  <c:v>0.32261583982682779</c:v>
                </c:pt>
                <c:pt idx="125">
                  <c:v>0.31682966632270199</c:v>
                </c:pt>
                <c:pt idx="126">
                  <c:v>0.31138787778492177</c:v>
                </c:pt>
                <c:pt idx="127">
                  <c:v>0.30594608924714156</c:v>
                </c:pt>
                <c:pt idx="128">
                  <c:v>0.3005043007093614</c:v>
                </c:pt>
                <c:pt idx="129">
                  <c:v>0.29506251217158119</c:v>
                </c:pt>
                <c:pt idx="130">
                  <c:v>0.28962072363380098</c:v>
                </c:pt>
                <c:pt idx="131">
                  <c:v>0.28449454152158299</c:v>
                </c:pt>
                <c:pt idx="132">
                  <c:v>0.279368359409365</c:v>
                </c:pt>
                <c:pt idx="133">
                  <c:v>0.27424217729714701</c:v>
                </c:pt>
                <c:pt idx="134">
                  <c:v>0.26911599518492901</c:v>
                </c:pt>
                <c:pt idx="135">
                  <c:v>0.26398981307271102</c:v>
                </c:pt>
                <c:pt idx="136">
                  <c:v>0.25916487884277062</c:v>
                </c:pt>
                <c:pt idx="137">
                  <c:v>0.25433994461283022</c:v>
                </c:pt>
                <c:pt idx="138">
                  <c:v>0.24951501038288981</c:v>
                </c:pt>
                <c:pt idx="139">
                  <c:v>0.24469007615294941</c:v>
                </c:pt>
                <c:pt idx="140">
                  <c:v>0.23986514192300901</c:v>
                </c:pt>
                <c:pt idx="141">
                  <c:v>0.23533341146805062</c:v>
                </c:pt>
                <c:pt idx="142">
                  <c:v>0.2308016810130922</c:v>
                </c:pt>
                <c:pt idx="143">
                  <c:v>0.22626995055813381</c:v>
                </c:pt>
                <c:pt idx="144">
                  <c:v>0.2217382201031754</c:v>
                </c:pt>
                <c:pt idx="145">
                  <c:v>0.21720648964821701</c:v>
                </c:pt>
                <c:pt idx="146">
                  <c:v>0.21294258132995342</c:v>
                </c:pt>
                <c:pt idx="147">
                  <c:v>0.2086786730116898</c:v>
                </c:pt>
                <c:pt idx="148">
                  <c:v>0.2044147646934262</c:v>
                </c:pt>
                <c:pt idx="149">
                  <c:v>0.20015085637516258</c:v>
                </c:pt>
                <c:pt idx="150">
                  <c:v>0.19588694805689899</c:v>
                </c:pt>
                <c:pt idx="151">
                  <c:v>0.19202993904861979</c:v>
                </c:pt>
                <c:pt idx="152">
                  <c:v>0.18817293004034058</c:v>
                </c:pt>
                <c:pt idx="153">
                  <c:v>0.1843159210320614</c:v>
                </c:pt>
                <c:pt idx="154">
                  <c:v>0.1804589120237822</c:v>
                </c:pt>
                <c:pt idx="155">
                  <c:v>0.17660190301550299</c:v>
                </c:pt>
                <c:pt idx="156">
                  <c:v>0.17269480211433361</c:v>
                </c:pt>
                <c:pt idx="157">
                  <c:v>0.16878770121316419</c:v>
                </c:pt>
                <c:pt idx="158">
                  <c:v>0.16488060031199481</c:v>
                </c:pt>
                <c:pt idx="159">
                  <c:v>0.16097349941082539</c:v>
                </c:pt>
                <c:pt idx="160">
                  <c:v>0.15706639850965601</c:v>
                </c:pt>
                <c:pt idx="161">
                  <c:v>0.15364243360430821</c:v>
                </c:pt>
                <c:pt idx="162">
                  <c:v>0.15021846869896041</c:v>
                </c:pt>
                <c:pt idx="163">
                  <c:v>0.14679450379361259</c:v>
                </c:pt>
                <c:pt idx="164">
                  <c:v>0.14337053888826479</c:v>
                </c:pt>
                <c:pt idx="165">
                  <c:v>0.13994657398291699</c:v>
                </c:pt>
                <c:pt idx="166">
                  <c:v>0.13671093552658559</c:v>
                </c:pt>
                <c:pt idx="167">
                  <c:v>0.13347529707025418</c:v>
                </c:pt>
                <c:pt idx="168">
                  <c:v>0.13023965861392281</c:v>
                </c:pt>
                <c:pt idx="169">
                  <c:v>0.12700402015759141</c:v>
                </c:pt>
                <c:pt idx="170">
                  <c:v>0.12376838170126001</c:v>
                </c:pt>
                <c:pt idx="171">
                  <c:v>0.120708836728079</c:v>
                </c:pt>
                <c:pt idx="172">
                  <c:v>0.11764929175489801</c:v>
                </c:pt>
                <c:pt idx="173">
                  <c:v>0.114589746781717</c:v>
                </c:pt>
                <c:pt idx="174">
                  <c:v>0.11153020180853601</c:v>
                </c:pt>
                <c:pt idx="175">
                  <c:v>0.10847065683535501</c:v>
                </c:pt>
                <c:pt idx="176">
                  <c:v>0.10557924276896606</c:v>
                </c:pt>
                <c:pt idx="177">
                  <c:v>0.10268782870257712</c:v>
                </c:pt>
                <c:pt idx="178">
                  <c:v>9.9796414636188185E-2</c:v>
                </c:pt>
                <c:pt idx="179">
                  <c:v>9.6905000569799241E-2</c:v>
                </c:pt>
                <c:pt idx="180">
                  <c:v>9.4013586503410296E-2</c:v>
                </c:pt>
                <c:pt idx="181">
                  <c:v>9.1282206523310511E-2</c:v>
                </c:pt>
                <c:pt idx="182">
                  <c:v>8.8550826543210739E-2</c:v>
                </c:pt>
                <c:pt idx="183">
                  <c:v>8.5819446563110954E-2</c:v>
                </c:pt>
                <c:pt idx="184">
                  <c:v>8.3088066583011183E-2</c:v>
                </c:pt>
                <c:pt idx="185">
                  <c:v>8.0356686602911398E-2</c:v>
                </c:pt>
                <c:pt idx="186">
                  <c:v>7.7777188912427922E-2</c:v>
                </c:pt>
                <c:pt idx="187">
                  <c:v>7.5197691221944446E-2</c:v>
                </c:pt>
                <c:pt idx="188">
                  <c:v>7.2618193531460956E-2</c:v>
                </c:pt>
                <c:pt idx="189">
                  <c:v>7.003869584097748E-2</c:v>
                </c:pt>
                <c:pt idx="190">
                  <c:v>6.7459198150494004E-2</c:v>
                </c:pt>
                <c:pt idx="191">
                  <c:v>6.5023532873496562E-2</c:v>
                </c:pt>
                <c:pt idx="192">
                  <c:v>6.2587867596499119E-2</c:v>
                </c:pt>
                <c:pt idx="193">
                  <c:v>6.0152202319501684E-2</c:v>
                </c:pt>
                <c:pt idx="194">
                  <c:v>5.7716537042504241E-2</c:v>
                </c:pt>
                <c:pt idx="195">
                  <c:v>5.5280871765506799E-2</c:v>
                </c:pt>
                <c:pt idx="196">
                  <c:v>5.2981166587998681E-2</c:v>
                </c:pt>
                <c:pt idx="197">
                  <c:v>5.0681461410490562E-2</c:v>
                </c:pt>
                <c:pt idx="198">
                  <c:v>4.8381756232982437E-2</c:v>
                </c:pt>
                <c:pt idx="199">
                  <c:v>4.6082051055474318E-2</c:v>
                </c:pt>
                <c:pt idx="200">
                  <c:v>4.37823458779662E-2</c:v>
                </c:pt>
                <c:pt idx="201">
                  <c:v>4.1610973970547381E-2</c:v>
                </c:pt>
                <c:pt idx="202">
                  <c:v>3.9439602063128562E-2</c:v>
                </c:pt>
                <c:pt idx="203">
                  <c:v>3.7268230155709736E-2</c:v>
                </c:pt>
                <c:pt idx="204">
                  <c:v>3.5096858248290917E-2</c:v>
                </c:pt>
                <c:pt idx="205">
                  <c:v>3.2925486340872098E-2</c:v>
                </c:pt>
                <c:pt idx="206">
                  <c:v>3.087511379012222E-2</c:v>
                </c:pt>
                <c:pt idx="207">
                  <c:v>2.8824741239372339E-2</c:v>
                </c:pt>
                <c:pt idx="208">
                  <c:v>2.6774368688622461E-2</c:v>
                </c:pt>
                <c:pt idx="209">
                  <c:v>2.4723996137872579E-2</c:v>
                </c:pt>
                <c:pt idx="210">
                  <c:v>2.2673623587122702E-2</c:v>
                </c:pt>
                <c:pt idx="211">
                  <c:v>2.0737234766274482E-2</c:v>
                </c:pt>
                <c:pt idx="212">
                  <c:v>1.8800845945426262E-2</c:v>
                </c:pt>
                <c:pt idx="213">
                  <c:v>1.6864457124578042E-2</c:v>
                </c:pt>
                <c:pt idx="214">
                  <c:v>1.492806830372982E-2</c:v>
                </c:pt>
                <c:pt idx="215">
                  <c:v>1.29916794828816E-2</c:v>
                </c:pt>
                <c:pt idx="216">
                  <c:v>1.1162592269906336E-2</c:v>
                </c:pt>
                <c:pt idx="217">
                  <c:v>9.3335050569310716E-3</c:v>
                </c:pt>
                <c:pt idx="218">
                  <c:v>7.5044178439558082E-3</c:v>
                </c:pt>
                <c:pt idx="219">
                  <c:v>5.675330630980544E-3</c:v>
                </c:pt>
                <c:pt idx="220">
                  <c:v>3.8462434180052802E-3</c:v>
                </c:pt>
                <c:pt idx="221">
                  <c:v>2.1181153552620739E-3</c:v>
                </c:pt>
                <c:pt idx="222">
                  <c:v>3.8998729251886769E-4</c:v>
                </c:pt>
                <c:pt idx="223">
                  <c:v>-1.3381407702243377E-3</c:v>
                </c:pt>
                <c:pt idx="224">
                  <c:v>-3.0662688329675448E-3</c:v>
                </c:pt>
                <c:pt idx="225">
                  <c:v>-4.7943968957107497E-3</c:v>
                </c:pt>
                <c:pt idx="226">
                  <c:v>-6.4274617959393793E-3</c:v>
                </c:pt>
                <c:pt idx="227">
                  <c:v>-8.0605266961680105E-3</c:v>
                </c:pt>
                <c:pt idx="228">
                  <c:v>-9.6935915963966383E-3</c:v>
                </c:pt>
                <c:pt idx="229">
                  <c:v>-1.132665649662527E-2</c:v>
                </c:pt>
                <c:pt idx="230">
                  <c:v>-1.2959721396853899E-2</c:v>
                </c:pt>
                <c:pt idx="231">
                  <c:v>-1.450348578639942E-2</c:v>
                </c:pt>
                <c:pt idx="232">
                  <c:v>-1.6047250175944938E-2</c:v>
                </c:pt>
                <c:pt idx="233">
                  <c:v>-1.7591014565490459E-2</c:v>
                </c:pt>
                <c:pt idx="234">
                  <c:v>-1.9134778955035979E-2</c:v>
                </c:pt>
                <c:pt idx="235">
                  <c:v>-2.0678543344581499E-2</c:v>
                </c:pt>
                <c:pt idx="236">
                  <c:v>-2.2136715598446058E-2</c:v>
                </c:pt>
                <c:pt idx="237">
                  <c:v>-2.359488785231062E-2</c:v>
                </c:pt>
                <c:pt idx="238">
                  <c:v>-2.5053060106175178E-2</c:v>
                </c:pt>
                <c:pt idx="239">
                  <c:v>-2.651123236003974E-2</c:v>
                </c:pt>
                <c:pt idx="240">
                  <c:v>-2.7969404613904299E-2</c:v>
                </c:pt>
                <c:pt idx="241">
                  <c:v>-2.9348026305233837E-2</c:v>
                </c:pt>
                <c:pt idx="242">
                  <c:v>-3.072664799656338E-2</c:v>
                </c:pt>
                <c:pt idx="243">
                  <c:v>-3.2105269687892922E-2</c:v>
                </c:pt>
                <c:pt idx="244">
                  <c:v>-3.3483891379222461E-2</c:v>
                </c:pt>
                <c:pt idx="245">
                  <c:v>-3.4862513070551999E-2</c:v>
                </c:pt>
                <c:pt idx="246">
                  <c:v>-3.6167146868269717E-2</c:v>
                </c:pt>
                <c:pt idx="247">
                  <c:v>-3.7471780665987442E-2</c:v>
                </c:pt>
                <c:pt idx="248">
                  <c:v>-3.877641446370516E-2</c:v>
                </c:pt>
                <c:pt idx="249">
                  <c:v>-4.0081048261422884E-2</c:v>
                </c:pt>
                <c:pt idx="250">
                  <c:v>-4.1385682059140602E-2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C-4099-ADE0-5545A01683FA}"/>
            </c:ext>
          </c:extLst>
        </c:ser>
        <c:ser>
          <c:idx val="4"/>
          <c:order val="3"/>
          <c:tx>
            <c:v>Real tariff revenue change</c:v>
          </c:tx>
          <c:spPr>
            <a:solidFill>
              <a:srgbClr val="6DBDE1"/>
            </a:solidFill>
          </c:spPr>
          <c:invertIfNegative val="0"/>
          <c:val>
            <c:numRef>
              <c:f>'Laffer Curve Data'!$X$2:$X$252</c:f>
              <c:numCache>
                <c:formatCode>General</c:formatCode>
                <c:ptCount val="251"/>
                <c:pt idx="0">
                  <c:v>0</c:v>
                </c:pt>
                <c:pt idx="1">
                  <c:v>4.3396704119530033E-3</c:v>
                </c:pt>
                <c:pt idx="2">
                  <c:v>1.2064142409885015E-2</c:v>
                </c:pt>
                <c:pt idx="3">
                  <c:v>2.2779741152941013E-2</c:v>
                </c:pt>
                <c:pt idx="4">
                  <c:v>3.6146967968291976E-2</c:v>
                </c:pt>
                <c:pt idx="5">
                  <c:v>5.1857215222719022E-2</c:v>
                </c:pt>
                <c:pt idx="6">
                  <c:v>6.9629339298973025E-2</c:v>
                </c:pt>
                <c:pt idx="7">
                  <c:v>8.9234073605159003E-2</c:v>
                </c:pt>
                <c:pt idx="8">
                  <c:v>0.11039284838369501</c:v>
                </c:pt>
                <c:pt idx="9">
                  <c:v>0.13291128285901399</c:v>
                </c:pt>
                <c:pt idx="10">
                  <c:v>0.15660000747432601</c:v>
                </c:pt>
                <c:pt idx="11">
                  <c:v>0.18128482101241294</c:v>
                </c:pt>
                <c:pt idx="12">
                  <c:v>0.20680763450083894</c:v>
                </c:pt>
                <c:pt idx="13">
                  <c:v>0.2330253637105929</c:v>
                </c:pt>
                <c:pt idx="14">
                  <c:v>0.25980849460579403</c:v>
                </c:pt>
                <c:pt idx="15">
                  <c:v>0.28703997601547604</c:v>
                </c:pt>
                <c:pt idx="16">
                  <c:v>0.31461408209491293</c:v>
                </c:pt>
                <c:pt idx="17">
                  <c:v>0.34243560430825104</c:v>
                </c:pt>
                <c:pt idx="18">
                  <c:v>0.37041862951324811</c:v>
                </c:pt>
                <c:pt idx="19">
                  <c:v>0.39848613648702702</c:v>
                </c:pt>
                <c:pt idx="20">
                  <c:v>0.42656885041305692</c:v>
                </c:pt>
                <c:pt idx="21">
                  <c:v>0.45460483499432491</c:v>
                </c:pt>
                <c:pt idx="22">
                  <c:v>0.48261750793770009</c:v>
                </c:pt>
                <c:pt idx="23">
                  <c:v>0.51040716958176002</c:v>
                </c:pt>
                <c:pt idx="24">
                  <c:v>0.53794873019041001</c:v>
                </c:pt>
                <c:pt idx="25">
                  <c:v>0.5652928586652799</c:v>
                </c:pt>
                <c:pt idx="26">
                  <c:v>0.59237599770124993</c:v>
                </c:pt>
                <c:pt idx="27">
                  <c:v>0.61916190600758014</c:v>
                </c:pt>
                <c:pt idx="28">
                  <c:v>0.64562285829998989</c:v>
                </c:pt>
                <c:pt idx="29">
                  <c:v>0.67173558151798995</c:v>
                </c:pt>
                <c:pt idx="30">
                  <c:v>0.69747997019106989</c:v>
                </c:pt>
                <c:pt idx="31">
                  <c:v>0.72283885538780002</c:v>
                </c:pt>
                <c:pt idx="32">
                  <c:v>0.74779763773577002</c:v>
                </c:pt>
                <c:pt idx="33">
                  <c:v>0.77226710119466002</c:v>
                </c:pt>
                <c:pt idx="34">
                  <c:v>0.79636505534520996</c:v>
                </c:pt>
                <c:pt idx="35">
                  <c:v>0.82004757348196011</c:v>
                </c:pt>
                <c:pt idx="36">
                  <c:v>0.84329731379040007</c:v>
                </c:pt>
                <c:pt idx="37">
                  <c:v>0.86622645968638001</c:v>
                </c:pt>
                <c:pt idx="38">
                  <c:v>0.88860093045678989</c:v>
                </c:pt>
                <c:pt idx="39">
                  <c:v>0.91051996311916006</c:v>
                </c:pt>
                <c:pt idx="40">
                  <c:v>0.93198871851770004</c:v>
                </c:pt>
                <c:pt idx="41">
                  <c:v>0.95300701798144105</c:v>
                </c:pt>
                <c:pt idx="42">
                  <c:v>0.97357584992002999</c:v>
                </c:pt>
                <c:pt idx="43">
                  <c:v>0.99369618486510103</c:v>
                </c:pt>
                <c:pt idx="44">
                  <c:v>1.013370120880424</c:v>
                </c:pt>
                <c:pt idx="45">
                  <c:v>1.032601365366336</c:v>
                </c:pt>
                <c:pt idx="46">
                  <c:v>1.0513918197575691</c:v>
                </c:pt>
                <c:pt idx="47">
                  <c:v>1.069745771303396</c:v>
                </c:pt>
                <c:pt idx="48">
                  <c:v>1.0876659116597911</c:v>
                </c:pt>
                <c:pt idx="49">
                  <c:v>1.1051598927582518</c:v>
                </c:pt>
                <c:pt idx="50">
                  <c:v>1.1222312503689622</c:v>
                </c:pt>
                <c:pt idx="51">
                  <c:v>1.1388849461144801</c:v>
                </c:pt>
                <c:pt idx="52">
                  <c:v>1.1552216107266731</c:v>
                </c:pt>
                <c:pt idx="53">
                  <c:v>1.1710065398188132</c:v>
                </c:pt>
                <c:pt idx="54">
                  <c:v>1.1866679497712598</c:v>
                </c:pt>
                <c:pt idx="55">
                  <c:v>1.2016653420676411</c:v>
                </c:pt>
                <c:pt idx="56">
                  <c:v>1.2163861211877558</c:v>
                </c:pt>
                <c:pt idx="57">
                  <c:v>1.2306901042023179</c:v>
                </c:pt>
                <c:pt idx="58">
                  <c:v>1.2446024346188929</c:v>
                </c:pt>
                <c:pt idx="59">
                  <c:v>1.2581378991272709</c:v>
                </c:pt>
                <c:pt idx="60">
                  <c:v>1.271306856057989</c:v>
                </c:pt>
                <c:pt idx="61">
                  <c:v>1.2841180021605219</c:v>
                </c:pt>
                <c:pt idx="62">
                  <c:v>1.296577398805999</c:v>
                </c:pt>
                <c:pt idx="63">
                  <c:v>1.3086921130291518</c:v>
                </c:pt>
                <c:pt idx="64">
                  <c:v>1.3204687238004311</c:v>
                </c:pt>
                <c:pt idx="65">
                  <c:v>1.3319137308748892</c:v>
                </c:pt>
                <c:pt idx="66">
                  <c:v>1.343033299197006</c:v>
                </c:pt>
                <c:pt idx="67">
                  <c:v>1.353831848833202</c:v>
                </c:pt>
                <c:pt idx="68">
                  <c:v>1.3643192559373261</c:v>
                </c:pt>
                <c:pt idx="69">
                  <c:v>1.3745790856097173</c:v>
                </c:pt>
                <c:pt idx="70">
                  <c:v>1.3844247379683501</c:v>
                </c:pt>
                <c:pt idx="71">
                  <c:v>1.393990526719628</c:v>
                </c:pt>
                <c:pt idx="72">
                  <c:v>1.4033524625177143</c:v>
                </c:pt>
                <c:pt idx="73">
                  <c:v>1.4123279282615628</c:v>
                </c:pt>
                <c:pt idx="74">
                  <c:v>1.4210422848507052</c:v>
                </c:pt>
                <c:pt idx="75">
                  <c:v>1.429567928241142</c:v>
                </c:pt>
                <c:pt idx="76">
                  <c:v>1.4379196642761238</c:v>
                </c:pt>
                <c:pt idx="77">
                  <c:v>1.4456711939853741</c:v>
                </c:pt>
                <c:pt idx="78">
                  <c:v>1.4535830508119583</c:v>
                </c:pt>
                <c:pt idx="79">
                  <c:v>1.4610043201340619</c:v>
                </c:pt>
                <c:pt idx="80">
                  <c:v>1.4681756402229813</c:v>
                </c:pt>
                <c:pt idx="81">
                  <c:v>1.4751824838817642</c:v>
                </c:pt>
                <c:pt idx="82">
                  <c:v>1.4818654309420971</c:v>
                </c:pt>
                <c:pt idx="83">
                  <c:v>1.4883306487291477</c:v>
                </c:pt>
                <c:pt idx="84">
                  <c:v>1.4945788490531751</c:v>
                </c:pt>
                <c:pt idx="85">
                  <c:v>1.5006778591910781</c:v>
                </c:pt>
                <c:pt idx="86">
                  <c:v>1.5064762335984732</c:v>
                </c:pt>
                <c:pt idx="87">
                  <c:v>1.5120731737621718</c:v>
                </c:pt>
                <c:pt idx="88">
                  <c:v>1.5174703951365898</c:v>
                </c:pt>
                <c:pt idx="89">
                  <c:v>1.5226696685392158</c:v>
                </c:pt>
                <c:pt idx="90">
                  <c:v>1.527674007754467</c:v>
                </c:pt>
                <c:pt idx="91">
                  <c:v>1.5324868881170868</c:v>
                </c:pt>
                <c:pt idx="92">
                  <c:v>1.5371116875283173</c:v>
                </c:pt>
                <c:pt idx="93">
                  <c:v>1.5413032045410482</c:v>
                </c:pt>
                <c:pt idx="94">
                  <c:v>1.5458125838327423</c:v>
                </c:pt>
                <c:pt idx="95">
                  <c:v>1.5496598154633769</c:v>
                </c:pt>
                <c:pt idx="96">
                  <c:v>1.5538054660450409</c:v>
                </c:pt>
                <c:pt idx="97">
                  <c:v>1.557259868727189</c:v>
                </c:pt>
                <c:pt idx="98">
                  <c:v>1.560591041634559</c:v>
                </c:pt>
                <c:pt idx="99">
                  <c:v>1.5644968486878301</c:v>
                </c:pt>
                <c:pt idx="100">
                  <c:v>1.5674871739267879</c:v>
                </c:pt>
                <c:pt idx="101">
                  <c:v>1.5703289460318843</c:v>
                </c:pt>
                <c:pt idx="102">
                  <c:v>1.5731707181369803</c:v>
                </c:pt>
                <c:pt idx="103">
                  <c:v>1.5760124902420767</c:v>
                </c:pt>
                <c:pt idx="104">
                  <c:v>1.5788542623471724</c:v>
                </c:pt>
                <c:pt idx="105">
                  <c:v>1.5816960344522688</c:v>
                </c:pt>
                <c:pt idx="106">
                  <c:v>1.5837947291015939</c:v>
                </c:pt>
                <c:pt idx="107">
                  <c:v>1.5858934237509188</c:v>
                </c:pt>
                <c:pt idx="108">
                  <c:v>1.5879921184002439</c:v>
                </c:pt>
                <c:pt idx="109">
                  <c:v>1.5900908130495688</c:v>
                </c:pt>
                <c:pt idx="110">
                  <c:v>1.5921895076988939</c:v>
                </c:pt>
                <c:pt idx="111">
                  <c:v>1.5936262670767236</c:v>
                </c:pt>
                <c:pt idx="112">
                  <c:v>1.5950630264545533</c:v>
                </c:pt>
                <c:pt idx="113">
                  <c:v>1.5964997858323826</c:v>
                </c:pt>
                <c:pt idx="114">
                  <c:v>1.5979365452102123</c:v>
                </c:pt>
                <c:pt idx="115">
                  <c:v>1.5993733045880421</c:v>
                </c:pt>
                <c:pt idx="116">
                  <c:v>1.6002882231199154</c:v>
                </c:pt>
                <c:pt idx="117">
                  <c:v>1.6012031416517889</c:v>
                </c:pt>
                <c:pt idx="118">
                  <c:v>1.602118060183662</c:v>
                </c:pt>
                <c:pt idx="119">
                  <c:v>1.6030329787155355</c:v>
                </c:pt>
                <c:pt idx="120">
                  <c:v>1.603947897247409</c:v>
                </c:pt>
                <c:pt idx="121">
                  <c:v>1.6043665670387728</c:v>
                </c:pt>
                <c:pt idx="122">
                  <c:v>1.6047852368301367</c:v>
                </c:pt>
                <c:pt idx="123">
                  <c:v>1.6052039066215005</c:v>
                </c:pt>
                <c:pt idx="124">
                  <c:v>1.6056225764128644</c:v>
                </c:pt>
                <c:pt idx="125">
                  <c:v>1.6060412462042282</c:v>
                </c:pt>
                <c:pt idx="126">
                  <c:v>1.6060090583683384</c:v>
                </c:pt>
                <c:pt idx="127">
                  <c:v>1.6059768705324486</c:v>
                </c:pt>
                <c:pt idx="128">
                  <c:v>1.6059446826965584</c:v>
                </c:pt>
                <c:pt idx="129">
                  <c:v>1.6059124948606689</c:v>
                </c:pt>
                <c:pt idx="130">
                  <c:v>1.6058803070247789</c:v>
                </c:pt>
                <c:pt idx="131">
                  <c:v>1.605457885256883</c:v>
                </c:pt>
                <c:pt idx="132">
                  <c:v>1.605035463488987</c:v>
                </c:pt>
                <c:pt idx="133">
                  <c:v>1.6046130417210911</c:v>
                </c:pt>
                <c:pt idx="134">
                  <c:v>1.604190619953195</c:v>
                </c:pt>
                <c:pt idx="135">
                  <c:v>1.6037681981852991</c:v>
                </c:pt>
                <c:pt idx="136">
                  <c:v>1.6029976080704773</c:v>
                </c:pt>
                <c:pt idx="137">
                  <c:v>1.6022270179556557</c:v>
                </c:pt>
                <c:pt idx="138">
                  <c:v>1.6014564278408343</c:v>
                </c:pt>
                <c:pt idx="139">
                  <c:v>1.6006858377260127</c:v>
                </c:pt>
                <c:pt idx="140">
                  <c:v>1.5999152476111909</c:v>
                </c:pt>
                <c:pt idx="141">
                  <c:v>1.5988279949399975</c:v>
                </c:pt>
                <c:pt idx="142">
                  <c:v>1.5977407422688039</c:v>
                </c:pt>
                <c:pt idx="143">
                  <c:v>1.5966534895976101</c:v>
                </c:pt>
                <c:pt idx="144">
                  <c:v>1.5955662369264165</c:v>
                </c:pt>
                <c:pt idx="145">
                  <c:v>1.5944789842552229</c:v>
                </c:pt>
                <c:pt idx="146">
                  <c:v>1.5931195522048465</c:v>
                </c:pt>
                <c:pt idx="147">
                  <c:v>1.5917601201544702</c:v>
                </c:pt>
                <c:pt idx="148">
                  <c:v>1.5904006881040937</c:v>
                </c:pt>
                <c:pt idx="149">
                  <c:v>1.5890412560537175</c:v>
                </c:pt>
                <c:pt idx="150">
                  <c:v>1.587681824003341</c:v>
                </c:pt>
                <c:pt idx="151">
                  <c:v>1.5859277863323282</c:v>
                </c:pt>
                <c:pt idx="152">
                  <c:v>1.5841737486613154</c:v>
                </c:pt>
                <c:pt idx="153">
                  <c:v>1.5824197109903024</c:v>
                </c:pt>
                <c:pt idx="154">
                  <c:v>1.5806656733192896</c:v>
                </c:pt>
                <c:pt idx="155">
                  <c:v>1.5789116356482769</c:v>
                </c:pt>
                <c:pt idx="156">
                  <c:v>1.5772336530344604</c:v>
                </c:pt>
                <c:pt idx="157">
                  <c:v>1.5755556704206437</c:v>
                </c:pt>
                <c:pt idx="158">
                  <c:v>1.573877687806827</c:v>
                </c:pt>
                <c:pt idx="159">
                  <c:v>1.5721997051930106</c:v>
                </c:pt>
                <c:pt idx="160">
                  <c:v>1.5705217225791939</c:v>
                </c:pt>
                <c:pt idx="161">
                  <c:v>1.5683981980928277</c:v>
                </c:pt>
                <c:pt idx="162">
                  <c:v>1.5662746736064614</c:v>
                </c:pt>
                <c:pt idx="163">
                  <c:v>1.5641511491200952</c:v>
                </c:pt>
                <c:pt idx="164">
                  <c:v>1.5620276246337292</c:v>
                </c:pt>
                <c:pt idx="165">
                  <c:v>1.5599041001473628</c:v>
                </c:pt>
                <c:pt idx="166">
                  <c:v>1.5576392630808682</c:v>
                </c:pt>
                <c:pt idx="167">
                  <c:v>1.5553744260143738</c:v>
                </c:pt>
                <c:pt idx="168">
                  <c:v>1.5531095889478792</c:v>
                </c:pt>
                <c:pt idx="169">
                  <c:v>1.5508447518813846</c:v>
                </c:pt>
                <c:pt idx="170">
                  <c:v>1.54857991481489</c:v>
                </c:pt>
                <c:pt idx="171">
                  <c:v>1.5461942393827088</c:v>
                </c:pt>
                <c:pt idx="172">
                  <c:v>1.5438085639505281</c:v>
                </c:pt>
                <c:pt idx="173">
                  <c:v>1.541422888518347</c:v>
                </c:pt>
                <c:pt idx="174">
                  <c:v>1.539037213086166</c:v>
                </c:pt>
                <c:pt idx="175">
                  <c:v>1.5366515376539849</c:v>
                </c:pt>
                <c:pt idx="176">
                  <c:v>1.5341592271303779</c:v>
                </c:pt>
                <c:pt idx="177">
                  <c:v>1.5316669166067707</c:v>
                </c:pt>
                <c:pt idx="178">
                  <c:v>1.5291746060831637</c:v>
                </c:pt>
                <c:pt idx="179">
                  <c:v>1.5266822955595565</c:v>
                </c:pt>
                <c:pt idx="180">
                  <c:v>1.5241899850359495</c:v>
                </c:pt>
                <c:pt idx="181">
                  <c:v>1.5216048001670994</c:v>
                </c:pt>
                <c:pt idx="182">
                  <c:v>1.5190196152982494</c:v>
                </c:pt>
                <c:pt idx="183">
                  <c:v>1.5164344304293988</c:v>
                </c:pt>
                <c:pt idx="184">
                  <c:v>1.5138492455605488</c:v>
                </c:pt>
                <c:pt idx="185">
                  <c:v>1.5112640606916985</c:v>
                </c:pt>
                <c:pt idx="186">
                  <c:v>1.5085624712274541</c:v>
                </c:pt>
                <c:pt idx="187">
                  <c:v>1.5058608817632095</c:v>
                </c:pt>
                <c:pt idx="188">
                  <c:v>1.5031592922989649</c:v>
                </c:pt>
                <c:pt idx="189">
                  <c:v>1.5004577028347204</c:v>
                </c:pt>
                <c:pt idx="190">
                  <c:v>1.497756113370476</c:v>
                </c:pt>
                <c:pt idx="191">
                  <c:v>1.4950179191197934</c:v>
                </c:pt>
                <c:pt idx="192">
                  <c:v>1.4922797248691109</c:v>
                </c:pt>
                <c:pt idx="193">
                  <c:v>1.4895415306184285</c:v>
                </c:pt>
                <c:pt idx="194">
                  <c:v>1.4868033363677458</c:v>
                </c:pt>
                <c:pt idx="195">
                  <c:v>1.4840651421170632</c:v>
                </c:pt>
                <c:pt idx="196">
                  <c:v>1.4812723278248954</c:v>
                </c:pt>
                <c:pt idx="197">
                  <c:v>1.4784795135327276</c:v>
                </c:pt>
                <c:pt idx="198">
                  <c:v>1.4756866992405595</c:v>
                </c:pt>
                <c:pt idx="199">
                  <c:v>1.4728938849483917</c:v>
                </c:pt>
                <c:pt idx="200">
                  <c:v>1.4701010706562236</c:v>
                </c:pt>
                <c:pt idx="201">
                  <c:v>1.4672598738730245</c:v>
                </c:pt>
                <c:pt idx="202">
                  <c:v>1.4644186770898255</c:v>
                </c:pt>
                <c:pt idx="203">
                  <c:v>1.4615774803066262</c:v>
                </c:pt>
                <c:pt idx="204">
                  <c:v>1.458736283523427</c:v>
                </c:pt>
                <c:pt idx="205">
                  <c:v>1.4558950867402278</c:v>
                </c:pt>
                <c:pt idx="206">
                  <c:v>1.4530142477507317</c:v>
                </c:pt>
                <c:pt idx="207">
                  <c:v>1.4501334087612356</c:v>
                </c:pt>
                <c:pt idx="208">
                  <c:v>1.4472525697717395</c:v>
                </c:pt>
                <c:pt idx="209">
                  <c:v>1.4443717307822432</c:v>
                </c:pt>
                <c:pt idx="210">
                  <c:v>1.4414908917927471</c:v>
                </c:pt>
                <c:pt idx="211">
                  <c:v>1.4385783282906395</c:v>
                </c:pt>
                <c:pt idx="212">
                  <c:v>1.4356657647885316</c:v>
                </c:pt>
                <c:pt idx="213">
                  <c:v>1.4327532012864241</c:v>
                </c:pt>
                <c:pt idx="214">
                  <c:v>1.4298406377843162</c:v>
                </c:pt>
                <c:pt idx="215">
                  <c:v>1.4269280742822086</c:v>
                </c:pt>
                <c:pt idx="216">
                  <c:v>1.4239878283516396</c:v>
                </c:pt>
                <c:pt idx="217">
                  <c:v>1.4210475824210711</c:v>
                </c:pt>
                <c:pt idx="218">
                  <c:v>1.4181073364905021</c:v>
                </c:pt>
                <c:pt idx="219">
                  <c:v>1.4151670905599336</c:v>
                </c:pt>
                <c:pt idx="220">
                  <c:v>1.4122268446293647</c:v>
                </c:pt>
                <c:pt idx="221">
                  <c:v>1.4092432825182819</c:v>
                </c:pt>
                <c:pt idx="222">
                  <c:v>1.4062597204071992</c:v>
                </c:pt>
                <c:pt idx="223">
                  <c:v>1.4032761582961164</c:v>
                </c:pt>
                <c:pt idx="224">
                  <c:v>1.4002925961850334</c:v>
                </c:pt>
                <c:pt idx="225">
                  <c:v>1.3973090340739507</c:v>
                </c:pt>
                <c:pt idx="226">
                  <c:v>1.3943383322535834</c:v>
                </c:pt>
                <c:pt idx="227">
                  <c:v>1.3913676304332159</c:v>
                </c:pt>
                <c:pt idx="228">
                  <c:v>1.3883969286128488</c:v>
                </c:pt>
                <c:pt idx="229">
                  <c:v>1.3854262267924813</c:v>
                </c:pt>
                <c:pt idx="230">
                  <c:v>1.382455524972114</c:v>
                </c:pt>
                <c:pt idx="231">
                  <c:v>1.3794793414353315</c:v>
                </c:pt>
                <c:pt idx="232">
                  <c:v>1.3765031578985489</c:v>
                </c:pt>
                <c:pt idx="233">
                  <c:v>1.3735269743617666</c:v>
                </c:pt>
                <c:pt idx="234">
                  <c:v>1.3705507908249841</c:v>
                </c:pt>
                <c:pt idx="235">
                  <c:v>1.3675746072882016</c:v>
                </c:pt>
                <c:pt idx="236">
                  <c:v>1.3645991760134841</c:v>
                </c:pt>
                <c:pt idx="237">
                  <c:v>1.3616237447387667</c:v>
                </c:pt>
                <c:pt idx="238">
                  <c:v>1.3586483134640492</c:v>
                </c:pt>
                <c:pt idx="239">
                  <c:v>1.3556728821893318</c:v>
                </c:pt>
                <c:pt idx="240">
                  <c:v>1.3526974509146144</c:v>
                </c:pt>
                <c:pt idx="241">
                  <c:v>1.34969422257274</c:v>
                </c:pt>
                <c:pt idx="242">
                  <c:v>1.3466909942308654</c:v>
                </c:pt>
                <c:pt idx="243">
                  <c:v>1.343687765888991</c:v>
                </c:pt>
                <c:pt idx="244">
                  <c:v>1.3406845375471164</c:v>
                </c:pt>
                <c:pt idx="245">
                  <c:v>1.337681309205242</c:v>
                </c:pt>
                <c:pt idx="246">
                  <c:v>1.3347109381314315</c:v>
                </c:pt>
                <c:pt idx="247">
                  <c:v>1.3317405670576214</c:v>
                </c:pt>
                <c:pt idx="248">
                  <c:v>1.328770195983811</c:v>
                </c:pt>
                <c:pt idx="249">
                  <c:v>1.3257998249100009</c:v>
                </c:pt>
                <c:pt idx="250">
                  <c:v>1.3228294538361904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2C-4099-ADE0-5545A01683FA}"/>
            </c:ext>
          </c:extLst>
        </c:ser>
        <c:ser>
          <c:idx val="1"/>
          <c:order val="4"/>
          <c:tx>
            <c:v>Real factor income change</c:v>
          </c:tx>
          <c:spPr>
            <a:solidFill>
              <a:srgbClr val="C00000">
                <a:alpha val="69804"/>
              </a:srgbClr>
            </a:solidFill>
            <a:ln w="38100">
              <a:noFill/>
            </a:ln>
          </c:spPr>
          <c:invertIfNegative val="0"/>
          <c:val>
            <c:numRef>
              <c:f>'Laffer Curve Data'!$D$2:$D$252</c:f>
              <c:numCache>
                <c:formatCode>General</c:formatCode>
                <c:ptCount val="251"/>
                <c:pt idx="0">
                  <c:v>0</c:v>
                </c:pt>
                <c:pt idx="1">
                  <c:v>-5.3515943313853502E-2</c:v>
                </c:pt>
                <c:pt idx="2">
                  <c:v>-0.10660574257206799</c:v>
                </c:pt>
                <c:pt idx="3">
                  <c:v>-0.15839523658778701</c:v>
                </c:pt>
                <c:pt idx="4">
                  <c:v>-0.208910322134056</c:v>
                </c:pt>
                <c:pt idx="5">
                  <c:v>-0.25819791916010698</c:v>
                </c:pt>
                <c:pt idx="6">
                  <c:v>-0.30630251675255099</c:v>
                </c:pt>
                <c:pt idx="7">
                  <c:v>-0.35315398522140201</c:v>
                </c:pt>
                <c:pt idx="8">
                  <c:v>-0.399288756061631</c:v>
                </c:pt>
                <c:pt idx="9">
                  <c:v>-0.44409592094176797</c:v>
                </c:pt>
                <c:pt idx="10">
                  <c:v>-0.48788025377858402</c:v>
                </c:pt>
                <c:pt idx="11">
                  <c:v>-0.53067715404669402</c:v>
                </c:pt>
                <c:pt idx="12">
                  <c:v>-0.57251985536917405</c:v>
                </c:pt>
                <c:pt idx="13">
                  <c:v>-0.61344049725425098</c:v>
                </c:pt>
                <c:pt idx="14">
                  <c:v>-0.65346961149066496</c:v>
                </c:pt>
                <c:pt idx="15">
                  <c:v>-0.69263634825993403</c:v>
                </c:pt>
                <c:pt idx="16">
                  <c:v>-0.73096855921743698</c:v>
                </c:pt>
                <c:pt idx="17">
                  <c:v>-0.76849287125800703</c:v>
                </c:pt>
                <c:pt idx="18">
                  <c:v>-0.80523475515057696</c:v>
                </c:pt>
                <c:pt idx="19">
                  <c:v>-0.84121858954683204</c:v>
                </c:pt>
                <c:pt idx="20">
                  <c:v>-0.87646772072406498</c:v>
                </c:pt>
                <c:pt idx="21">
                  <c:v>-0.91100451839043595</c:v>
                </c:pt>
                <c:pt idx="22">
                  <c:v>-0.94496405175982601</c:v>
                </c:pt>
                <c:pt idx="23">
                  <c:v>-0.97814297384564197</c:v>
                </c:pt>
                <c:pt idx="24">
                  <c:v>-1.0106672347293399</c:v>
                </c:pt>
                <c:pt idx="25">
                  <c:v>-1.0425596751619299</c:v>
                </c:pt>
                <c:pt idx="26">
                  <c:v>-1.0738386538976401</c:v>
                </c:pt>
                <c:pt idx="27">
                  <c:v>-1.10452167438772</c:v>
                </c:pt>
                <c:pt idx="28">
                  <c:v>-1.13462556004829</c:v>
                </c:pt>
                <c:pt idx="29">
                  <c:v>-1.1641652066366099</c:v>
                </c:pt>
                <c:pt idx="30">
                  <c:v>-1.1931587287374901</c:v>
                </c:pt>
                <c:pt idx="31">
                  <c:v>-1.2216199002454</c:v>
                </c:pt>
                <c:pt idx="32">
                  <c:v>-1.24956312559627</c:v>
                </c:pt>
                <c:pt idx="33">
                  <c:v>-1.2770023157144399</c:v>
                </c:pt>
                <c:pt idx="34">
                  <c:v>-1.3039508809354701</c:v>
                </c:pt>
                <c:pt idx="35">
                  <c:v>-1.33042175255658</c:v>
                </c:pt>
                <c:pt idx="36">
                  <c:v>-1.35642740456888</c:v>
                </c:pt>
                <c:pt idx="37">
                  <c:v>-1.3820618104065501</c:v>
                </c:pt>
                <c:pt idx="38">
                  <c:v>-1.4071761180524101</c:v>
                </c:pt>
                <c:pt idx="39">
                  <c:v>-1.4318558817134801</c:v>
                </c:pt>
                <c:pt idx="40">
                  <c:v>-1.4561158896348101</c:v>
                </c:pt>
                <c:pt idx="41">
                  <c:v>-1.4799668371609001</c:v>
                </c:pt>
                <c:pt idx="42">
                  <c:v>-1.50341886320097</c:v>
                </c:pt>
                <c:pt idx="43">
                  <c:v>-1.5264817993087301</c:v>
                </c:pt>
                <c:pt idx="44">
                  <c:v>-1.54916504017037</c:v>
                </c:pt>
                <c:pt idx="45">
                  <c:v>-1.57147780874983</c:v>
                </c:pt>
                <c:pt idx="46">
                  <c:v>-1.59342892888849</c:v>
                </c:pt>
                <c:pt idx="47">
                  <c:v>-1.6150270797394499</c:v>
                </c:pt>
                <c:pt idx="48">
                  <c:v>-1.6362794984912299</c:v>
                </c:pt>
                <c:pt idx="49">
                  <c:v>-1.65719627306588</c:v>
                </c:pt>
                <c:pt idx="50">
                  <c:v>-1.6777841068952499</c:v>
                </c:pt>
                <c:pt idx="51">
                  <c:v>-1.69805063418604</c:v>
                </c:pt>
                <c:pt idx="52">
                  <c:v>-1.71800319314578</c:v>
                </c:pt>
                <c:pt idx="53">
                  <c:v>-1.7376488948831801</c:v>
                </c:pt>
                <c:pt idx="54">
                  <c:v>-1.7570480311610901</c:v>
                </c:pt>
                <c:pt idx="55">
                  <c:v>-1.7761038105867799</c:v>
                </c:pt>
                <c:pt idx="56">
                  <c:v>-1.7948687771878</c:v>
                </c:pt>
                <c:pt idx="57">
                  <c:v>-1.81335294133083</c:v>
                </c:pt>
                <c:pt idx="58">
                  <c:v>-1.83156271755939</c:v>
                </c:pt>
                <c:pt idx="59">
                  <c:v>-1.84950407291978</c:v>
                </c:pt>
                <c:pt idx="60">
                  <c:v>-1.8671827819211999</c:v>
                </c:pt>
                <c:pt idx="61">
                  <c:v>-1.8846044528661801</c:v>
                </c:pt>
                <c:pt idx="62">
                  <c:v>-1.9017745353895099</c:v>
                </c:pt>
                <c:pt idx="63">
                  <c:v>-1.9186983262045001</c:v>
                </c:pt>
                <c:pt idx="64">
                  <c:v>-1.9353809744764801</c:v>
                </c:pt>
                <c:pt idx="65">
                  <c:v>-1.95182751718077</c:v>
                </c:pt>
                <c:pt idx="66">
                  <c:v>-1.9680427652936101</c:v>
                </c:pt>
                <c:pt idx="67">
                  <c:v>-1.98403025305119</c:v>
                </c:pt>
                <c:pt idx="68">
                  <c:v>-1.99979703009345</c:v>
                </c:pt>
                <c:pt idx="69">
                  <c:v>-2.0153463952953401</c:v>
                </c:pt>
                <c:pt idx="70">
                  <c:v>-2.0306826901764699</c:v>
                </c:pt>
                <c:pt idx="71">
                  <c:v>-2.04581016092463</c:v>
                </c:pt>
                <c:pt idx="72">
                  <c:v>-2.0607329439578099</c:v>
                </c:pt>
                <c:pt idx="73">
                  <c:v>-2.0754550676346102</c:v>
                </c:pt>
                <c:pt idx="74">
                  <c:v>-2.0899809887158902</c:v>
                </c:pt>
                <c:pt idx="75">
                  <c:v>-2.1043134612658898</c:v>
                </c:pt>
                <c:pt idx="76">
                  <c:v>-2.1184828115647001</c:v>
                </c:pt>
                <c:pt idx="77">
                  <c:v>-2.1324178593233798</c:v>
                </c:pt>
                <c:pt idx="78">
                  <c:v>-2.1462147317120599</c:v>
                </c:pt>
                <c:pt idx="79">
                  <c:v>-2.1598134856089701</c:v>
                </c:pt>
                <c:pt idx="80">
                  <c:v>-2.1732347133957401</c:v>
                </c:pt>
                <c:pt idx="81">
                  <c:v>-2.1864837233326901</c:v>
                </c:pt>
                <c:pt idx="82">
                  <c:v>-2.19956396095801</c:v>
                </c:pt>
                <c:pt idx="83">
                  <c:v>-2.2124785759791199</c:v>
                </c:pt>
                <c:pt idx="84">
                  <c:v>-2.2252306149605099</c:v>
                </c:pt>
                <c:pt idx="85">
                  <c:v>-2.2378230472001701</c:v>
                </c:pt>
                <c:pt idx="86">
                  <c:v>-2.25025876992561</c:v>
                </c:pt>
                <c:pt idx="87">
                  <c:v>-2.2625406108200599</c:v>
                </c:pt>
                <c:pt idx="88">
                  <c:v>-2.2746713438785799</c:v>
                </c:pt>
                <c:pt idx="89">
                  <c:v>-2.2866536375592998</c:v>
                </c:pt>
                <c:pt idx="90">
                  <c:v>-2.29849013401379</c:v>
                </c:pt>
                <c:pt idx="91">
                  <c:v>-2.31018340448724</c:v>
                </c:pt>
                <c:pt idx="92">
                  <c:v>-2.3217359590353102</c:v>
                </c:pt>
                <c:pt idx="93">
                  <c:v>-2.3331502493969101</c:v>
                </c:pt>
                <c:pt idx="94">
                  <c:v>-2.34442867082881</c:v>
                </c:pt>
                <c:pt idx="95">
                  <c:v>-2.3555735637415398</c:v>
                </c:pt>
                <c:pt idx="96">
                  <c:v>-2.3665864078725898</c:v>
                </c:pt>
                <c:pt idx="97">
                  <c:v>-2.3774710554866498</c:v>
                </c:pt>
                <c:pt idx="98">
                  <c:v>-2.3882288885820802</c:v>
                </c:pt>
                <c:pt idx="99">
                  <c:v>-2.3988620449257199</c:v>
                </c:pt>
                <c:pt idx="100">
                  <c:v>-2.4093726101944899</c:v>
                </c:pt>
                <c:pt idx="101">
                  <c:v>-2.4195294569869019</c:v>
                </c:pt>
                <c:pt idx="102">
                  <c:v>-2.4296863037793139</c:v>
                </c:pt>
                <c:pt idx="103">
                  <c:v>-2.439843150571726</c:v>
                </c:pt>
                <c:pt idx="104">
                  <c:v>-2.449999997364138</c:v>
                </c:pt>
                <c:pt idx="105">
                  <c:v>-2.46015684415655</c:v>
                </c:pt>
                <c:pt idx="106">
                  <c:v>-2.4697578122113919</c:v>
                </c:pt>
                <c:pt idx="107">
                  <c:v>-2.4793587802662338</c:v>
                </c:pt>
                <c:pt idx="108">
                  <c:v>-2.4889597483210761</c:v>
                </c:pt>
                <c:pt idx="109">
                  <c:v>-2.498560716375918</c:v>
                </c:pt>
                <c:pt idx="110">
                  <c:v>-2.5081616844307599</c:v>
                </c:pt>
                <c:pt idx="111">
                  <c:v>-2.5172509355059121</c:v>
                </c:pt>
                <c:pt idx="112">
                  <c:v>-2.5263401865810642</c:v>
                </c:pt>
                <c:pt idx="113">
                  <c:v>-2.5354294376562159</c:v>
                </c:pt>
                <c:pt idx="114">
                  <c:v>-2.544518688731368</c:v>
                </c:pt>
                <c:pt idx="115">
                  <c:v>-2.5536079398065201</c:v>
                </c:pt>
                <c:pt idx="116">
                  <c:v>-2.5622227296553461</c:v>
                </c:pt>
                <c:pt idx="117">
                  <c:v>-2.5708375195041722</c:v>
                </c:pt>
                <c:pt idx="118">
                  <c:v>-2.5794523093529977</c:v>
                </c:pt>
                <c:pt idx="119">
                  <c:v>-2.5880670992018238</c:v>
                </c:pt>
                <c:pt idx="120">
                  <c:v>-2.5966818890506498</c:v>
                </c:pt>
                <c:pt idx="121">
                  <c:v>-2.6048573814344098</c:v>
                </c:pt>
                <c:pt idx="122">
                  <c:v>-2.6130328738181698</c:v>
                </c:pt>
                <c:pt idx="123">
                  <c:v>-2.6212083662019299</c:v>
                </c:pt>
                <c:pt idx="124">
                  <c:v>-2.6293838585856899</c:v>
                </c:pt>
                <c:pt idx="125">
                  <c:v>-2.6375593509694499</c:v>
                </c:pt>
                <c:pt idx="126">
                  <c:v>-2.6453272286699341</c:v>
                </c:pt>
                <c:pt idx="127">
                  <c:v>-2.6530951063704178</c:v>
                </c:pt>
                <c:pt idx="128">
                  <c:v>-2.6608629840709019</c:v>
                </c:pt>
                <c:pt idx="129">
                  <c:v>-2.6686308617713856</c:v>
                </c:pt>
                <c:pt idx="130">
                  <c:v>-2.6763987394718698</c:v>
                </c:pt>
                <c:pt idx="131">
                  <c:v>-2.6837874975581659</c:v>
                </c:pt>
                <c:pt idx="132">
                  <c:v>-2.6911762556444621</c:v>
                </c:pt>
                <c:pt idx="133">
                  <c:v>-2.6985650137307577</c:v>
                </c:pt>
                <c:pt idx="134">
                  <c:v>-2.7059537718170539</c:v>
                </c:pt>
                <c:pt idx="135">
                  <c:v>-2.71334252990335</c:v>
                </c:pt>
                <c:pt idx="136">
                  <c:v>-2.7203782683395179</c:v>
                </c:pt>
                <c:pt idx="137">
                  <c:v>-2.7274140067756858</c:v>
                </c:pt>
                <c:pt idx="138">
                  <c:v>-2.7344497452118541</c:v>
                </c:pt>
                <c:pt idx="139">
                  <c:v>-2.741485483648022</c:v>
                </c:pt>
                <c:pt idx="140">
                  <c:v>-2.7485212220841899</c:v>
                </c:pt>
                <c:pt idx="141">
                  <c:v>-2.75522766606051</c:v>
                </c:pt>
                <c:pt idx="142">
                  <c:v>-2.76193411003683</c:v>
                </c:pt>
                <c:pt idx="143">
                  <c:v>-2.76864055401315</c:v>
                </c:pt>
                <c:pt idx="144">
                  <c:v>-2.77534699798947</c:v>
                </c:pt>
                <c:pt idx="145">
                  <c:v>-2.7820534419657901</c:v>
                </c:pt>
                <c:pt idx="146">
                  <c:v>-2.788452168783726</c:v>
                </c:pt>
                <c:pt idx="147">
                  <c:v>-2.794850895601662</c:v>
                </c:pt>
                <c:pt idx="148">
                  <c:v>-2.801249622419598</c:v>
                </c:pt>
                <c:pt idx="149">
                  <c:v>-2.8076483492375339</c:v>
                </c:pt>
                <c:pt idx="150">
                  <c:v>-2.8140470760554699</c:v>
                </c:pt>
                <c:pt idx="151">
                  <c:v>-2.8201579286569558</c:v>
                </c:pt>
                <c:pt idx="152">
                  <c:v>-2.8262687812584417</c:v>
                </c:pt>
                <c:pt idx="153">
                  <c:v>-2.8323796338599281</c:v>
                </c:pt>
                <c:pt idx="154">
                  <c:v>-2.838490486461414</c:v>
                </c:pt>
                <c:pt idx="155">
                  <c:v>-2.8446013390628999</c:v>
                </c:pt>
                <c:pt idx="156">
                  <c:v>-2.8504424228510299</c:v>
                </c:pt>
                <c:pt idx="157">
                  <c:v>-2.8562835066391599</c:v>
                </c:pt>
                <c:pt idx="158">
                  <c:v>-2.8621245904272898</c:v>
                </c:pt>
                <c:pt idx="159">
                  <c:v>-2.8679656742154198</c:v>
                </c:pt>
                <c:pt idx="160">
                  <c:v>-2.8738067580035498</c:v>
                </c:pt>
                <c:pt idx="161">
                  <c:v>-2.8793947538939997</c:v>
                </c:pt>
                <c:pt idx="162">
                  <c:v>-2.88498274978445</c:v>
                </c:pt>
                <c:pt idx="163">
                  <c:v>-2.8905707456748999</c:v>
                </c:pt>
                <c:pt idx="164">
                  <c:v>-2.8961587415653502</c:v>
                </c:pt>
                <c:pt idx="165">
                  <c:v>-2.9017467374558001</c:v>
                </c:pt>
                <c:pt idx="166">
                  <c:v>-2.9070969702204241</c:v>
                </c:pt>
                <c:pt idx="167">
                  <c:v>-2.9124472029850481</c:v>
                </c:pt>
                <c:pt idx="168">
                  <c:v>-2.9177974357496721</c:v>
                </c:pt>
                <c:pt idx="169">
                  <c:v>-2.9231476685142961</c:v>
                </c:pt>
                <c:pt idx="170">
                  <c:v>-2.9284979012789201</c:v>
                </c:pt>
                <c:pt idx="171">
                  <c:v>-2.933624476513752</c:v>
                </c:pt>
                <c:pt idx="172">
                  <c:v>-2.938751051748584</c:v>
                </c:pt>
                <c:pt idx="173">
                  <c:v>-2.9438776269834159</c:v>
                </c:pt>
                <c:pt idx="174">
                  <c:v>-2.9490042022182479</c:v>
                </c:pt>
                <c:pt idx="175">
                  <c:v>-2.9541307774530798</c:v>
                </c:pt>
                <c:pt idx="176">
                  <c:v>-2.9590467620257179</c:v>
                </c:pt>
                <c:pt idx="177">
                  <c:v>-2.963962746598356</c:v>
                </c:pt>
                <c:pt idx="178">
                  <c:v>-2.9688787311709937</c:v>
                </c:pt>
                <c:pt idx="179">
                  <c:v>-2.9737947157436317</c:v>
                </c:pt>
                <c:pt idx="180">
                  <c:v>-2.9787107003162698</c:v>
                </c:pt>
                <c:pt idx="181">
                  <c:v>-2.983428116246174</c:v>
                </c:pt>
                <c:pt idx="182">
                  <c:v>-2.9881455321760781</c:v>
                </c:pt>
                <c:pt idx="183">
                  <c:v>-2.9928629481059819</c:v>
                </c:pt>
                <c:pt idx="184">
                  <c:v>-2.997580364035886</c:v>
                </c:pt>
                <c:pt idx="185">
                  <c:v>-3.0022977799657902</c:v>
                </c:pt>
                <c:pt idx="186">
                  <c:v>-3.0068330138895702</c:v>
                </c:pt>
                <c:pt idx="187">
                  <c:v>-3.0113682478133503</c:v>
                </c:pt>
                <c:pt idx="188">
                  <c:v>-3.01590348173713</c:v>
                </c:pt>
                <c:pt idx="189">
                  <c:v>-3.02043871566091</c:v>
                </c:pt>
                <c:pt idx="190">
                  <c:v>-3.0249739495846901</c:v>
                </c:pt>
                <c:pt idx="191">
                  <c:v>-3.0293276147428903</c:v>
                </c:pt>
                <c:pt idx="192">
                  <c:v>-3.0336812799010899</c:v>
                </c:pt>
                <c:pt idx="193">
                  <c:v>-3.0380349450592901</c:v>
                </c:pt>
                <c:pt idx="194">
                  <c:v>-3.0423886102174897</c:v>
                </c:pt>
                <c:pt idx="195">
                  <c:v>-3.0467422753756899</c:v>
                </c:pt>
                <c:pt idx="196">
                  <c:v>-3.0509279456282621</c:v>
                </c:pt>
                <c:pt idx="197">
                  <c:v>-3.0551136158808339</c:v>
                </c:pt>
                <c:pt idx="198">
                  <c:v>-3.0592992861334061</c:v>
                </c:pt>
                <c:pt idx="199">
                  <c:v>-3.0634849563859778</c:v>
                </c:pt>
                <c:pt idx="200">
                  <c:v>-3.0676706266385501</c:v>
                </c:pt>
                <c:pt idx="201">
                  <c:v>-3.0716977337869502</c:v>
                </c:pt>
                <c:pt idx="202">
                  <c:v>-3.0757248409353499</c:v>
                </c:pt>
                <c:pt idx="203">
                  <c:v>-3.0797519480837501</c:v>
                </c:pt>
                <c:pt idx="204">
                  <c:v>-3.0837790552321498</c:v>
                </c:pt>
                <c:pt idx="205">
                  <c:v>-3.0878061623805499</c:v>
                </c:pt>
                <c:pt idx="206">
                  <c:v>-3.0916830482327238</c:v>
                </c:pt>
                <c:pt idx="207">
                  <c:v>-3.095559934084898</c:v>
                </c:pt>
                <c:pt idx="208">
                  <c:v>-3.0994368199370719</c:v>
                </c:pt>
                <c:pt idx="209">
                  <c:v>-3.1033137057892461</c:v>
                </c:pt>
                <c:pt idx="210">
                  <c:v>-3.10719059164142</c:v>
                </c:pt>
                <c:pt idx="211">
                  <c:v>-3.110925031813442</c:v>
                </c:pt>
                <c:pt idx="212">
                  <c:v>-3.1146594719854641</c:v>
                </c:pt>
                <c:pt idx="213">
                  <c:v>-3.1183939121574857</c:v>
                </c:pt>
                <c:pt idx="214">
                  <c:v>-3.1221283523295078</c:v>
                </c:pt>
                <c:pt idx="215">
                  <c:v>-3.1258627925015299</c:v>
                </c:pt>
                <c:pt idx="216">
                  <c:v>-3.129390795120472</c:v>
                </c:pt>
                <c:pt idx="217">
                  <c:v>-3.1329187977394142</c:v>
                </c:pt>
                <c:pt idx="218">
                  <c:v>-3.1364468003583559</c:v>
                </c:pt>
                <c:pt idx="219">
                  <c:v>-3.139974802977298</c:v>
                </c:pt>
                <c:pt idx="220">
                  <c:v>-3.1435028055962402</c:v>
                </c:pt>
                <c:pt idx="221">
                  <c:v>-3.1470503992340801</c:v>
                </c:pt>
                <c:pt idx="222">
                  <c:v>-3.1505979928719201</c:v>
                </c:pt>
                <c:pt idx="223">
                  <c:v>-3.1541455865097601</c:v>
                </c:pt>
                <c:pt idx="224">
                  <c:v>-3.1576931801476</c:v>
                </c:pt>
                <c:pt idx="225">
                  <c:v>-3.16124077378544</c:v>
                </c:pt>
                <c:pt idx="226">
                  <c:v>-3.1645903014376562</c:v>
                </c:pt>
                <c:pt idx="227">
                  <c:v>-3.1679398290898719</c:v>
                </c:pt>
                <c:pt idx="228">
                  <c:v>-3.1712893567420881</c:v>
                </c:pt>
                <c:pt idx="229">
                  <c:v>-3.1746388843943039</c:v>
                </c:pt>
                <c:pt idx="230">
                  <c:v>-3.1779884120465201</c:v>
                </c:pt>
                <c:pt idx="231">
                  <c:v>-3.181150430076396</c:v>
                </c:pt>
                <c:pt idx="232">
                  <c:v>-3.1843124481062719</c:v>
                </c:pt>
                <c:pt idx="233">
                  <c:v>-3.1874744661361483</c:v>
                </c:pt>
                <c:pt idx="234">
                  <c:v>-3.1906364841660242</c:v>
                </c:pt>
                <c:pt idx="235">
                  <c:v>-3.1937985021959001</c:v>
                </c:pt>
                <c:pt idx="236">
                  <c:v>-3.1969214393605823</c:v>
                </c:pt>
                <c:pt idx="237">
                  <c:v>-3.200044376525264</c:v>
                </c:pt>
                <c:pt idx="238">
                  <c:v>-3.2031673136899461</c:v>
                </c:pt>
                <c:pt idx="239">
                  <c:v>-3.2062902508546278</c:v>
                </c:pt>
                <c:pt idx="240">
                  <c:v>-3.20941318801931</c:v>
                </c:pt>
                <c:pt idx="241">
                  <c:v>-3.2124344440848338</c:v>
                </c:pt>
                <c:pt idx="242">
                  <c:v>-3.2154557001503581</c:v>
                </c:pt>
                <c:pt idx="243">
                  <c:v>-3.2184769562158819</c:v>
                </c:pt>
                <c:pt idx="244">
                  <c:v>-3.2214982122814062</c:v>
                </c:pt>
                <c:pt idx="245">
                  <c:v>-3.22451946834693</c:v>
                </c:pt>
                <c:pt idx="246">
                  <c:v>-3.2274371359509022</c:v>
                </c:pt>
                <c:pt idx="247">
                  <c:v>-3.2303548035548739</c:v>
                </c:pt>
                <c:pt idx="248">
                  <c:v>-3.2332724711588461</c:v>
                </c:pt>
                <c:pt idx="249">
                  <c:v>-3.2361901387628178</c:v>
                </c:pt>
                <c:pt idx="250">
                  <c:v>-3.23910780636679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2C-4099-ADE0-5545A01683FA}"/>
            </c:ext>
          </c:extLst>
        </c:ser>
        <c:ser>
          <c:idx val="6"/>
          <c:order val="5"/>
          <c:tx>
            <c:v>Real factor income (with retaliation)</c:v>
          </c:tx>
          <c:spPr>
            <a:solidFill>
              <a:srgbClr val="FFA7A7">
                <a:alpha val="80000"/>
              </a:srgbClr>
            </a:solidFill>
          </c:spPr>
          <c:invertIfNegative val="0"/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Data'!$Y$2:$Y$252</c:f>
              <c:numCache>
                <c:formatCode>General</c:formatCode>
                <c:ptCount val="251"/>
                <c:pt idx="0">
                  <c:v>0</c:v>
                </c:pt>
                <c:pt idx="1">
                  <c:v>-6.6370378396167912E-2</c:v>
                </c:pt>
                <c:pt idx="2">
                  <c:v>-0.12826548186245651</c:v>
                </c:pt>
                <c:pt idx="3">
                  <c:v>-0.18685431014848528</c:v>
                </c:pt>
                <c:pt idx="4">
                  <c:v>-0.24234899191012152</c:v>
                </c:pt>
                <c:pt idx="5">
                  <c:v>-0.29492264222174197</c:v>
                </c:pt>
                <c:pt idx="6">
                  <c:v>-0.34473684665638299</c:v>
                </c:pt>
                <c:pt idx="7">
                  <c:v>-0.39205533084723093</c:v>
                </c:pt>
                <c:pt idx="8">
                  <c:v>-0.43652352148124801</c:v>
                </c:pt>
                <c:pt idx="9">
                  <c:v>-0.47892342766183293</c:v>
                </c:pt>
                <c:pt idx="10">
                  <c:v>-0.51911136306268491</c:v>
                </c:pt>
                <c:pt idx="11">
                  <c:v>-0.55720370501829508</c:v>
                </c:pt>
                <c:pt idx="12">
                  <c:v>-0.59331033057710403</c:v>
                </c:pt>
                <c:pt idx="13">
                  <c:v>-0.62753413594946006</c:v>
                </c:pt>
                <c:pt idx="14">
                  <c:v>-0.65997209300995807</c:v>
                </c:pt>
                <c:pt idx="15">
                  <c:v>-0.69071555280858199</c:v>
                </c:pt>
                <c:pt idx="16">
                  <c:v>-0.71985050217274094</c:v>
                </c:pt>
                <c:pt idx="17">
                  <c:v>-0.74745819157208104</c:v>
                </c:pt>
                <c:pt idx="18">
                  <c:v>-0.77361495919019796</c:v>
                </c:pt>
                <c:pt idx="19">
                  <c:v>-0.79839316412399497</c:v>
                </c:pt>
                <c:pt idx="20">
                  <c:v>-0.82186088518939493</c:v>
                </c:pt>
                <c:pt idx="21">
                  <c:v>-0.84408259178953193</c:v>
                </c:pt>
                <c:pt idx="22">
                  <c:v>-0.86500583243788209</c:v>
                </c:pt>
                <c:pt idx="23">
                  <c:v>-0.88491158993001395</c:v>
                </c:pt>
                <c:pt idx="24">
                  <c:v>-0.90368747714767728</c:v>
                </c:pt>
                <c:pt idx="25">
                  <c:v>-0.92148845248678901</c:v>
                </c:pt>
                <c:pt idx="26">
                  <c:v>-0.93832648819653586</c:v>
                </c:pt>
                <c:pt idx="27">
                  <c:v>-0.95424007305526981</c:v>
                </c:pt>
                <c:pt idx="28">
                  <c:v>-0.96927141761604996</c:v>
                </c:pt>
                <c:pt idx="29">
                  <c:v>-0.98346366075323011</c:v>
                </c:pt>
                <c:pt idx="30">
                  <c:v>-0.99685227527742026</c:v>
                </c:pt>
                <c:pt idx="31">
                  <c:v>-1.0094762805885202</c:v>
                </c:pt>
                <c:pt idx="32">
                  <c:v>-1.02137116112671</c:v>
                </c:pt>
                <c:pt idx="33">
                  <c:v>-1.0324950688033101</c:v>
                </c:pt>
                <c:pt idx="34">
                  <c:v>-1.0430065088882301</c:v>
                </c:pt>
                <c:pt idx="35">
                  <c:v>-1.05290065614123</c:v>
                </c:pt>
                <c:pt idx="36">
                  <c:v>-1.06219513271344</c:v>
                </c:pt>
                <c:pt idx="37">
                  <c:v>-1.0708320400707501</c:v>
                </c:pt>
                <c:pt idx="38">
                  <c:v>-1.07899747953327</c:v>
                </c:pt>
                <c:pt idx="39">
                  <c:v>-1.0866404830096199</c:v>
                </c:pt>
                <c:pt idx="40">
                  <c:v>-1.0937809591574299</c:v>
                </c:pt>
                <c:pt idx="41">
                  <c:v>-1.1004409235314989</c:v>
                </c:pt>
                <c:pt idx="42">
                  <c:v>-1.1066419365336502</c:v>
                </c:pt>
                <c:pt idx="43">
                  <c:v>-1.112403951003299</c:v>
                </c:pt>
                <c:pt idx="44">
                  <c:v>-1.117746430557216</c:v>
                </c:pt>
                <c:pt idx="45">
                  <c:v>-1.1226879788305042</c:v>
                </c:pt>
                <c:pt idx="46">
                  <c:v>-1.1272460362053711</c:v>
                </c:pt>
                <c:pt idx="47">
                  <c:v>-1.1314370232792943</c:v>
                </c:pt>
                <c:pt idx="48">
                  <c:v>-1.1352780633881989</c:v>
                </c:pt>
                <c:pt idx="49">
                  <c:v>-1.138782374434868</c:v>
                </c:pt>
                <c:pt idx="50">
                  <c:v>-1.141965765529088</c:v>
                </c:pt>
                <c:pt idx="51">
                  <c:v>-1.1448417485086599</c:v>
                </c:pt>
                <c:pt idx="52">
                  <c:v>-1.1474943675247269</c:v>
                </c:pt>
                <c:pt idx="53">
                  <c:v>-1.1497575996928768</c:v>
                </c:pt>
                <c:pt idx="54">
                  <c:v>-1.1517853505976501</c:v>
                </c:pt>
                <c:pt idx="55">
                  <c:v>-1.1535121338865091</c:v>
                </c:pt>
                <c:pt idx="56">
                  <c:v>-1.1550840543085639</c:v>
                </c:pt>
                <c:pt idx="57">
                  <c:v>-1.1563962078993522</c:v>
                </c:pt>
                <c:pt idx="58">
                  <c:v>-1.1574705728271368</c:v>
                </c:pt>
                <c:pt idx="59">
                  <c:v>-1.158323104016949</c:v>
                </c:pt>
                <c:pt idx="60">
                  <c:v>-1.1589657506142212</c:v>
                </c:pt>
                <c:pt idx="61">
                  <c:v>-1.159408904343378</c:v>
                </c:pt>
                <c:pt idx="62">
                  <c:v>-1.1596612104994912</c:v>
                </c:pt>
                <c:pt idx="63">
                  <c:v>-1.1597310367184883</c:v>
                </c:pt>
                <c:pt idx="64">
                  <c:v>-1.159626281574879</c:v>
                </c:pt>
                <c:pt idx="65">
                  <c:v>-1.159354357309061</c:v>
                </c:pt>
                <c:pt idx="66">
                  <c:v>-1.1589225200226936</c:v>
                </c:pt>
                <c:pt idx="67">
                  <c:v>-1.1583387773749978</c:v>
                </c:pt>
                <c:pt idx="68">
                  <c:v>-1.1576072076856438</c:v>
                </c:pt>
                <c:pt idx="69">
                  <c:v>-1.1567856001733627</c:v>
                </c:pt>
                <c:pt idx="70">
                  <c:v>-1.1557574533770301</c:v>
                </c:pt>
                <c:pt idx="71">
                  <c:v>-1.154609960558592</c:v>
                </c:pt>
                <c:pt idx="72">
                  <c:v>-1.1533924340734361</c:v>
                </c:pt>
                <c:pt idx="73">
                  <c:v>-1.151992993626147</c:v>
                </c:pt>
                <c:pt idx="74">
                  <c:v>-1.1504898861923949</c:v>
                </c:pt>
                <c:pt idx="75">
                  <c:v>-1.1489303568253781</c:v>
                </c:pt>
                <c:pt idx="76">
                  <c:v>-1.1471822541029257</c:v>
                </c:pt>
                <c:pt idx="77">
                  <c:v>-1.1453928592818858</c:v>
                </c:pt>
                <c:pt idx="78">
                  <c:v>-1.1435133332799019</c:v>
                </c:pt>
                <c:pt idx="79">
                  <c:v>-1.1415076493252281</c:v>
                </c:pt>
                <c:pt idx="80">
                  <c:v>-1.1394257142904287</c:v>
                </c:pt>
                <c:pt idx="81">
                  <c:v>-1.1373069633153259</c:v>
                </c:pt>
                <c:pt idx="82">
                  <c:v>-1.1350577590852531</c:v>
                </c:pt>
                <c:pt idx="83">
                  <c:v>-1.1327401203787621</c:v>
                </c:pt>
                <c:pt idx="84">
                  <c:v>-1.130355231307405</c:v>
                </c:pt>
                <c:pt idx="85">
                  <c:v>-1.1279420689227915</c:v>
                </c:pt>
                <c:pt idx="86">
                  <c:v>-1.1254151074164267</c:v>
                </c:pt>
                <c:pt idx="87">
                  <c:v>-1.1228308307980983</c:v>
                </c:pt>
                <c:pt idx="88">
                  <c:v>-1.1201906512602302</c:v>
                </c:pt>
                <c:pt idx="89">
                  <c:v>-1.1174960545310739</c:v>
                </c:pt>
                <c:pt idx="90">
                  <c:v>-1.1147488606818432</c:v>
                </c:pt>
                <c:pt idx="91">
                  <c:v>-1.111951170045463</c:v>
                </c:pt>
                <c:pt idx="92">
                  <c:v>-1.1091050480014628</c:v>
                </c:pt>
                <c:pt idx="93">
                  <c:v>-1.1060777254792216</c:v>
                </c:pt>
                <c:pt idx="94">
                  <c:v>-1.1036267588109179</c:v>
                </c:pt>
                <c:pt idx="95">
                  <c:v>-1.1001713549429932</c:v>
                </c:pt>
                <c:pt idx="96">
                  <c:v>-1.0976269581017193</c:v>
                </c:pt>
                <c:pt idx="97">
                  <c:v>-1.0940721994950611</c:v>
                </c:pt>
                <c:pt idx="98">
                  <c:v>-1.090851378637181</c:v>
                </c:pt>
                <c:pt idx="99">
                  <c:v>-1.0883310173568201</c:v>
                </c:pt>
                <c:pt idx="100">
                  <c:v>-1.0846890626225121</c:v>
                </c:pt>
                <c:pt idx="101">
                  <c:v>-1.0815291432910277</c:v>
                </c:pt>
                <c:pt idx="102">
                  <c:v>-1.0783692239595437</c:v>
                </c:pt>
                <c:pt idx="103">
                  <c:v>-1.0752093046280593</c:v>
                </c:pt>
                <c:pt idx="104">
                  <c:v>-1.0720493852965753</c:v>
                </c:pt>
                <c:pt idx="105">
                  <c:v>-1.0688894659650909</c:v>
                </c:pt>
                <c:pt idx="106">
                  <c:v>-1.0655229826464763</c:v>
                </c:pt>
                <c:pt idx="107">
                  <c:v>-1.0621564993278612</c:v>
                </c:pt>
                <c:pt idx="108">
                  <c:v>-1.058790016009246</c:v>
                </c:pt>
                <c:pt idx="109">
                  <c:v>-1.0554235326906309</c:v>
                </c:pt>
                <c:pt idx="110">
                  <c:v>-1.0520570493720163</c:v>
                </c:pt>
                <c:pt idx="111">
                  <c:v>-1.0486104169807384</c:v>
                </c:pt>
                <c:pt idx="112">
                  <c:v>-1.0451637845894606</c:v>
                </c:pt>
                <c:pt idx="113">
                  <c:v>-1.0417171521981836</c:v>
                </c:pt>
                <c:pt idx="114">
                  <c:v>-1.0382705198069058</c:v>
                </c:pt>
                <c:pt idx="115">
                  <c:v>-1.0348238874156279</c:v>
                </c:pt>
                <c:pt idx="116">
                  <c:v>-1.0313219153284083</c:v>
                </c:pt>
                <c:pt idx="117">
                  <c:v>-1.0278199432411892</c:v>
                </c:pt>
                <c:pt idx="118">
                  <c:v>-1.0243179711539701</c:v>
                </c:pt>
                <c:pt idx="119">
                  <c:v>-1.0208159990667509</c:v>
                </c:pt>
                <c:pt idx="120">
                  <c:v>-1.0173140269795313</c:v>
                </c:pt>
                <c:pt idx="121">
                  <c:v>-1.0137808691170376</c:v>
                </c:pt>
                <c:pt idx="122">
                  <c:v>-1.0102477112545438</c:v>
                </c:pt>
                <c:pt idx="123">
                  <c:v>-1.0067145533920496</c:v>
                </c:pt>
                <c:pt idx="124">
                  <c:v>-1.0031813955295559</c:v>
                </c:pt>
                <c:pt idx="125">
                  <c:v>-0.99964823766706212</c:v>
                </c:pt>
                <c:pt idx="126">
                  <c:v>-0.99610020575346558</c:v>
                </c:pt>
                <c:pt idx="127">
                  <c:v>-0.99255217383986993</c:v>
                </c:pt>
                <c:pt idx="128">
                  <c:v>-0.98900414192627339</c:v>
                </c:pt>
                <c:pt idx="129">
                  <c:v>-0.98545611001267774</c:v>
                </c:pt>
                <c:pt idx="130">
                  <c:v>-0.98190807809908121</c:v>
                </c:pt>
                <c:pt idx="131">
                  <c:v>-0.978365418712277</c:v>
                </c:pt>
                <c:pt idx="132">
                  <c:v>-0.9748227593254728</c:v>
                </c:pt>
                <c:pt idx="133">
                  <c:v>-0.97128009993866948</c:v>
                </c:pt>
                <c:pt idx="134">
                  <c:v>-0.96773744055186528</c:v>
                </c:pt>
                <c:pt idx="135">
                  <c:v>-0.96419478116506108</c:v>
                </c:pt>
                <c:pt idx="136">
                  <c:v>-0.96066958209895059</c:v>
                </c:pt>
                <c:pt idx="137">
                  <c:v>-0.95714438303284055</c:v>
                </c:pt>
                <c:pt idx="138">
                  <c:v>-0.95361918396672962</c:v>
                </c:pt>
                <c:pt idx="139">
                  <c:v>-0.95009398490061958</c:v>
                </c:pt>
                <c:pt idx="140">
                  <c:v>-0.9465687858345091</c:v>
                </c:pt>
                <c:pt idx="141">
                  <c:v>-0.94306878010824846</c:v>
                </c:pt>
                <c:pt idx="142">
                  <c:v>-0.93956877438198827</c:v>
                </c:pt>
                <c:pt idx="143">
                  <c:v>-0.93606876865572763</c:v>
                </c:pt>
                <c:pt idx="144">
                  <c:v>-0.93256876292946744</c:v>
                </c:pt>
                <c:pt idx="145">
                  <c:v>-0.92906875720320681</c:v>
                </c:pt>
                <c:pt idx="146">
                  <c:v>-0.92560591193155117</c:v>
                </c:pt>
                <c:pt idx="147">
                  <c:v>-0.92214306665989554</c:v>
                </c:pt>
                <c:pt idx="148">
                  <c:v>-0.91868022138824035</c:v>
                </c:pt>
                <c:pt idx="149">
                  <c:v>-0.91521737611658471</c:v>
                </c:pt>
                <c:pt idx="150">
                  <c:v>-0.91175453084492908</c:v>
                </c:pt>
                <c:pt idx="151">
                  <c:v>-0.90820057621234618</c:v>
                </c:pt>
                <c:pt idx="152">
                  <c:v>-0.90464662157976283</c:v>
                </c:pt>
                <c:pt idx="153">
                  <c:v>-0.90109266694717949</c:v>
                </c:pt>
                <c:pt idx="154">
                  <c:v>-0.89753871231459614</c:v>
                </c:pt>
                <c:pt idx="155">
                  <c:v>-0.89398475768201324</c:v>
                </c:pt>
                <c:pt idx="156">
                  <c:v>-0.89074370678230963</c:v>
                </c:pt>
                <c:pt idx="157">
                  <c:v>-0.88750265588260646</c:v>
                </c:pt>
                <c:pt idx="158">
                  <c:v>-0.88426160498290285</c:v>
                </c:pt>
                <c:pt idx="159">
                  <c:v>-0.88102055408319968</c:v>
                </c:pt>
                <c:pt idx="160">
                  <c:v>-0.87777950318349607</c:v>
                </c:pt>
                <c:pt idx="161">
                  <c:v>-0.87434168198417428</c:v>
                </c:pt>
                <c:pt idx="162">
                  <c:v>-0.87090386078485205</c:v>
                </c:pt>
                <c:pt idx="163">
                  <c:v>-0.8674660395855307</c:v>
                </c:pt>
                <c:pt idx="164">
                  <c:v>-0.86402821838620847</c:v>
                </c:pt>
                <c:pt idx="165">
                  <c:v>-0.86059039718688668</c:v>
                </c:pt>
                <c:pt idx="166">
                  <c:v>-0.85729178039725351</c:v>
                </c:pt>
                <c:pt idx="167">
                  <c:v>-0.8539931636076199</c:v>
                </c:pt>
                <c:pt idx="168">
                  <c:v>-0.85069454681798673</c:v>
                </c:pt>
                <c:pt idx="169">
                  <c:v>-0.84739593002835312</c:v>
                </c:pt>
                <c:pt idx="170">
                  <c:v>-0.84409731323871995</c:v>
                </c:pt>
                <c:pt idx="171">
                  <c:v>-0.84086863618506902</c:v>
                </c:pt>
                <c:pt idx="172">
                  <c:v>-0.83763995913141809</c:v>
                </c:pt>
                <c:pt idx="173">
                  <c:v>-0.83441128207776716</c:v>
                </c:pt>
                <c:pt idx="174">
                  <c:v>-0.83118260502411623</c:v>
                </c:pt>
                <c:pt idx="175">
                  <c:v>-0.8279539279704653</c:v>
                </c:pt>
                <c:pt idx="176">
                  <c:v>-0.82479502871661214</c:v>
                </c:pt>
                <c:pt idx="177">
                  <c:v>-0.82163612946275899</c:v>
                </c:pt>
                <c:pt idx="178">
                  <c:v>-0.81847723020890673</c:v>
                </c:pt>
                <c:pt idx="179">
                  <c:v>-0.81531833095505357</c:v>
                </c:pt>
                <c:pt idx="180">
                  <c:v>-0.81215943170120042</c:v>
                </c:pt>
                <c:pt idx="181">
                  <c:v>-0.80907022297015052</c:v>
                </c:pt>
                <c:pt idx="182">
                  <c:v>-0.80598101423910062</c:v>
                </c:pt>
                <c:pt idx="183">
                  <c:v>-0.80289180550805117</c:v>
                </c:pt>
                <c:pt idx="184">
                  <c:v>-0.79980259677700127</c:v>
                </c:pt>
                <c:pt idx="185">
                  <c:v>-0.79671338804595138</c:v>
                </c:pt>
                <c:pt idx="186">
                  <c:v>-0.79368784658902802</c:v>
                </c:pt>
                <c:pt idx="187">
                  <c:v>-0.79066230513210423</c:v>
                </c:pt>
                <c:pt idx="188">
                  <c:v>-0.78763676367518132</c:v>
                </c:pt>
                <c:pt idx="189">
                  <c:v>-0.78461122221825752</c:v>
                </c:pt>
                <c:pt idx="190">
                  <c:v>-0.78158568076133417</c:v>
                </c:pt>
                <c:pt idx="191">
                  <c:v>-0.77863315257221055</c:v>
                </c:pt>
                <c:pt idx="192">
                  <c:v>-0.77568062438308738</c:v>
                </c:pt>
                <c:pt idx="193">
                  <c:v>-0.77272809619396376</c:v>
                </c:pt>
                <c:pt idx="194">
                  <c:v>-0.76977556800484059</c:v>
                </c:pt>
                <c:pt idx="195">
                  <c:v>-0.76682303981571698</c:v>
                </c:pt>
                <c:pt idx="196">
                  <c:v>-0.76393887017321882</c:v>
                </c:pt>
                <c:pt idx="197">
                  <c:v>-0.76105470053072066</c:v>
                </c:pt>
                <c:pt idx="198">
                  <c:v>-0.7581705308882225</c:v>
                </c:pt>
                <c:pt idx="199">
                  <c:v>-0.75528636124572435</c:v>
                </c:pt>
                <c:pt idx="200">
                  <c:v>-0.75240219160322619</c:v>
                </c:pt>
                <c:pt idx="201">
                  <c:v>-0.74958507397298701</c:v>
                </c:pt>
                <c:pt idx="202">
                  <c:v>-0.74676795634274873</c:v>
                </c:pt>
                <c:pt idx="203">
                  <c:v>-0.74395083871250955</c:v>
                </c:pt>
                <c:pt idx="204">
                  <c:v>-0.74113372108227127</c:v>
                </c:pt>
                <c:pt idx="205">
                  <c:v>-0.73831660345203209</c:v>
                </c:pt>
                <c:pt idx="206">
                  <c:v>-0.73556560008535454</c:v>
                </c:pt>
                <c:pt idx="207">
                  <c:v>-0.7328145967186761</c:v>
                </c:pt>
                <c:pt idx="208">
                  <c:v>-0.73006359335199855</c:v>
                </c:pt>
                <c:pt idx="209">
                  <c:v>-0.72731258998532011</c:v>
                </c:pt>
                <c:pt idx="210">
                  <c:v>-0.72456158661864256</c:v>
                </c:pt>
                <c:pt idx="211">
                  <c:v>-0.72187566809417048</c:v>
                </c:pt>
                <c:pt idx="212">
                  <c:v>-0.71918974956969794</c:v>
                </c:pt>
                <c:pt idx="213">
                  <c:v>-0.7165038310452263</c:v>
                </c:pt>
                <c:pt idx="214">
                  <c:v>-0.71381791252075377</c:v>
                </c:pt>
                <c:pt idx="215">
                  <c:v>-0.71113199399628169</c:v>
                </c:pt>
                <c:pt idx="216">
                  <c:v>-0.70858130116881224</c:v>
                </c:pt>
                <c:pt idx="217">
                  <c:v>-0.70603060834134279</c:v>
                </c:pt>
                <c:pt idx="218">
                  <c:v>-0.70347991551387379</c:v>
                </c:pt>
                <c:pt idx="219">
                  <c:v>-0.70092922268640434</c:v>
                </c:pt>
                <c:pt idx="220">
                  <c:v>-0.69837852985893489</c:v>
                </c:pt>
                <c:pt idx="221">
                  <c:v>-0.69574264121536356</c:v>
                </c:pt>
                <c:pt idx="222">
                  <c:v>-0.69310675257179266</c:v>
                </c:pt>
                <c:pt idx="223">
                  <c:v>-0.69047086392822132</c:v>
                </c:pt>
                <c:pt idx="224">
                  <c:v>-0.68783497528465043</c:v>
                </c:pt>
                <c:pt idx="225">
                  <c:v>-0.68519908664107909</c:v>
                </c:pt>
                <c:pt idx="226">
                  <c:v>-0.68271193563502219</c:v>
                </c:pt>
                <c:pt idx="227">
                  <c:v>-0.68022478462896618</c:v>
                </c:pt>
                <c:pt idx="228">
                  <c:v>-0.67773763362290929</c:v>
                </c:pt>
                <c:pt idx="229">
                  <c:v>-0.67525048261685328</c:v>
                </c:pt>
                <c:pt idx="230">
                  <c:v>-0.67276333161079638</c:v>
                </c:pt>
                <c:pt idx="231">
                  <c:v>-0.67045140352626076</c:v>
                </c:pt>
                <c:pt idx="232">
                  <c:v>-0.66813947544172514</c:v>
                </c:pt>
                <c:pt idx="233">
                  <c:v>-0.66582754735718952</c:v>
                </c:pt>
                <c:pt idx="234">
                  <c:v>-0.6635156192726539</c:v>
                </c:pt>
                <c:pt idx="235">
                  <c:v>-0.66120369118811828</c:v>
                </c:pt>
                <c:pt idx="236">
                  <c:v>-0.65876441371124939</c:v>
                </c:pt>
                <c:pt idx="237">
                  <c:v>-0.65632513623438138</c:v>
                </c:pt>
                <c:pt idx="238">
                  <c:v>-0.65388585875751248</c:v>
                </c:pt>
                <c:pt idx="239">
                  <c:v>-0.65144658128064448</c:v>
                </c:pt>
                <c:pt idx="240">
                  <c:v>-0.64900730380377558</c:v>
                </c:pt>
                <c:pt idx="241">
                  <c:v>-0.6466809848386923</c:v>
                </c:pt>
                <c:pt idx="242">
                  <c:v>-0.64435466587360857</c:v>
                </c:pt>
                <c:pt idx="243">
                  <c:v>-0.64202834690852484</c:v>
                </c:pt>
                <c:pt idx="244">
                  <c:v>-0.63970202794344111</c:v>
                </c:pt>
                <c:pt idx="245">
                  <c:v>-0.63737570897835782</c:v>
                </c:pt>
                <c:pt idx="246">
                  <c:v>-0.63516951264120802</c:v>
                </c:pt>
                <c:pt idx="247">
                  <c:v>-0.63296331630405867</c:v>
                </c:pt>
                <c:pt idx="248">
                  <c:v>-0.63075711996690842</c:v>
                </c:pt>
                <c:pt idx="249">
                  <c:v>-0.62855092362975906</c:v>
                </c:pt>
                <c:pt idx="250">
                  <c:v>-0.62634472729260926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2C-4099-ADE0-5545A0168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1672664"/>
        <c:axId val="181673448"/>
      </c:barChart>
      <c:barChart>
        <c:barDir val="col"/>
        <c:grouping val="stacked"/>
        <c:varyColors val="0"/>
        <c:ser>
          <c:idx val="7"/>
          <c:order val="7"/>
          <c:tx>
            <c:v>Real factor income (with retaliation) - placeholder</c:v>
          </c:tx>
          <c:spPr>
            <a:noFill/>
          </c:spPr>
          <c:invertIfNegative val="0"/>
          <c:val>
            <c:numRef>
              <c:f>'Laffer Curve Data'!$Q$2:$Q$252</c:f>
              <c:numCache>
                <c:formatCode>General</c:formatCode>
                <c:ptCount val="251"/>
                <c:pt idx="0">
                  <c:v>0</c:v>
                </c:pt>
                <c:pt idx="1">
                  <c:v>-0.11988632171002141</c:v>
                </c:pt>
                <c:pt idx="2">
                  <c:v>-0.23487122443452449</c:v>
                </c:pt>
                <c:pt idx="3">
                  <c:v>-0.34524954673627228</c:v>
                </c:pt>
                <c:pt idx="4">
                  <c:v>-0.45125931404417752</c:v>
                </c:pt>
                <c:pt idx="5">
                  <c:v>-0.55312056138184895</c:v>
                </c:pt>
                <c:pt idx="6">
                  <c:v>-0.65103936340893398</c:v>
                </c:pt>
                <c:pt idx="7">
                  <c:v>-0.74520931606863294</c:v>
                </c:pt>
                <c:pt idx="8">
                  <c:v>-0.83581227754287901</c:v>
                </c:pt>
                <c:pt idx="9">
                  <c:v>-0.92301934860360091</c:v>
                </c:pt>
                <c:pt idx="10">
                  <c:v>-1.0069916168412689</c:v>
                </c:pt>
                <c:pt idx="11">
                  <c:v>-1.0878808590649891</c:v>
                </c:pt>
                <c:pt idx="12">
                  <c:v>-1.1658301859462781</c:v>
                </c:pt>
                <c:pt idx="13">
                  <c:v>-1.240974633203711</c:v>
                </c:pt>
                <c:pt idx="14">
                  <c:v>-1.313441704500623</c:v>
                </c:pt>
                <c:pt idx="15">
                  <c:v>-1.383351901068516</c:v>
                </c:pt>
                <c:pt idx="16">
                  <c:v>-1.4508190613901779</c:v>
                </c:pt>
                <c:pt idx="17">
                  <c:v>-1.5159510628300881</c:v>
                </c:pt>
                <c:pt idx="18">
                  <c:v>-1.5788497143407749</c:v>
                </c:pt>
                <c:pt idx="19">
                  <c:v>-1.639611753670827</c:v>
                </c:pt>
                <c:pt idx="20">
                  <c:v>-1.6983286059134599</c:v>
                </c:pt>
                <c:pt idx="21">
                  <c:v>-1.7550871101799679</c:v>
                </c:pt>
                <c:pt idx="22">
                  <c:v>-1.8099698841977081</c:v>
                </c:pt>
                <c:pt idx="23">
                  <c:v>-1.8630545637756559</c:v>
                </c:pt>
                <c:pt idx="24">
                  <c:v>-1.9143547118770172</c:v>
                </c:pt>
                <c:pt idx="25">
                  <c:v>-1.9640481276487189</c:v>
                </c:pt>
                <c:pt idx="26">
                  <c:v>-2.012165142094176</c:v>
                </c:pt>
                <c:pt idx="27">
                  <c:v>-2.0587617474429898</c:v>
                </c:pt>
                <c:pt idx="28">
                  <c:v>-2.1038969776643399</c:v>
                </c:pt>
                <c:pt idx="29">
                  <c:v>-2.14762886738984</c:v>
                </c:pt>
                <c:pt idx="30">
                  <c:v>-2.1900110040149103</c:v>
                </c:pt>
                <c:pt idx="31">
                  <c:v>-2.2310961808339203</c:v>
                </c:pt>
                <c:pt idx="32">
                  <c:v>-2.27093428672298</c:v>
                </c:pt>
                <c:pt idx="33">
                  <c:v>-2.30949738451775</c:v>
                </c:pt>
                <c:pt idx="34">
                  <c:v>-2.3469573898237002</c:v>
                </c:pt>
                <c:pt idx="35">
                  <c:v>-2.38332240869781</c:v>
                </c:pt>
                <c:pt idx="36">
                  <c:v>-2.41862253728232</c:v>
                </c:pt>
                <c:pt idx="37">
                  <c:v>-2.4528938504773001</c:v>
                </c:pt>
                <c:pt idx="38">
                  <c:v>-2.48617359758568</c:v>
                </c:pt>
                <c:pt idx="39">
                  <c:v>-2.5184963647231</c:v>
                </c:pt>
                <c:pt idx="40">
                  <c:v>-2.54989684879224</c:v>
                </c:pt>
                <c:pt idx="41">
                  <c:v>-2.580407760692399</c:v>
                </c:pt>
                <c:pt idx="42">
                  <c:v>-2.6100607997346201</c:v>
                </c:pt>
                <c:pt idx="43">
                  <c:v>-2.6388857503120291</c:v>
                </c:pt>
                <c:pt idx="44">
                  <c:v>-2.6669114707275861</c:v>
                </c:pt>
                <c:pt idx="45">
                  <c:v>-2.6941657875803342</c:v>
                </c:pt>
                <c:pt idx="46">
                  <c:v>-2.7206749650938611</c:v>
                </c:pt>
                <c:pt idx="47">
                  <c:v>-2.7464641030187442</c:v>
                </c:pt>
                <c:pt idx="48">
                  <c:v>-2.7715575618794288</c:v>
                </c:pt>
                <c:pt idx="49">
                  <c:v>-2.795978647500748</c:v>
                </c:pt>
                <c:pt idx="50">
                  <c:v>-2.8197498724243379</c:v>
                </c:pt>
                <c:pt idx="51">
                  <c:v>-2.8428923826946999</c:v>
                </c:pt>
                <c:pt idx="52">
                  <c:v>-2.8654975606705069</c:v>
                </c:pt>
                <c:pt idx="53">
                  <c:v>-2.8874064945760569</c:v>
                </c:pt>
                <c:pt idx="54">
                  <c:v>-2.9088333817587402</c:v>
                </c:pt>
                <c:pt idx="55">
                  <c:v>-2.929615944473289</c:v>
                </c:pt>
                <c:pt idx="56">
                  <c:v>-2.9499528314963639</c:v>
                </c:pt>
                <c:pt idx="57">
                  <c:v>-2.9697491492301822</c:v>
                </c:pt>
                <c:pt idx="58">
                  <c:v>-2.9890332903865269</c:v>
                </c:pt>
                <c:pt idx="59">
                  <c:v>-3.0078271769367291</c:v>
                </c:pt>
                <c:pt idx="60">
                  <c:v>-3.0261485325354212</c:v>
                </c:pt>
                <c:pt idx="61">
                  <c:v>-3.044013357209558</c:v>
                </c:pt>
                <c:pt idx="62">
                  <c:v>-3.0614357458890011</c:v>
                </c:pt>
                <c:pt idx="63">
                  <c:v>-3.0784293629229884</c:v>
                </c:pt>
                <c:pt idx="64">
                  <c:v>-3.0950072560513591</c:v>
                </c:pt>
                <c:pt idx="65">
                  <c:v>-3.111181874489831</c:v>
                </c:pt>
                <c:pt idx="66">
                  <c:v>-3.1269652853163037</c:v>
                </c:pt>
                <c:pt idx="67">
                  <c:v>-3.1423690304261878</c:v>
                </c:pt>
                <c:pt idx="68">
                  <c:v>-3.1574042377790938</c:v>
                </c:pt>
                <c:pt idx="69">
                  <c:v>-3.1721319954687028</c:v>
                </c:pt>
                <c:pt idx="70">
                  <c:v>-3.1864401435534999</c:v>
                </c:pt>
                <c:pt idx="71">
                  <c:v>-3.200420121483222</c:v>
                </c:pt>
                <c:pt idx="72">
                  <c:v>-3.214125378031246</c:v>
                </c:pt>
                <c:pt idx="73">
                  <c:v>-3.2274480612607572</c:v>
                </c:pt>
                <c:pt idx="74">
                  <c:v>-3.2404708749082851</c:v>
                </c:pt>
                <c:pt idx="75">
                  <c:v>-3.2532438180912679</c:v>
                </c:pt>
                <c:pt idx="76">
                  <c:v>-3.2656650656676258</c:v>
                </c:pt>
                <c:pt idx="77">
                  <c:v>-3.2778107186052656</c:v>
                </c:pt>
                <c:pt idx="78">
                  <c:v>-3.2897280649919618</c:v>
                </c:pt>
                <c:pt idx="79">
                  <c:v>-3.3013211349341982</c:v>
                </c:pt>
                <c:pt idx="80">
                  <c:v>-3.3126604276861689</c:v>
                </c:pt>
                <c:pt idx="81">
                  <c:v>-3.323790686648016</c:v>
                </c:pt>
                <c:pt idx="82">
                  <c:v>-3.3346217200432631</c:v>
                </c:pt>
                <c:pt idx="83">
                  <c:v>-3.345218696357882</c:v>
                </c:pt>
                <c:pt idx="84">
                  <c:v>-3.3555858462679149</c:v>
                </c:pt>
                <c:pt idx="85">
                  <c:v>-3.3657651161229616</c:v>
                </c:pt>
                <c:pt idx="86">
                  <c:v>-3.3756738773420367</c:v>
                </c:pt>
                <c:pt idx="87">
                  <c:v>-3.3853714416181582</c:v>
                </c:pt>
                <c:pt idx="88">
                  <c:v>-3.3948619951388102</c:v>
                </c:pt>
                <c:pt idx="89">
                  <c:v>-3.4041496920903738</c:v>
                </c:pt>
                <c:pt idx="90">
                  <c:v>-3.4132389946956332</c:v>
                </c:pt>
                <c:pt idx="91">
                  <c:v>-3.422134574532703</c:v>
                </c:pt>
                <c:pt idx="92">
                  <c:v>-3.430841007036773</c:v>
                </c:pt>
                <c:pt idx="93">
                  <c:v>-3.4392279748761316</c:v>
                </c:pt>
                <c:pt idx="94">
                  <c:v>-3.4480554296397279</c:v>
                </c:pt>
                <c:pt idx="95">
                  <c:v>-3.455744918684533</c:v>
                </c:pt>
                <c:pt idx="96">
                  <c:v>-3.4642133659743091</c:v>
                </c:pt>
                <c:pt idx="97">
                  <c:v>-3.4715432549817109</c:v>
                </c:pt>
                <c:pt idx="98">
                  <c:v>-3.4790802672192611</c:v>
                </c:pt>
                <c:pt idx="99">
                  <c:v>-3.48719306228254</c:v>
                </c:pt>
                <c:pt idx="100">
                  <c:v>-3.494061672817002</c:v>
                </c:pt>
                <c:pt idx="101">
                  <c:v>-3.5010586002779296</c:v>
                </c:pt>
                <c:pt idx="102">
                  <c:v>-3.5080555277388576</c:v>
                </c:pt>
                <c:pt idx="103">
                  <c:v>-3.5150524551997853</c:v>
                </c:pt>
                <c:pt idx="104">
                  <c:v>-3.5220493826607133</c:v>
                </c:pt>
                <c:pt idx="105">
                  <c:v>-3.5290463101216409</c:v>
                </c:pt>
                <c:pt idx="106">
                  <c:v>-3.5352807948578682</c:v>
                </c:pt>
                <c:pt idx="107">
                  <c:v>-3.541515279594095</c:v>
                </c:pt>
                <c:pt idx="108">
                  <c:v>-3.5477497643303222</c:v>
                </c:pt>
                <c:pt idx="109">
                  <c:v>-3.553984249066549</c:v>
                </c:pt>
                <c:pt idx="110">
                  <c:v>-3.5602187338027762</c:v>
                </c:pt>
                <c:pt idx="111">
                  <c:v>-3.5658613524866505</c:v>
                </c:pt>
                <c:pt idx="112">
                  <c:v>-3.5715039711705248</c:v>
                </c:pt>
                <c:pt idx="113">
                  <c:v>-3.5771465898543995</c:v>
                </c:pt>
                <c:pt idx="114">
                  <c:v>-3.5827892085382738</c:v>
                </c:pt>
                <c:pt idx="115">
                  <c:v>-3.588431827222148</c:v>
                </c:pt>
                <c:pt idx="116">
                  <c:v>-3.5935446449837545</c:v>
                </c:pt>
                <c:pt idx="117">
                  <c:v>-3.5986574627453614</c:v>
                </c:pt>
                <c:pt idx="118">
                  <c:v>-3.6037702805069678</c:v>
                </c:pt>
                <c:pt idx="119">
                  <c:v>-3.6088830982685747</c:v>
                </c:pt>
                <c:pt idx="120">
                  <c:v>-3.6139959160301811</c:v>
                </c:pt>
                <c:pt idx="121">
                  <c:v>-3.6186382505514474</c:v>
                </c:pt>
                <c:pt idx="122">
                  <c:v>-3.6232805850727137</c:v>
                </c:pt>
                <c:pt idx="123">
                  <c:v>-3.6279229195939795</c:v>
                </c:pt>
                <c:pt idx="124">
                  <c:v>-3.6325652541152458</c:v>
                </c:pt>
                <c:pt idx="125">
                  <c:v>-3.6372075886365121</c:v>
                </c:pt>
                <c:pt idx="126">
                  <c:v>-3.6414274344233997</c:v>
                </c:pt>
                <c:pt idx="127">
                  <c:v>-3.6456472802102877</c:v>
                </c:pt>
                <c:pt idx="128">
                  <c:v>-3.6498671259971753</c:v>
                </c:pt>
                <c:pt idx="129">
                  <c:v>-3.6540869717840634</c:v>
                </c:pt>
                <c:pt idx="130">
                  <c:v>-3.658306817570951</c:v>
                </c:pt>
                <c:pt idx="131">
                  <c:v>-3.6621529162704429</c:v>
                </c:pt>
                <c:pt idx="132">
                  <c:v>-3.6659990149699349</c:v>
                </c:pt>
                <c:pt idx="133">
                  <c:v>-3.6698451136694272</c:v>
                </c:pt>
                <c:pt idx="134">
                  <c:v>-3.6736912123689192</c:v>
                </c:pt>
                <c:pt idx="135">
                  <c:v>-3.6775373110684111</c:v>
                </c:pt>
                <c:pt idx="136">
                  <c:v>-3.6810478504384685</c:v>
                </c:pt>
                <c:pt idx="137">
                  <c:v>-3.6845583898085263</c:v>
                </c:pt>
                <c:pt idx="138">
                  <c:v>-3.6880689291785838</c:v>
                </c:pt>
                <c:pt idx="139">
                  <c:v>-3.6915794685486416</c:v>
                </c:pt>
                <c:pt idx="140">
                  <c:v>-3.695090007918699</c:v>
                </c:pt>
                <c:pt idx="141">
                  <c:v>-3.6982964461687584</c:v>
                </c:pt>
                <c:pt idx="142">
                  <c:v>-3.7015028844188183</c:v>
                </c:pt>
                <c:pt idx="143">
                  <c:v>-3.7047093226688776</c:v>
                </c:pt>
                <c:pt idx="144">
                  <c:v>-3.7079157609189375</c:v>
                </c:pt>
                <c:pt idx="145">
                  <c:v>-3.7111221991689969</c:v>
                </c:pt>
                <c:pt idx="146">
                  <c:v>-3.7140580807152772</c:v>
                </c:pt>
                <c:pt idx="147">
                  <c:v>-3.7169939622615575</c:v>
                </c:pt>
                <c:pt idx="148">
                  <c:v>-3.7199298438078383</c:v>
                </c:pt>
                <c:pt idx="149">
                  <c:v>-3.7228657253541186</c:v>
                </c:pt>
                <c:pt idx="150">
                  <c:v>-3.725801606900399</c:v>
                </c:pt>
                <c:pt idx="151">
                  <c:v>-3.728358504869302</c:v>
                </c:pt>
                <c:pt idx="152">
                  <c:v>-3.7309154028382046</c:v>
                </c:pt>
                <c:pt idx="153">
                  <c:v>-3.7334723008071076</c:v>
                </c:pt>
                <c:pt idx="154">
                  <c:v>-3.7360291987760101</c:v>
                </c:pt>
                <c:pt idx="155">
                  <c:v>-3.7385860967449132</c:v>
                </c:pt>
                <c:pt idx="156">
                  <c:v>-3.7411861296333395</c:v>
                </c:pt>
                <c:pt idx="157">
                  <c:v>-3.7437861625217663</c:v>
                </c:pt>
                <c:pt idx="158">
                  <c:v>-3.7463861954101927</c:v>
                </c:pt>
                <c:pt idx="159">
                  <c:v>-3.7489862282986195</c:v>
                </c:pt>
                <c:pt idx="160">
                  <c:v>-3.7515862611870459</c:v>
                </c:pt>
                <c:pt idx="161">
                  <c:v>-3.753736435878174</c:v>
                </c:pt>
                <c:pt idx="162">
                  <c:v>-3.7558866105693021</c:v>
                </c:pt>
                <c:pt idx="163">
                  <c:v>-3.7580367852604306</c:v>
                </c:pt>
                <c:pt idx="164">
                  <c:v>-3.7601869599515587</c:v>
                </c:pt>
                <c:pt idx="165">
                  <c:v>-3.7623371346426868</c:v>
                </c:pt>
                <c:pt idx="166">
                  <c:v>-3.7643887506176776</c:v>
                </c:pt>
                <c:pt idx="167">
                  <c:v>-3.766440366592668</c:v>
                </c:pt>
                <c:pt idx="168">
                  <c:v>-3.7684919825676588</c:v>
                </c:pt>
                <c:pt idx="169">
                  <c:v>-3.7705435985426492</c:v>
                </c:pt>
                <c:pt idx="170">
                  <c:v>-3.77259521451764</c:v>
                </c:pt>
                <c:pt idx="171">
                  <c:v>-3.774493112698821</c:v>
                </c:pt>
                <c:pt idx="172">
                  <c:v>-3.7763910108800021</c:v>
                </c:pt>
                <c:pt idx="173">
                  <c:v>-3.7782889090611831</c:v>
                </c:pt>
                <c:pt idx="174">
                  <c:v>-3.7801868072423641</c:v>
                </c:pt>
                <c:pt idx="175">
                  <c:v>-3.7820847054235451</c:v>
                </c:pt>
                <c:pt idx="176">
                  <c:v>-3.7838417907423301</c:v>
                </c:pt>
                <c:pt idx="177">
                  <c:v>-3.785598876061115</c:v>
                </c:pt>
                <c:pt idx="178">
                  <c:v>-3.7873559613799004</c:v>
                </c:pt>
                <c:pt idx="179">
                  <c:v>-3.7891130466986853</c:v>
                </c:pt>
                <c:pt idx="180">
                  <c:v>-3.7908701320174703</c:v>
                </c:pt>
                <c:pt idx="181">
                  <c:v>-3.7924983392163245</c:v>
                </c:pt>
                <c:pt idx="182">
                  <c:v>-3.7941265464151788</c:v>
                </c:pt>
                <c:pt idx="183">
                  <c:v>-3.795754753614033</c:v>
                </c:pt>
                <c:pt idx="184">
                  <c:v>-3.7973829608128873</c:v>
                </c:pt>
                <c:pt idx="185">
                  <c:v>-3.7990111680117415</c:v>
                </c:pt>
                <c:pt idx="186">
                  <c:v>-3.8005208604785983</c:v>
                </c:pt>
                <c:pt idx="187">
                  <c:v>-3.8020305529454546</c:v>
                </c:pt>
                <c:pt idx="188">
                  <c:v>-3.8035402454123113</c:v>
                </c:pt>
                <c:pt idx="189">
                  <c:v>-3.8050499378791676</c:v>
                </c:pt>
                <c:pt idx="190">
                  <c:v>-3.8065596303460243</c:v>
                </c:pt>
                <c:pt idx="191">
                  <c:v>-3.8079607673151008</c:v>
                </c:pt>
                <c:pt idx="192">
                  <c:v>-3.8093619042841773</c:v>
                </c:pt>
                <c:pt idx="193">
                  <c:v>-3.8107630412532538</c:v>
                </c:pt>
                <c:pt idx="194">
                  <c:v>-3.8121641782223303</c:v>
                </c:pt>
                <c:pt idx="195">
                  <c:v>-3.8135653151914068</c:v>
                </c:pt>
                <c:pt idx="196">
                  <c:v>-3.8148668158014809</c:v>
                </c:pt>
                <c:pt idx="197">
                  <c:v>-3.8161683164115545</c:v>
                </c:pt>
                <c:pt idx="198">
                  <c:v>-3.8174698170216286</c:v>
                </c:pt>
                <c:pt idx="199">
                  <c:v>-3.8187713176317022</c:v>
                </c:pt>
                <c:pt idx="200">
                  <c:v>-3.8200728182417762</c:v>
                </c:pt>
                <c:pt idx="201">
                  <c:v>-3.8212828077599372</c:v>
                </c:pt>
                <c:pt idx="202">
                  <c:v>-3.8224927972780987</c:v>
                </c:pt>
                <c:pt idx="203">
                  <c:v>-3.8237027867962596</c:v>
                </c:pt>
                <c:pt idx="204">
                  <c:v>-3.8249127763144211</c:v>
                </c:pt>
                <c:pt idx="205">
                  <c:v>-3.826122765832582</c:v>
                </c:pt>
                <c:pt idx="206">
                  <c:v>-3.8272486483180783</c:v>
                </c:pt>
                <c:pt idx="207">
                  <c:v>-3.8283745308035741</c:v>
                </c:pt>
                <c:pt idx="208">
                  <c:v>-3.8295004132890704</c:v>
                </c:pt>
                <c:pt idx="209">
                  <c:v>-3.8306262957745663</c:v>
                </c:pt>
                <c:pt idx="210">
                  <c:v>-3.8317521782600625</c:v>
                </c:pt>
                <c:pt idx="211">
                  <c:v>-3.8328006999076125</c:v>
                </c:pt>
                <c:pt idx="212">
                  <c:v>-3.8338492215551621</c:v>
                </c:pt>
                <c:pt idx="213">
                  <c:v>-3.834897743202712</c:v>
                </c:pt>
                <c:pt idx="214">
                  <c:v>-3.8359462648502616</c:v>
                </c:pt>
                <c:pt idx="215">
                  <c:v>-3.8369947864978116</c:v>
                </c:pt>
                <c:pt idx="216">
                  <c:v>-3.8379720962892843</c:v>
                </c:pt>
                <c:pt idx="217">
                  <c:v>-3.838949406080757</c:v>
                </c:pt>
                <c:pt idx="218">
                  <c:v>-3.8399267158722297</c:v>
                </c:pt>
                <c:pt idx="219">
                  <c:v>-3.8409040256637024</c:v>
                </c:pt>
                <c:pt idx="220">
                  <c:v>-3.8418813354551751</c:v>
                </c:pt>
                <c:pt idx="221">
                  <c:v>-3.8427930404494437</c:v>
                </c:pt>
                <c:pt idx="222">
                  <c:v>-3.8437047454437128</c:v>
                </c:pt>
                <c:pt idx="223">
                  <c:v>-3.8446164504379814</c:v>
                </c:pt>
                <c:pt idx="224">
                  <c:v>-3.8455281554322505</c:v>
                </c:pt>
                <c:pt idx="225">
                  <c:v>-3.8464398604265191</c:v>
                </c:pt>
                <c:pt idx="226">
                  <c:v>-3.8473022370726784</c:v>
                </c:pt>
                <c:pt idx="227">
                  <c:v>-3.8481646137188381</c:v>
                </c:pt>
                <c:pt idx="228">
                  <c:v>-3.8490269903649974</c:v>
                </c:pt>
                <c:pt idx="229">
                  <c:v>-3.8498893670111571</c:v>
                </c:pt>
                <c:pt idx="230">
                  <c:v>-3.8507517436573164</c:v>
                </c:pt>
                <c:pt idx="231">
                  <c:v>-3.8516018336026567</c:v>
                </c:pt>
                <c:pt idx="232">
                  <c:v>-3.852451923547997</c:v>
                </c:pt>
                <c:pt idx="233">
                  <c:v>-3.8533020134933378</c:v>
                </c:pt>
                <c:pt idx="234">
                  <c:v>-3.8541521034386781</c:v>
                </c:pt>
                <c:pt idx="235">
                  <c:v>-3.8550021933840184</c:v>
                </c:pt>
                <c:pt idx="236">
                  <c:v>-3.8556858530718316</c:v>
                </c:pt>
                <c:pt idx="237">
                  <c:v>-3.8563695127596453</c:v>
                </c:pt>
                <c:pt idx="238">
                  <c:v>-3.8570531724474586</c:v>
                </c:pt>
                <c:pt idx="239">
                  <c:v>-3.8577368321352723</c:v>
                </c:pt>
                <c:pt idx="240">
                  <c:v>-3.8584204918230856</c:v>
                </c:pt>
                <c:pt idx="241">
                  <c:v>-3.8591154289235261</c:v>
                </c:pt>
                <c:pt idx="242">
                  <c:v>-3.8598103660239667</c:v>
                </c:pt>
                <c:pt idx="243">
                  <c:v>-3.8605053031244068</c:v>
                </c:pt>
                <c:pt idx="244">
                  <c:v>-3.8612002402248473</c:v>
                </c:pt>
                <c:pt idx="245">
                  <c:v>-3.8618951773252879</c:v>
                </c:pt>
                <c:pt idx="246">
                  <c:v>-3.8626066485921102</c:v>
                </c:pt>
                <c:pt idx="247">
                  <c:v>-3.8633181198589326</c:v>
                </c:pt>
                <c:pt idx="248">
                  <c:v>-3.8640295911257545</c:v>
                </c:pt>
                <c:pt idx="249">
                  <c:v>-3.8647410623925769</c:v>
                </c:pt>
                <c:pt idx="250">
                  <c:v>-3.8654525336593992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2C-4099-ADE0-5545A0168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99275488"/>
        <c:axId val="699270688"/>
      </c:barChart>
      <c:lineChart>
        <c:grouping val="standard"/>
        <c:varyColors val="0"/>
        <c:ser>
          <c:idx val="0"/>
          <c:order val="0"/>
          <c:tx>
            <c:v>Consumption change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Data'!$C$2:$C$252</c:f>
              <c:numCache>
                <c:formatCode>General</c:formatCode>
                <c:ptCount val="251"/>
                <c:pt idx="0">
                  <c:v>0</c:v>
                </c:pt>
                <c:pt idx="1">
                  <c:v>5.0948928212979402E-2</c:v>
                </c:pt>
                <c:pt idx="2">
                  <c:v>9.8716139134680303E-2</c:v>
                </c:pt>
                <c:pt idx="3">
                  <c:v>0.143118804252507</c:v>
                </c:pt>
                <c:pt idx="4">
                  <c:v>0.18432407517674501</c:v>
                </c:pt>
                <c:pt idx="5">
                  <c:v>0.222499617355121</c:v>
                </c:pt>
                <c:pt idx="6">
                  <c:v>0.25780364730474398</c:v>
                </c:pt>
                <c:pt idx="7">
                  <c:v>0.29073903682841401</c:v>
                </c:pt>
                <c:pt idx="8">
                  <c:v>0.320518626685451</c:v>
                </c:pt>
                <c:pt idx="9">
                  <c:v>0.348085854133173</c:v>
                </c:pt>
                <c:pt idx="10">
                  <c:v>0.37333471159737303</c:v>
                </c:pt>
                <c:pt idx="11">
                  <c:v>0.39638536203401298</c:v>
                </c:pt>
                <c:pt idx="12">
                  <c:v>0.41735104630389303</c:v>
                </c:pt>
                <c:pt idx="13">
                  <c:v>0.43633939471066102</c:v>
                </c:pt>
                <c:pt idx="14">
                  <c:v>0.45345220087107402</c:v>
                </c:pt>
                <c:pt idx="15">
                  <c:v>0.468785882148404</c:v>
                </c:pt>
                <c:pt idx="16">
                  <c:v>0.48243179126876701</c:v>
                </c:pt>
                <c:pt idx="17">
                  <c:v>0.49447650480465299</c:v>
                </c:pt>
                <c:pt idx="18">
                  <c:v>0.50500209352852798</c:v>
                </c:pt>
                <c:pt idx="19">
                  <c:v>0.51408637600094398</c:v>
                </c:pt>
                <c:pt idx="20">
                  <c:v>0.52180315654430898</c:v>
                </c:pt>
                <c:pt idx="21">
                  <c:v>0.52822244866452805</c:v>
                </c:pt>
                <c:pt idx="22">
                  <c:v>0.53360976144352101</c:v>
                </c:pt>
                <c:pt idx="23">
                  <c:v>0.53764478563371698</c:v>
                </c:pt>
                <c:pt idx="24">
                  <c:v>0.54056468379271005</c:v>
                </c:pt>
                <c:pt idx="25">
                  <c:v>0.54243296518052797</c:v>
                </c:pt>
                <c:pt idx="26">
                  <c:v>0.54330386397036801</c:v>
                </c:pt>
                <c:pt idx="27">
                  <c:v>0.54322864788789504</c:v>
                </c:pt>
                <c:pt idx="28">
                  <c:v>0.54225601315998095</c:v>
                </c:pt>
                <c:pt idx="29">
                  <c:v>0.54043024250083305</c:v>
                </c:pt>
                <c:pt idx="30">
                  <c:v>0.53779914399445505</c:v>
                </c:pt>
                <c:pt idx="31">
                  <c:v>0.53440276653757801</c:v>
                </c:pt>
                <c:pt idx="32">
                  <c:v>0.53028077563723697</c:v>
                </c:pt>
                <c:pt idx="33">
                  <c:v>0.52547096225734602</c:v>
                </c:pt>
                <c:pt idx="34">
                  <c:v>0.52000927250443996</c:v>
                </c:pt>
                <c:pt idx="35">
                  <c:v>0.51392990004996997</c:v>
                </c:pt>
                <c:pt idx="36">
                  <c:v>0.50726537666383498</c:v>
                </c:pt>
                <c:pt idx="37">
                  <c:v>0.50030342917859505</c:v>
                </c:pt>
                <c:pt idx="38">
                  <c:v>0.49258016845630298</c:v>
                </c:pt>
                <c:pt idx="39">
                  <c:v>0.48434722300789701</c:v>
                </c:pt>
                <c:pt idx="40">
                  <c:v>0.47564349429301001</c:v>
                </c:pt>
                <c:pt idx="41">
                  <c:v>0.46649509881253598</c:v>
                </c:pt>
                <c:pt idx="42">
                  <c:v>0.45692627839737399</c:v>
                </c:pt>
                <c:pt idx="43">
                  <c:v>0.446960234247817</c:v>
                </c:pt>
                <c:pt idx="44">
                  <c:v>0.43661862849504501</c:v>
                </c:pt>
                <c:pt idx="45">
                  <c:v>0.425922602677065</c:v>
                </c:pt>
                <c:pt idx="46">
                  <c:v>0.41489189620602701</c:v>
                </c:pt>
                <c:pt idx="47">
                  <c:v>0.40354589418081199</c:v>
                </c:pt>
                <c:pt idx="48">
                  <c:v>0.39189966889796601</c:v>
                </c:pt>
                <c:pt idx="49">
                  <c:v>0.37997591587817198</c:v>
                </c:pt>
                <c:pt idx="50">
                  <c:v>0.36778797084786602</c:v>
                </c:pt>
                <c:pt idx="51">
                  <c:v>0.35535181877504002</c:v>
                </c:pt>
                <c:pt idx="52">
                  <c:v>0.342682416369056</c:v>
                </c:pt>
                <c:pt idx="53">
                  <c:v>0.32979400139481202</c:v>
                </c:pt>
                <c:pt idx="54">
                  <c:v>0.316999917413474</c:v>
                </c:pt>
                <c:pt idx="55">
                  <c:v>0.30374318098651498</c:v>
                </c:pt>
                <c:pt idx="56">
                  <c:v>0.29028381082432098</c:v>
                </c:pt>
                <c:pt idx="57">
                  <c:v>0.27665415619273498</c:v>
                </c:pt>
                <c:pt idx="58">
                  <c:v>0.26286713439043202</c:v>
                </c:pt>
                <c:pt idx="59">
                  <c:v>0.248933594298584</c:v>
                </c:pt>
                <c:pt idx="60">
                  <c:v>0.23486375975403401</c:v>
                </c:pt>
                <c:pt idx="61">
                  <c:v>0.22066737213617399</c:v>
                </c:pt>
                <c:pt idx="62">
                  <c:v>0.206353722734232</c:v>
                </c:pt>
                <c:pt idx="63">
                  <c:v>0.19193167462347999</c:v>
                </c:pt>
                <c:pt idx="64">
                  <c:v>0.17740968266728399</c:v>
                </c:pt>
                <c:pt idx="65">
                  <c:v>0.16279606407185701</c:v>
                </c:pt>
                <c:pt idx="66">
                  <c:v>0.1480980381243</c:v>
                </c:pt>
                <c:pt idx="67">
                  <c:v>0.133320220093158</c:v>
                </c:pt>
                <c:pt idx="68">
                  <c:v>0.118475210624736</c:v>
                </c:pt>
                <c:pt idx="69">
                  <c:v>0.103567267517701</c:v>
                </c:pt>
                <c:pt idx="70">
                  <c:v>8.8602561118578102E-2</c:v>
                </c:pt>
                <c:pt idx="71">
                  <c:v>7.3587147157483407E-2</c:v>
                </c:pt>
                <c:pt idx="72">
                  <c:v>5.85268209829959E-2</c:v>
                </c:pt>
                <c:pt idx="73">
                  <c:v>4.3427112517657698E-2</c:v>
                </c:pt>
                <c:pt idx="74">
                  <c:v>2.82937959801721E-2</c:v>
                </c:pt>
                <c:pt idx="75">
                  <c:v>1.3130931619142999E-2</c:v>
                </c:pt>
                <c:pt idx="76">
                  <c:v>-1.72183611591992E-3</c:v>
                </c:pt>
                <c:pt idx="77">
                  <c:v>-1.7217362142041299E-2</c:v>
                </c:pt>
                <c:pt idx="78">
                  <c:v>-3.2140572134908799E-2</c:v>
                </c:pt>
                <c:pt idx="79">
                  <c:v>-4.7333307289487703E-2</c:v>
                </c:pt>
                <c:pt idx="80">
                  <c:v>-6.2565589903973401E-2</c:v>
                </c:pt>
                <c:pt idx="81">
                  <c:v>-7.78055061926297E-2</c:v>
                </c:pt>
                <c:pt idx="82">
                  <c:v>-9.3045855800921701E-2</c:v>
                </c:pt>
                <c:pt idx="83">
                  <c:v>-0.108282737854004</c:v>
                </c:pt>
                <c:pt idx="84">
                  <c:v>-0.123512820961935</c:v>
                </c:pt>
                <c:pt idx="85">
                  <c:v>-0.13873298289692701</c:v>
                </c:pt>
                <c:pt idx="86">
                  <c:v>-0.153940257099905</c:v>
                </c:pt>
                <c:pt idx="87">
                  <c:v>-0.169131819914803</c:v>
                </c:pt>
                <c:pt idx="88">
                  <c:v>-0.18430464417486001</c:v>
                </c:pt>
                <c:pt idx="89">
                  <c:v>-0.19945679887682899</c:v>
                </c:pt>
                <c:pt idx="90">
                  <c:v>-0.214585606116102</c:v>
                </c:pt>
                <c:pt idx="91">
                  <c:v>-0.229688714331899</c:v>
                </c:pt>
                <c:pt idx="92">
                  <c:v>-0.244763916682356</c:v>
                </c:pt>
                <c:pt idx="93">
                  <c:v>-0.25980911987835098</c:v>
                </c:pt>
                <c:pt idx="94">
                  <c:v>-0.27482233549269702</c:v>
                </c:pt>
                <c:pt idx="95">
                  <c:v>-0.28980167486564201</c:v>
                </c:pt>
                <c:pt idx="96">
                  <c:v>-0.30474791692686198</c:v>
                </c:pt>
                <c:pt idx="97">
                  <c:v>-0.31965456670958198</c:v>
                </c:pt>
                <c:pt idx="98">
                  <c:v>-0.33452193813319198</c:v>
                </c:pt>
                <c:pt idx="99">
                  <c:v>-0.34934823722349001</c:v>
                </c:pt>
                <c:pt idx="100">
                  <c:v>-0.36413207863439401</c:v>
                </c:pt>
                <c:pt idx="101">
                  <c:v>-0.37875749521076441</c:v>
                </c:pt>
                <c:pt idx="102">
                  <c:v>-0.3933829117871348</c:v>
                </c:pt>
                <c:pt idx="103">
                  <c:v>-0.4080083283635052</c:v>
                </c:pt>
                <c:pt idx="104">
                  <c:v>-0.4226337449398756</c:v>
                </c:pt>
                <c:pt idx="105">
                  <c:v>-0.437259161516246</c:v>
                </c:pt>
                <c:pt idx="106">
                  <c:v>-0.4516421102621096</c:v>
                </c:pt>
                <c:pt idx="107">
                  <c:v>-0.4660250590079732</c:v>
                </c:pt>
                <c:pt idx="108">
                  <c:v>-0.48040800775383685</c:v>
                </c:pt>
                <c:pt idx="109">
                  <c:v>-0.49479095649970045</c:v>
                </c:pt>
                <c:pt idx="110">
                  <c:v>-0.50917390524556405</c:v>
                </c:pt>
                <c:pt idx="111">
                  <c:v>-0.52336002907509327</c:v>
                </c:pt>
                <c:pt idx="112">
                  <c:v>-0.53754615290462249</c:v>
                </c:pt>
                <c:pt idx="113">
                  <c:v>-0.55173227673415159</c:v>
                </c:pt>
                <c:pt idx="114">
                  <c:v>-0.56591840056368081</c:v>
                </c:pt>
                <c:pt idx="115">
                  <c:v>-0.58010452439321003</c:v>
                </c:pt>
                <c:pt idx="116">
                  <c:v>-0.59394073365634625</c:v>
                </c:pt>
                <c:pt idx="117">
                  <c:v>-0.60777694291948248</c:v>
                </c:pt>
                <c:pt idx="118">
                  <c:v>-0.62161315218261859</c:v>
                </c:pt>
                <c:pt idx="119">
                  <c:v>-0.63544936144575481</c:v>
                </c:pt>
                <c:pt idx="120">
                  <c:v>-0.64928557070889104</c:v>
                </c:pt>
                <c:pt idx="121">
                  <c:v>-0.66282449754860218</c:v>
                </c:pt>
                <c:pt idx="122">
                  <c:v>-0.67636342438831343</c:v>
                </c:pt>
                <c:pt idx="123">
                  <c:v>-0.68990235122802457</c:v>
                </c:pt>
                <c:pt idx="124">
                  <c:v>-0.70344127806773582</c:v>
                </c:pt>
                <c:pt idx="125">
                  <c:v>-0.71698020490744696</c:v>
                </c:pt>
                <c:pt idx="126">
                  <c:v>-0.73021756725879516</c:v>
                </c:pt>
                <c:pt idx="127">
                  <c:v>-0.74345492961014337</c:v>
                </c:pt>
                <c:pt idx="128">
                  <c:v>-0.75669229196149157</c:v>
                </c:pt>
                <c:pt idx="129">
                  <c:v>-0.76992965431283977</c:v>
                </c:pt>
                <c:pt idx="130">
                  <c:v>-0.78316701666418798</c:v>
                </c:pt>
                <c:pt idx="131">
                  <c:v>-0.79609994627658498</c:v>
                </c:pt>
                <c:pt idx="132">
                  <c:v>-0.80903287588898198</c:v>
                </c:pt>
                <c:pt idx="133">
                  <c:v>-0.82196580550137899</c:v>
                </c:pt>
                <c:pt idx="134">
                  <c:v>-0.83489873511377599</c:v>
                </c:pt>
                <c:pt idx="135">
                  <c:v>-0.847831664726173</c:v>
                </c:pt>
                <c:pt idx="136">
                  <c:v>-0.86045842332761024</c:v>
                </c:pt>
                <c:pt idx="137">
                  <c:v>-0.87308518192904738</c:v>
                </c:pt>
                <c:pt idx="138">
                  <c:v>-0.88571194053048463</c:v>
                </c:pt>
                <c:pt idx="139">
                  <c:v>-0.89833869913192177</c:v>
                </c:pt>
                <c:pt idx="140">
                  <c:v>-0.91096545773335902</c:v>
                </c:pt>
                <c:pt idx="141">
                  <c:v>-0.92328616611885717</c:v>
                </c:pt>
                <c:pt idx="142">
                  <c:v>-0.93560687450435542</c:v>
                </c:pt>
                <c:pt idx="143">
                  <c:v>-0.94792758288985357</c:v>
                </c:pt>
                <c:pt idx="144">
                  <c:v>-0.96024829127535183</c:v>
                </c:pt>
                <c:pt idx="145">
                  <c:v>-0.97256899966084998</c:v>
                </c:pt>
                <c:pt idx="146">
                  <c:v>-0.98458638745937399</c:v>
                </c:pt>
                <c:pt idx="147">
                  <c:v>-0.99660377525789801</c:v>
                </c:pt>
                <c:pt idx="148">
                  <c:v>-1.0086211630564219</c:v>
                </c:pt>
                <c:pt idx="149">
                  <c:v>-1.020638550854946</c:v>
                </c:pt>
                <c:pt idx="150">
                  <c:v>-1.0326559386534699</c:v>
                </c:pt>
                <c:pt idx="151">
                  <c:v>-1.044373063077876</c:v>
                </c:pt>
                <c:pt idx="152">
                  <c:v>-1.0560901875022819</c:v>
                </c:pt>
                <c:pt idx="153">
                  <c:v>-1.067807311926688</c:v>
                </c:pt>
                <c:pt idx="154">
                  <c:v>-1.0795244363510939</c:v>
                </c:pt>
                <c:pt idx="155">
                  <c:v>-1.0912415607754999</c:v>
                </c:pt>
                <c:pt idx="156">
                  <c:v>-1.1026629456269539</c:v>
                </c:pt>
                <c:pt idx="157">
                  <c:v>-1.114084330478408</c:v>
                </c:pt>
                <c:pt idx="158">
                  <c:v>-1.125505715329862</c:v>
                </c:pt>
                <c:pt idx="159">
                  <c:v>-1.1369271001813162</c:v>
                </c:pt>
                <c:pt idx="160">
                  <c:v>-1.1483484850327701</c:v>
                </c:pt>
                <c:pt idx="161">
                  <c:v>-1.159479125695994</c:v>
                </c:pt>
                <c:pt idx="162">
                  <c:v>-1.1706097663592181</c:v>
                </c:pt>
                <c:pt idx="163">
                  <c:v>-1.181740407022442</c:v>
                </c:pt>
                <c:pt idx="164">
                  <c:v>-1.1928710476856661</c:v>
                </c:pt>
                <c:pt idx="165">
                  <c:v>-1.20400168834889</c:v>
                </c:pt>
                <c:pt idx="166">
                  <c:v>-1.2148475907399761</c:v>
                </c:pt>
                <c:pt idx="167">
                  <c:v>-1.2256934931310619</c:v>
                </c:pt>
                <c:pt idx="168">
                  <c:v>-1.236539395522148</c:v>
                </c:pt>
                <c:pt idx="169">
                  <c:v>-1.2473852979132338</c:v>
                </c:pt>
                <c:pt idx="170">
                  <c:v>-1.2582312003043199</c:v>
                </c:pt>
                <c:pt idx="171">
                  <c:v>-1.2687981201388399</c:v>
                </c:pt>
                <c:pt idx="172">
                  <c:v>-1.2793650399733598</c:v>
                </c:pt>
                <c:pt idx="173">
                  <c:v>-1.28993195980788</c:v>
                </c:pt>
                <c:pt idx="174">
                  <c:v>-1.3004988796424</c:v>
                </c:pt>
                <c:pt idx="175">
                  <c:v>-1.3110657994769199</c:v>
                </c:pt>
                <c:pt idx="176">
                  <c:v>-1.321360708341248</c:v>
                </c:pt>
                <c:pt idx="177">
                  <c:v>-1.331655617205576</c:v>
                </c:pt>
                <c:pt idx="178">
                  <c:v>-1.3419505260699038</c:v>
                </c:pt>
                <c:pt idx="179">
                  <c:v>-1.3522454349342319</c:v>
                </c:pt>
                <c:pt idx="180">
                  <c:v>-1.3625403437985599</c:v>
                </c:pt>
                <c:pt idx="181">
                  <c:v>-1.372569491632698</c:v>
                </c:pt>
                <c:pt idx="182">
                  <c:v>-1.3825986394668359</c:v>
                </c:pt>
                <c:pt idx="183">
                  <c:v>-1.392627787300974</c:v>
                </c:pt>
                <c:pt idx="184">
                  <c:v>-1.4026569351351119</c:v>
                </c:pt>
                <c:pt idx="185">
                  <c:v>-1.41268608296925</c:v>
                </c:pt>
                <c:pt idx="186">
                  <c:v>-1.4225104190217059</c:v>
                </c:pt>
                <c:pt idx="187">
                  <c:v>-1.4323347550741621</c:v>
                </c:pt>
                <c:pt idx="188">
                  <c:v>-1.442159091126618</c:v>
                </c:pt>
                <c:pt idx="189">
                  <c:v>-1.4519834271790741</c:v>
                </c:pt>
                <c:pt idx="190">
                  <c:v>-1.4618077632315301</c:v>
                </c:pt>
                <c:pt idx="191">
                  <c:v>-1.4713314016257721</c:v>
                </c:pt>
                <c:pt idx="192">
                  <c:v>-1.480855040020014</c:v>
                </c:pt>
                <c:pt idx="193">
                  <c:v>-1.4903786784142561</c:v>
                </c:pt>
                <c:pt idx="194">
                  <c:v>-1.4999023168084979</c:v>
                </c:pt>
                <c:pt idx="195">
                  <c:v>-1.50942595520274</c:v>
                </c:pt>
                <c:pt idx="196">
                  <c:v>-1.518698972151894</c:v>
                </c:pt>
                <c:pt idx="197">
                  <c:v>-1.5279719891010479</c:v>
                </c:pt>
                <c:pt idx="198">
                  <c:v>-1.5372450060502021</c:v>
                </c:pt>
                <c:pt idx="199">
                  <c:v>-1.546518022999356</c:v>
                </c:pt>
                <c:pt idx="200">
                  <c:v>-1.55579103994851</c:v>
                </c:pt>
                <c:pt idx="201">
                  <c:v>-1.5648255070694739</c:v>
                </c:pt>
                <c:pt idx="202">
                  <c:v>-1.573859974190438</c:v>
                </c:pt>
                <c:pt idx="203">
                  <c:v>-1.5828944413114019</c:v>
                </c:pt>
                <c:pt idx="204">
                  <c:v>-1.591928908432366</c:v>
                </c:pt>
                <c:pt idx="205">
                  <c:v>-1.6009633755533299</c:v>
                </c:pt>
                <c:pt idx="206">
                  <c:v>-1.6097662737004319</c:v>
                </c:pt>
                <c:pt idx="207">
                  <c:v>-1.6185691718475339</c:v>
                </c:pt>
                <c:pt idx="208">
                  <c:v>-1.6273720699946359</c:v>
                </c:pt>
                <c:pt idx="209">
                  <c:v>-1.6361749681417379</c:v>
                </c:pt>
                <c:pt idx="210">
                  <c:v>-1.6449778662888399</c:v>
                </c:pt>
                <c:pt idx="211">
                  <c:v>-1.6535561243836479</c:v>
                </c:pt>
                <c:pt idx="212">
                  <c:v>-1.662134382478456</c:v>
                </c:pt>
                <c:pt idx="213">
                  <c:v>-1.670712640573264</c:v>
                </c:pt>
                <c:pt idx="214">
                  <c:v>-1.6792908986680721</c:v>
                </c:pt>
                <c:pt idx="215">
                  <c:v>-1.6878691567628801</c:v>
                </c:pt>
                <c:pt idx="216">
                  <c:v>-1.696158852279696</c:v>
                </c:pt>
                <c:pt idx="217">
                  <c:v>-1.7044485477965121</c:v>
                </c:pt>
                <c:pt idx="218">
                  <c:v>-1.712738243313328</c:v>
                </c:pt>
                <c:pt idx="219">
                  <c:v>-1.7210279388301442</c:v>
                </c:pt>
                <c:pt idx="220">
                  <c:v>-1.7293176343469601</c:v>
                </c:pt>
                <c:pt idx="221">
                  <c:v>-1.737584125899744</c:v>
                </c:pt>
                <c:pt idx="222">
                  <c:v>-1.7458506174525281</c:v>
                </c:pt>
                <c:pt idx="223">
                  <c:v>-1.754117109005312</c:v>
                </c:pt>
                <c:pt idx="224">
                  <c:v>-1.7623836005580962</c:v>
                </c:pt>
                <c:pt idx="225">
                  <c:v>-1.7706500921108801</c:v>
                </c:pt>
                <c:pt idx="226">
                  <c:v>-1.778599453681486</c:v>
                </c:pt>
                <c:pt idx="227">
                  <c:v>-1.7865488152520921</c:v>
                </c:pt>
                <c:pt idx="228">
                  <c:v>-1.794498176822698</c:v>
                </c:pt>
                <c:pt idx="229">
                  <c:v>-1.8024475383933041</c:v>
                </c:pt>
                <c:pt idx="230">
                  <c:v>-1.81039689996391</c:v>
                </c:pt>
                <c:pt idx="231">
                  <c:v>-1.818071238939772</c:v>
                </c:pt>
                <c:pt idx="232">
                  <c:v>-1.825745577915634</c:v>
                </c:pt>
                <c:pt idx="233">
                  <c:v>-1.833419916891496</c:v>
                </c:pt>
                <c:pt idx="234">
                  <c:v>-1.841094255867358</c:v>
                </c:pt>
                <c:pt idx="235">
                  <c:v>-1.84876859484322</c:v>
                </c:pt>
                <c:pt idx="236">
                  <c:v>-1.8563200321156539</c:v>
                </c:pt>
                <c:pt idx="237">
                  <c:v>-1.863871469388088</c:v>
                </c:pt>
                <c:pt idx="238">
                  <c:v>-1.8714229066605219</c:v>
                </c:pt>
                <c:pt idx="239">
                  <c:v>-1.878974343932956</c:v>
                </c:pt>
                <c:pt idx="240">
                  <c:v>-1.8865257812053899</c:v>
                </c:pt>
                <c:pt idx="241">
                  <c:v>-1.8939320482455779</c:v>
                </c:pt>
                <c:pt idx="242">
                  <c:v>-1.9013383152857659</c:v>
                </c:pt>
                <c:pt idx="243">
                  <c:v>-1.9087445823259541</c:v>
                </c:pt>
                <c:pt idx="244">
                  <c:v>-1.9161508493661421</c:v>
                </c:pt>
                <c:pt idx="245">
                  <c:v>-1.9235571164063301</c:v>
                </c:pt>
                <c:pt idx="246">
                  <c:v>-1.9307458580446362</c:v>
                </c:pt>
                <c:pt idx="247">
                  <c:v>-1.937934599682942</c:v>
                </c:pt>
                <c:pt idx="248">
                  <c:v>-1.9451233413212481</c:v>
                </c:pt>
                <c:pt idx="249">
                  <c:v>-1.9523120829595539</c:v>
                </c:pt>
                <c:pt idx="250">
                  <c:v>-1.95950082459786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2C-4099-ADE0-5545A01683FA}"/>
            </c:ext>
          </c:extLst>
        </c:ser>
        <c:ser>
          <c:idx val="5"/>
          <c:order val="1"/>
          <c:tx>
            <c:v>Consumption change (with retaliation)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Ref>
              <c:f>'Laffer Curve Data'!$K$2:$K$252</c:f>
              <c:numCache>
                <c:formatCode>General</c:formatCode>
                <c:ptCount val="251"/>
                <c:pt idx="0">
                  <c:v>0</c:v>
                </c:pt>
                <c:pt idx="1">
                  <c:v>-1.83835881592764E-2</c:v>
                </c:pt>
                <c:pt idx="2">
                  <c:v>-4.0168122006678499E-2</c:v>
                </c:pt>
                <c:pt idx="3">
                  <c:v>-6.5036949500796304E-2</c:v>
                </c:pt>
                <c:pt idx="4">
                  <c:v>-9.2661570554386494E-2</c:v>
                </c:pt>
                <c:pt idx="5">
                  <c:v>-0.122737806365492</c:v>
                </c:pt>
                <c:pt idx="6">
                  <c:v>-0.15498678016105899</c:v>
                </c:pt>
                <c:pt idx="7">
                  <c:v>-0.189153443744428</c:v>
                </c:pt>
                <c:pt idx="8">
                  <c:v>-0.22500446000941501</c:v>
                </c:pt>
                <c:pt idx="9">
                  <c:v>-0.26232664532722699</c:v>
                </c:pt>
                <c:pt idx="10">
                  <c:v>-0.30092533552753498</c:v>
                </c:pt>
                <c:pt idx="11">
                  <c:v>-0.34062290397357498</c:v>
                </c:pt>
                <c:pt idx="12">
                  <c:v>-0.38125739415931797</c:v>
                </c:pt>
                <c:pt idx="13">
                  <c:v>-0.42268125644231402</c:v>
                </c:pt>
                <c:pt idx="14">
                  <c:v>-0.464760181199597</c:v>
                </c:pt>
                <c:pt idx="15">
                  <c:v>-0.50737206993706196</c:v>
                </c:pt>
                <c:pt idx="16">
                  <c:v>-0.55040584944258097</c:v>
                </c:pt>
                <c:pt idx="17">
                  <c:v>-0.593761003330329</c:v>
                </c:pt>
                <c:pt idx="18">
                  <c:v>-0.63734590382046297</c:v>
                </c:pt>
                <c:pt idx="19">
                  <c:v>-0.68107808784796398</c:v>
                </c:pt>
                <c:pt idx="20">
                  <c:v>-0.72488257235374698</c:v>
                </c:pt>
                <c:pt idx="21">
                  <c:v>-0.768691893821283</c:v>
                </c:pt>
                <c:pt idx="22">
                  <c:v>-0.81244567991993799</c:v>
                </c:pt>
                <c:pt idx="23">
                  <c:v>-0.85608815802009597</c:v>
                </c:pt>
                <c:pt idx="24">
                  <c:v>-0.89945959138286702</c:v>
                </c:pt>
                <c:pt idx="25">
                  <c:v>-0.94271005026171895</c:v>
                </c:pt>
                <c:pt idx="26">
                  <c:v>-0.98573404541043597</c:v>
                </c:pt>
                <c:pt idx="27">
                  <c:v>-1.0284825840091101</c:v>
                </c:pt>
                <c:pt idx="28">
                  <c:v>-1.0709214695590199</c:v>
                </c:pt>
                <c:pt idx="29">
                  <c:v>-1.1130240130583899</c:v>
                </c:pt>
                <c:pt idx="30">
                  <c:v>-1.1547622548096901</c:v>
                </c:pt>
                <c:pt idx="31">
                  <c:v>-1.19611591244061</c:v>
                </c:pt>
                <c:pt idx="32">
                  <c:v>-1.23706613725777</c:v>
                </c:pt>
                <c:pt idx="33">
                  <c:v>-1.27744408179735</c:v>
                </c:pt>
                <c:pt idx="34">
                  <c:v>-1.3174901258166101</c:v>
                </c:pt>
                <c:pt idx="35">
                  <c:v>-1.35712133444602</c:v>
                </c:pt>
                <c:pt idx="36">
                  <c:v>-1.3963054665408099</c:v>
                </c:pt>
                <c:pt idx="37">
                  <c:v>-1.4350273044290001</c:v>
                </c:pt>
                <c:pt idx="38">
                  <c:v>-1.4732793933741299</c:v>
                </c:pt>
                <c:pt idx="39">
                  <c:v>-1.51105242241794</c:v>
                </c:pt>
                <c:pt idx="40">
                  <c:v>-1.54834300171269</c:v>
                </c:pt>
                <c:pt idx="41">
                  <c:v>-1.58514745049392</c:v>
                </c:pt>
                <c:pt idx="42">
                  <c:v>-1.6214641185366301</c:v>
                </c:pt>
                <c:pt idx="43">
                  <c:v>-1.6572908542105</c:v>
                </c:pt>
                <c:pt idx="44">
                  <c:v>-1.6926273398281799</c:v>
                </c:pt>
                <c:pt idx="45">
                  <c:v>-1.7274749280410699</c:v>
                </c:pt>
                <c:pt idx="46">
                  <c:v>-1.76183309006569</c:v>
                </c:pt>
                <c:pt idx="47">
                  <c:v>-1.79570344821056</c:v>
                </c:pt>
                <c:pt idx="48">
                  <c:v>-1.8290883050004301</c:v>
                </c:pt>
                <c:pt idx="49">
                  <c:v>-1.8619903264448701</c:v>
                </c:pt>
                <c:pt idx="50">
                  <c:v>-1.89441301504008</c:v>
                </c:pt>
                <c:pt idx="51">
                  <c:v>-1.92635909324451</c:v>
                </c:pt>
                <c:pt idx="52">
                  <c:v>-1.9579983010658599</c:v>
                </c:pt>
                <c:pt idx="53">
                  <c:v>-1.9889156787556199</c:v>
                </c:pt>
                <c:pt idx="54">
                  <c:v>-2.0195764696530101</c:v>
                </c:pt>
                <c:pt idx="55">
                  <c:v>-2.0495553570163501</c:v>
                </c:pt>
                <c:pt idx="56">
                  <c:v>-2.0792909093404699</c:v>
                </c:pt>
                <c:pt idx="57">
                  <c:v>-2.1085192349863902</c:v>
                </c:pt>
                <c:pt idx="58">
                  <c:v>-2.1372756406436899</c:v>
                </c:pt>
                <c:pt idx="59">
                  <c:v>-2.1655801135361701</c:v>
                </c:pt>
                <c:pt idx="60">
                  <c:v>-2.1934447476402101</c:v>
                </c:pt>
                <c:pt idx="61">
                  <c:v>-2.2208788929416698</c:v>
                </c:pt>
                <c:pt idx="62">
                  <c:v>-2.24788796680471</c:v>
                </c:pt>
                <c:pt idx="63">
                  <c:v>-2.2744785424881502</c:v>
                </c:pt>
                <c:pt idx="64">
                  <c:v>-2.3006566440727201</c:v>
                </c:pt>
                <c:pt idx="65">
                  <c:v>-2.3264280115004001</c:v>
                </c:pt>
                <c:pt idx="66">
                  <c:v>-2.3517985737824798</c:v>
                </c:pt>
                <c:pt idx="67">
                  <c:v>-2.3767740313497399</c:v>
                </c:pt>
                <c:pt idx="68">
                  <c:v>-2.4013600773478099</c:v>
                </c:pt>
                <c:pt idx="69">
                  <c:v>-2.42569184000787</c:v>
                </c:pt>
                <c:pt idx="70">
                  <c:v>-2.4494599341969998</c:v>
                </c:pt>
                <c:pt idx="71">
                  <c:v>-2.4728797983917001</c:v>
                </c:pt>
                <c:pt idx="72">
                  <c:v>-2.4960709584535401</c:v>
                </c:pt>
                <c:pt idx="73">
                  <c:v>-2.51873338634462</c:v>
                </c:pt>
                <c:pt idx="74">
                  <c:v>-2.5410654719729902</c:v>
                </c:pt>
                <c:pt idx="75">
                  <c:v>-2.5631816908759801</c:v>
                </c:pt>
                <c:pt idx="76">
                  <c:v>-2.5847959809125598</c:v>
                </c:pt>
                <c:pt idx="77">
                  <c:v>-2.6060940752756099</c:v>
                </c:pt>
                <c:pt idx="78">
                  <c:v>-2.6271867986919699</c:v>
                </c:pt>
                <c:pt idx="79">
                  <c:v>-2.6478018383085602</c:v>
                </c:pt>
                <c:pt idx="80">
                  <c:v>-2.66811430920718</c:v>
                </c:pt>
                <c:pt idx="81">
                  <c:v>-2.6882313074527602</c:v>
                </c:pt>
                <c:pt idx="82">
                  <c:v>-2.7078943609107902</c:v>
                </c:pt>
                <c:pt idx="83">
                  <c:v>-2.7272679844677099</c:v>
                </c:pt>
                <c:pt idx="84">
                  <c:v>-2.7463507716907798</c:v>
                </c:pt>
                <c:pt idx="85">
                  <c:v>-2.7652464072699798</c:v>
                </c:pt>
                <c:pt idx="86">
                  <c:v>-2.7837149522582298</c:v>
                </c:pt>
                <c:pt idx="87">
                  <c:v>-2.8019092668885701</c:v>
                </c:pt>
                <c:pt idx="88">
                  <c:v>-2.8198296040058599</c:v>
                </c:pt>
                <c:pt idx="89">
                  <c:v>-2.83747700103878</c:v>
                </c:pt>
                <c:pt idx="90">
                  <c:v>-2.8548537243851002</c:v>
                </c:pt>
                <c:pt idx="91">
                  <c:v>-2.8719630128978602</c:v>
                </c:pt>
                <c:pt idx="92">
                  <c:v>-2.8888081035069901</c:v>
                </c:pt>
                <c:pt idx="93">
                  <c:v>-2.9050089306816398</c:v>
                </c:pt>
                <c:pt idx="94">
                  <c:v>-2.92207220489228</c:v>
                </c:pt>
                <c:pt idx="95">
                  <c:v>-2.9374352322703601</c:v>
                </c:pt>
                <c:pt idx="96">
                  <c:v>-2.9539732446590401</c:v>
                </c:pt>
                <c:pt idx="97">
                  <c:v>-2.9687716845280199</c:v>
                </c:pt>
                <c:pt idx="98">
                  <c:v>-2.9837418856987501</c:v>
                </c:pt>
                <c:pt idx="99">
                  <c:v>-2.9999465433200898</c:v>
                </c:pt>
                <c:pt idx="100">
                  <c:v>-3.01407206905973</c:v>
                </c:pt>
                <c:pt idx="101">
                  <c:v>-3.0283825047456379</c:v>
                </c:pt>
                <c:pt idx="102">
                  <c:v>-3.0426929404315461</c:v>
                </c:pt>
                <c:pt idx="103">
                  <c:v>-3.057003376117454</c:v>
                </c:pt>
                <c:pt idx="104">
                  <c:v>-3.0713138118033623</c:v>
                </c:pt>
                <c:pt idx="105">
                  <c:v>-3.0856242474892701</c:v>
                </c:pt>
                <c:pt idx="106">
                  <c:v>-3.098741671054372</c:v>
                </c:pt>
                <c:pt idx="107">
                  <c:v>-3.111859094619474</c:v>
                </c:pt>
                <c:pt idx="108">
                  <c:v>-3.1249765181845763</c:v>
                </c:pt>
                <c:pt idx="109">
                  <c:v>-3.1380939417496783</c:v>
                </c:pt>
                <c:pt idx="110">
                  <c:v>-3.1512113653147802</c:v>
                </c:pt>
                <c:pt idx="111">
                  <c:v>-3.1633643901072483</c:v>
                </c:pt>
                <c:pt idx="112">
                  <c:v>-3.1755174148997161</c:v>
                </c:pt>
                <c:pt idx="113">
                  <c:v>-3.1876704396921842</c:v>
                </c:pt>
                <c:pt idx="114">
                  <c:v>-3.1998234644846519</c:v>
                </c:pt>
                <c:pt idx="115">
                  <c:v>-3.2119764892771201</c:v>
                </c:pt>
                <c:pt idx="116">
                  <c:v>-3.2232282678590662</c:v>
                </c:pt>
                <c:pt idx="117">
                  <c:v>-3.2344800464410119</c:v>
                </c:pt>
                <c:pt idx="118">
                  <c:v>-3.2457318250229581</c:v>
                </c:pt>
                <c:pt idx="119">
                  <c:v>-3.2569836036049038</c:v>
                </c:pt>
                <c:pt idx="120">
                  <c:v>-3.2682353821868499</c:v>
                </c:pt>
                <c:pt idx="121">
                  <c:v>-3.278663890212242</c:v>
                </c:pt>
                <c:pt idx="122">
                  <c:v>-3.2890923982376341</c:v>
                </c:pt>
                <c:pt idx="123">
                  <c:v>-3.2995209062630257</c:v>
                </c:pt>
                <c:pt idx="124">
                  <c:v>-3.3099494142884178</c:v>
                </c:pt>
                <c:pt idx="125">
                  <c:v>-3.3203779223138099</c:v>
                </c:pt>
                <c:pt idx="126">
                  <c:v>-3.3300395566384777</c:v>
                </c:pt>
                <c:pt idx="127">
                  <c:v>-3.339701190963146</c:v>
                </c:pt>
                <c:pt idx="128">
                  <c:v>-3.3493628252878138</c:v>
                </c:pt>
                <c:pt idx="129">
                  <c:v>-3.3590244596124821</c:v>
                </c:pt>
                <c:pt idx="130">
                  <c:v>-3.3686860939371499</c:v>
                </c:pt>
                <c:pt idx="131">
                  <c:v>-3.3776583747488598</c:v>
                </c:pt>
                <c:pt idx="132">
                  <c:v>-3.3866306555605701</c:v>
                </c:pt>
                <c:pt idx="133">
                  <c:v>-3.3956029363722799</c:v>
                </c:pt>
                <c:pt idx="134">
                  <c:v>-3.4045752171839903</c:v>
                </c:pt>
                <c:pt idx="135">
                  <c:v>-3.4135474979957001</c:v>
                </c:pt>
                <c:pt idx="136">
                  <c:v>-3.4218829715956982</c:v>
                </c:pt>
                <c:pt idx="137">
                  <c:v>-3.4302184451956963</c:v>
                </c:pt>
                <c:pt idx="138">
                  <c:v>-3.4385539187956939</c:v>
                </c:pt>
                <c:pt idx="139">
                  <c:v>-3.446889392395692</c:v>
                </c:pt>
                <c:pt idx="140">
                  <c:v>-3.4552248659956901</c:v>
                </c:pt>
                <c:pt idx="141">
                  <c:v>-3.4629630347007079</c:v>
                </c:pt>
                <c:pt idx="142">
                  <c:v>-3.4707012034057261</c:v>
                </c:pt>
                <c:pt idx="143">
                  <c:v>-3.4784393721107438</c:v>
                </c:pt>
                <c:pt idx="144">
                  <c:v>-3.486177540815762</c:v>
                </c:pt>
                <c:pt idx="145">
                  <c:v>-3.4939157095207798</c:v>
                </c:pt>
                <c:pt idx="146">
                  <c:v>-3.5011154993853237</c:v>
                </c:pt>
                <c:pt idx="147">
                  <c:v>-3.5083152892498677</c:v>
                </c:pt>
                <c:pt idx="148">
                  <c:v>-3.5155150791144121</c:v>
                </c:pt>
                <c:pt idx="149">
                  <c:v>-3.522714868978956</c:v>
                </c:pt>
                <c:pt idx="150">
                  <c:v>-3.5299146588435</c:v>
                </c:pt>
                <c:pt idx="151">
                  <c:v>-3.536328565820682</c:v>
                </c:pt>
                <c:pt idx="152">
                  <c:v>-3.542742472797864</c:v>
                </c:pt>
                <c:pt idx="153">
                  <c:v>-3.5491563797750461</c:v>
                </c:pt>
                <c:pt idx="154">
                  <c:v>-3.5555702867522281</c:v>
                </c:pt>
                <c:pt idx="155">
                  <c:v>-3.5619841937294101</c:v>
                </c:pt>
                <c:pt idx="156">
                  <c:v>-3.568491327519006</c:v>
                </c:pt>
                <c:pt idx="157">
                  <c:v>-3.5749984613086019</c:v>
                </c:pt>
                <c:pt idx="158">
                  <c:v>-3.5815055950981982</c:v>
                </c:pt>
                <c:pt idx="159">
                  <c:v>-3.5880127288877941</c:v>
                </c:pt>
                <c:pt idx="160">
                  <c:v>-3.59451986267739</c:v>
                </c:pt>
                <c:pt idx="161">
                  <c:v>-3.6000940022738659</c:v>
                </c:pt>
                <c:pt idx="162">
                  <c:v>-3.6056681418703418</c:v>
                </c:pt>
                <c:pt idx="163">
                  <c:v>-3.6112422814668181</c:v>
                </c:pt>
                <c:pt idx="164">
                  <c:v>-3.616816421063294</c:v>
                </c:pt>
                <c:pt idx="165">
                  <c:v>-3.6223905606597699</c:v>
                </c:pt>
                <c:pt idx="166">
                  <c:v>-3.6276778150910918</c:v>
                </c:pt>
                <c:pt idx="167">
                  <c:v>-3.632965069522414</c:v>
                </c:pt>
                <c:pt idx="168">
                  <c:v>-3.6382523239537359</c:v>
                </c:pt>
                <c:pt idx="169">
                  <c:v>-3.6435395783850582</c:v>
                </c:pt>
                <c:pt idx="170">
                  <c:v>-3.64882683281638</c:v>
                </c:pt>
                <c:pt idx="171">
                  <c:v>-3.6537842759707422</c:v>
                </c:pt>
                <c:pt idx="172">
                  <c:v>-3.6587417191251039</c:v>
                </c:pt>
                <c:pt idx="173">
                  <c:v>-3.6636991622794661</c:v>
                </c:pt>
                <c:pt idx="174">
                  <c:v>-3.6686566054338279</c:v>
                </c:pt>
                <c:pt idx="175">
                  <c:v>-3.6736140485881901</c:v>
                </c:pt>
                <c:pt idx="176">
                  <c:v>-3.6782625479733642</c:v>
                </c:pt>
                <c:pt idx="177">
                  <c:v>-3.6829110473585382</c:v>
                </c:pt>
                <c:pt idx="178">
                  <c:v>-3.6875595467437119</c:v>
                </c:pt>
                <c:pt idx="179">
                  <c:v>-3.692208046128886</c:v>
                </c:pt>
                <c:pt idx="180">
                  <c:v>-3.6968565455140601</c:v>
                </c:pt>
                <c:pt idx="181">
                  <c:v>-3.701216132693014</c:v>
                </c:pt>
                <c:pt idx="182">
                  <c:v>-3.7055757198719679</c:v>
                </c:pt>
                <c:pt idx="183">
                  <c:v>-3.7099353070509222</c:v>
                </c:pt>
                <c:pt idx="184">
                  <c:v>-3.7142948942298761</c:v>
                </c:pt>
                <c:pt idx="185">
                  <c:v>-3.71865448140883</c:v>
                </c:pt>
                <c:pt idx="186">
                  <c:v>-3.7227436715661701</c:v>
                </c:pt>
                <c:pt idx="187">
                  <c:v>-3.7268328617235102</c:v>
                </c:pt>
                <c:pt idx="188">
                  <c:v>-3.7309220518808499</c:v>
                </c:pt>
                <c:pt idx="189">
                  <c:v>-3.73501124203819</c:v>
                </c:pt>
                <c:pt idx="190">
                  <c:v>-3.7391004321955301</c:v>
                </c:pt>
                <c:pt idx="191">
                  <c:v>-3.7429372344416043</c:v>
                </c:pt>
                <c:pt idx="192">
                  <c:v>-3.7467740366876781</c:v>
                </c:pt>
                <c:pt idx="193">
                  <c:v>-3.7506108389337522</c:v>
                </c:pt>
                <c:pt idx="194">
                  <c:v>-3.754447641179826</c:v>
                </c:pt>
                <c:pt idx="195">
                  <c:v>-3.7582844434259002</c:v>
                </c:pt>
                <c:pt idx="196">
                  <c:v>-3.761885649213482</c:v>
                </c:pt>
                <c:pt idx="197">
                  <c:v>-3.7654868550010643</c:v>
                </c:pt>
                <c:pt idx="198">
                  <c:v>-3.7690880607886461</c:v>
                </c:pt>
                <c:pt idx="199">
                  <c:v>-3.7726892665762284</c:v>
                </c:pt>
                <c:pt idx="200">
                  <c:v>-3.7762904723638102</c:v>
                </c:pt>
                <c:pt idx="201">
                  <c:v>-3.77967183378939</c:v>
                </c:pt>
                <c:pt idx="202">
                  <c:v>-3.7830531952149702</c:v>
                </c:pt>
                <c:pt idx="203">
                  <c:v>-3.78643455664055</c:v>
                </c:pt>
                <c:pt idx="204">
                  <c:v>-3.7898159180661302</c:v>
                </c:pt>
                <c:pt idx="205">
                  <c:v>-3.7931972794917099</c:v>
                </c:pt>
                <c:pt idx="206">
                  <c:v>-3.7963735345279561</c:v>
                </c:pt>
                <c:pt idx="207">
                  <c:v>-3.7995497895642019</c:v>
                </c:pt>
                <c:pt idx="208">
                  <c:v>-3.8027260446004481</c:v>
                </c:pt>
                <c:pt idx="209">
                  <c:v>-3.8059022996366938</c:v>
                </c:pt>
                <c:pt idx="210">
                  <c:v>-3.80907855467294</c:v>
                </c:pt>
                <c:pt idx="211">
                  <c:v>-3.8120634651413381</c:v>
                </c:pt>
                <c:pt idx="212">
                  <c:v>-3.8150483756097362</c:v>
                </c:pt>
                <c:pt idx="213">
                  <c:v>-3.8180332860781339</c:v>
                </c:pt>
                <c:pt idx="214">
                  <c:v>-3.821018196546532</c:v>
                </c:pt>
                <c:pt idx="215">
                  <c:v>-3.8240031070149301</c:v>
                </c:pt>
                <c:pt idx="216">
                  <c:v>-3.8268095040193781</c:v>
                </c:pt>
                <c:pt idx="217">
                  <c:v>-3.8296159010238262</c:v>
                </c:pt>
                <c:pt idx="218">
                  <c:v>-3.8324222980282738</c:v>
                </c:pt>
                <c:pt idx="219">
                  <c:v>-3.8352286950327219</c:v>
                </c:pt>
                <c:pt idx="220">
                  <c:v>-3.83803509203717</c:v>
                </c:pt>
                <c:pt idx="221">
                  <c:v>-3.8406749250941821</c:v>
                </c:pt>
                <c:pt idx="222">
                  <c:v>-3.8433147581511942</c:v>
                </c:pt>
                <c:pt idx="223">
                  <c:v>-3.8459545912082058</c:v>
                </c:pt>
                <c:pt idx="224">
                  <c:v>-3.8485944242652179</c:v>
                </c:pt>
                <c:pt idx="225">
                  <c:v>-3.85123425732223</c:v>
                </c:pt>
                <c:pt idx="226">
                  <c:v>-3.853729698868618</c:v>
                </c:pt>
                <c:pt idx="227">
                  <c:v>-3.8562251404150061</c:v>
                </c:pt>
                <c:pt idx="228">
                  <c:v>-3.8587205819613941</c:v>
                </c:pt>
                <c:pt idx="229">
                  <c:v>-3.8612160235077821</c:v>
                </c:pt>
                <c:pt idx="230">
                  <c:v>-3.8637114650541702</c:v>
                </c:pt>
                <c:pt idx="231">
                  <c:v>-3.8661053193890562</c:v>
                </c:pt>
                <c:pt idx="232">
                  <c:v>-3.8684991737239423</c:v>
                </c:pt>
                <c:pt idx="233">
                  <c:v>-3.8708930280588278</c:v>
                </c:pt>
                <c:pt idx="234">
                  <c:v>-3.8732868823937139</c:v>
                </c:pt>
                <c:pt idx="235">
                  <c:v>-3.8756807367285999</c:v>
                </c:pt>
                <c:pt idx="236">
                  <c:v>-3.8778225686702781</c:v>
                </c:pt>
                <c:pt idx="237">
                  <c:v>-3.8799644006119558</c:v>
                </c:pt>
                <c:pt idx="238">
                  <c:v>-3.882106232553634</c:v>
                </c:pt>
                <c:pt idx="239">
                  <c:v>-3.8842480644953117</c:v>
                </c:pt>
                <c:pt idx="240">
                  <c:v>-3.8863898964369898</c:v>
                </c:pt>
                <c:pt idx="241">
                  <c:v>-3.8884634552287598</c:v>
                </c:pt>
                <c:pt idx="242">
                  <c:v>-3.8905370140205298</c:v>
                </c:pt>
                <c:pt idx="243">
                  <c:v>-3.8926105728123002</c:v>
                </c:pt>
                <c:pt idx="244">
                  <c:v>-3.8946841316040701</c:v>
                </c:pt>
                <c:pt idx="245">
                  <c:v>-3.8967576903958401</c:v>
                </c:pt>
                <c:pt idx="246">
                  <c:v>-3.8987737954603801</c:v>
                </c:pt>
                <c:pt idx="247">
                  <c:v>-3.90078990052492</c:v>
                </c:pt>
                <c:pt idx="248">
                  <c:v>-3.90280600558946</c:v>
                </c:pt>
                <c:pt idx="249">
                  <c:v>-3.904822110654</c:v>
                </c:pt>
                <c:pt idx="250">
                  <c:v>-3.90683821571854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2C-4099-ADE0-5545A01683FA}"/>
            </c:ext>
          </c:extLst>
        </c:ser>
        <c:ser>
          <c:idx val="3"/>
          <c:order val="6"/>
          <c:tx>
            <c:strRef>
              <c:f>'Laffer Curve Data'!$S$1</c:f>
              <c:strCache>
                <c:ptCount val="1"/>
                <c:pt idx="0">
                  <c:v>zero line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'Laffer Curve Data'!$S$2:$S$252</c:f>
              <c:numCache>
                <c:formatCode>General</c:formatCode>
                <c:ptCount val="2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2C-4099-ADE0-5545A01683FA}"/>
            </c:ext>
          </c:extLst>
        </c:ser>
        <c:ser>
          <c:idx val="8"/>
          <c:order val="8"/>
          <c:tx>
            <c:v>Real tariff revenue change</c:v>
          </c:tx>
          <c:spPr>
            <a:ln w="152400" cap="sq">
              <a:solidFill>
                <a:srgbClr val="6DBDE1"/>
              </a:solidFill>
              <a:round/>
            </a:ln>
          </c:spPr>
          <c:marker>
            <c:symbol val="none"/>
          </c:marker>
          <c:val>
            <c:numRef>
              <c:f>'Laffer Curve Data'!$Z$2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2C-4099-ADE0-5545A01683FA}"/>
            </c:ext>
          </c:extLst>
        </c:ser>
        <c:ser>
          <c:idx val="9"/>
          <c:order val="9"/>
          <c:tx>
            <c:v>Real tariff revenue (with retaliation)</c:v>
          </c:tx>
          <c:spPr>
            <a:ln w="152400" cap="sq">
              <a:solidFill>
                <a:srgbClr val="83CBEB">
                  <a:alpha val="50000"/>
                </a:srgbClr>
              </a:solidFill>
            </a:ln>
          </c:spPr>
          <c:marker>
            <c:symbol val="none"/>
          </c:marker>
          <c:val>
            <c:numRef>
              <c:f>'Laffer Curve Data'!$Z$2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2C-4099-ADE0-5545A01683FA}"/>
            </c:ext>
          </c:extLst>
        </c:ser>
        <c:ser>
          <c:idx val="10"/>
          <c:order val="10"/>
          <c:tx>
            <c:v>Real factor income change</c:v>
          </c:tx>
          <c:spPr>
            <a:ln w="152400" cap="sq">
              <a:solidFill>
                <a:srgbClr val="C00000">
                  <a:alpha val="70000"/>
                </a:srgbClr>
              </a:solidFill>
            </a:ln>
          </c:spPr>
          <c:marker>
            <c:symbol val="none"/>
          </c:marker>
          <c:val>
            <c:numRef>
              <c:f>'Laffer Curve Data'!$Z$2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2C-4099-ADE0-5545A01683FA}"/>
            </c:ext>
          </c:extLst>
        </c:ser>
        <c:ser>
          <c:idx val="11"/>
          <c:order val="11"/>
          <c:tx>
            <c:v>Real factor income (with retaliation)</c:v>
          </c:tx>
          <c:spPr>
            <a:ln w="152400" cap="sq">
              <a:solidFill>
                <a:srgbClr val="FFA7A7"/>
              </a:solidFill>
            </a:ln>
          </c:spPr>
          <c:marker>
            <c:symbol val="none"/>
          </c:marker>
          <c:val>
            <c:numRef>
              <c:f>'Laffer Curve Data'!$Z$2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42C-4099-ADE0-5545A0168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672664"/>
        <c:axId val="181673448"/>
      </c:lineChart>
      <c:catAx>
        <c:axId val="181672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12700">
            <a:solidFill>
              <a:srgbClr val="000000"/>
            </a:solidFill>
          </a:ln>
        </c:spPr>
        <c:txPr>
          <a:bodyPr/>
          <a:lstStyle/>
          <a:p>
            <a:pPr>
              <a:defRPr sz="120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1673448"/>
        <c:crossesAt val="-6"/>
        <c:auto val="1"/>
        <c:lblAlgn val="ctr"/>
        <c:lblOffset val="100"/>
        <c:tickLblSkip val="25"/>
        <c:tickMarkSkip val="25"/>
        <c:noMultiLvlLbl val="0"/>
      </c:catAx>
      <c:valAx>
        <c:axId val="181673448"/>
        <c:scaling>
          <c:orientation val="minMax"/>
          <c:max val="3"/>
          <c:min val="-6"/>
        </c:scaling>
        <c:delete val="0"/>
        <c:axPos val="l"/>
        <c:numFmt formatCode="#,##0" sourceLinked="0"/>
        <c:majorTickMark val="out"/>
        <c:minorTickMark val="none"/>
        <c:tickLblPos val="low"/>
        <c:spPr>
          <a:ln w="12700">
            <a:solidFill>
              <a:srgbClr val="000000"/>
            </a:solidFill>
          </a:ln>
        </c:spPr>
        <c:txPr>
          <a:bodyPr/>
          <a:lstStyle/>
          <a:p>
            <a:pPr>
              <a:defRPr sz="120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1672664"/>
        <c:crosses val="autoZero"/>
        <c:crossBetween val="between"/>
      </c:valAx>
      <c:valAx>
        <c:axId val="699270688"/>
        <c:scaling>
          <c:orientation val="minMax"/>
          <c:max val="3"/>
          <c:min val="-6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n-US"/>
          </a:p>
        </c:txPr>
        <c:crossAx val="699275488"/>
        <c:crosses val="max"/>
        <c:crossBetween val="between"/>
      </c:valAx>
      <c:catAx>
        <c:axId val="699275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9270688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ayout>
        <c:manualLayout>
          <c:xMode val="edge"/>
          <c:yMode val="edge"/>
          <c:x val="4.1503046188004884E-2"/>
          <c:y val="0.59439300670461759"/>
          <c:w val="0.36796714293436839"/>
          <c:h val="0.19291739898802443"/>
        </c:manualLayout>
      </c:layout>
      <c:overlay val="0"/>
      <c:txPr>
        <a:bodyPr/>
        <a:lstStyle/>
        <a:p>
          <a:pPr>
            <a:defRPr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>
      <a:noFill/>
    </a:ln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41107837949553E-2"/>
          <c:y val="0.16721397091916992"/>
          <c:w val="0.93150727773872799"/>
          <c:h val="0.60355877639188893"/>
        </c:manualLayout>
      </c:layout>
      <c:lineChart>
        <c:grouping val="standard"/>
        <c:varyColors val="0"/>
        <c:ser>
          <c:idx val="3"/>
          <c:order val="0"/>
          <c:tx>
            <c:strRef>
              <c:f>'Laffer Curve Data'!$S$1</c:f>
              <c:strCache>
                <c:ptCount val="1"/>
                <c:pt idx="0">
                  <c:v>zero line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Data'!$S$2:$S$252</c:f>
              <c:numCache>
                <c:formatCode>General</c:formatCode>
                <c:ptCount val="2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7-4F0A-85C8-A4B5E4C988CD}"/>
            </c:ext>
          </c:extLst>
        </c:ser>
        <c:ser>
          <c:idx val="0"/>
          <c:order val="1"/>
          <c:tx>
            <c:v>U.S.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Data'!$C$2:$C$252</c:f>
              <c:numCache>
                <c:formatCode>General</c:formatCode>
                <c:ptCount val="251"/>
                <c:pt idx="0">
                  <c:v>0</c:v>
                </c:pt>
                <c:pt idx="1">
                  <c:v>5.0948928212979402E-2</c:v>
                </c:pt>
                <c:pt idx="2">
                  <c:v>9.8716139134680303E-2</c:v>
                </c:pt>
                <c:pt idx="3">
                  <c:v>0.143118804252507</c:v>
                </c:pt>
                <c:pt idx="4">
                  <c:v>0.18432407517674501</c:v>
                </c:pt>
                <c:pt idx="5">
                  <c:v>0.222499617355121</c:v>
                </c:pt>
                <c:pt idx="6">
                  <c:v>0.25780364730474398</c:v>
                </c:pt>
                <c:pt idx="7">
                  <c:v>0.29073903682841401</c:v>
                </c:pt>
                <c:pt idx="8">
                  <c:v>0.320518626685451</c:v>
                </c:pt>
                <c:pt idx="9">
                  <c:v>0.348085854133173</c:v>
                </c:pt>
                <c:pt idx="10">
                  <c:v>0.37333471159737303</c:v>
                </c:pt>
                <c:pt idx="11">
                  <c:v>0.39638536203401298</c:v>
                </c:pt>
                <c:pt idx="12">
                  <c:v>0.41735104630389303</c:v>
                </c:pt>
                <c:pt idx="13">
                  <c:v>0.43633939471066102</c:v>
                </c:pt>
                <c:pt idx="14">
                  <c:v>0.45345220087107402</c:v>
                </c:pt>
                <c:pt idx="15">
                  <c:v>0.468785882148404</c:v>
                </c:pt>
                <c:pt idx="16">
                  <c:v>0.48243179126876701</c:v>
                </c:pt>
                <c:pt idx="17">
                  <c:v>0.49447650480465299</c:v>
                </c:pt>
                <c:pt idx="18">
                  <c:v>0.50500209352852798</c:v>
                </c:pt>
                <c:pt idx="19">
                  <c:v>0.51408637600094398</c:v>
                </c:pt>
                <c:pt idx="20">
                  <c:v>0.52180315654430898</c:v>
                </c:pt>
                <c:pt idx="21">
                  <c:v>0.52822244866452805</c:v>
                </c:pt>
                <c:pt idx="22">
                  <c:v>0.53360976144352101</c:v>
                </c:pt>
                <c:pt idx="23">
                  <c:v>0.53764478563371698</c:v>
                </c:pt>
                <c:pt idx="24">
                  <c:v>0.54056468379271005</c:v>
                </c:pt>
                <c:pt idx="25">
                  <c:v>0.54243296518052797</c:v>
                </c:pt>
                <c:pt idx="26">
                  <c:v>0.54330386397036801</c:v>
                </c:pt>
                <c:pt idx="27">
                  <c:v>0.54322864788789504</c:v>
                </c:pt>
                <c:pt idx="28">
                  <c:v>0.54225601315998095</c:v>
                </c:pt>
                <c:pt idx="29">
                  <c:v>0.54043024250083305</c:v>
                </c:pt>
                <c:pt idx="30">
                  <c:v>0.53779914399445505</c:v>
                </c:pt>
                <c:pt idx="31">
                  <c:v>0.53440276653757801</c:v>
                </c:pt>
                <c:pt idx="32">
                  <c:v>0.53028077563723697</c:v>
                </c:pt>
                <c:pt idx="33">
                  <c:v>0.52547096225734602</c:v>
                </c:pt>
                <c:pt idx="34">
                  <c:v>0.52000927250443996</c:v>
                </c:pt>
                <c:pt idx="35">
                  <c:v>0.51392990004996997</c:v>
                </c:pt>
                <c:pt idx="36">
                  <c:v>0.50726537666383498</c:v>
                </c:pt>
                <c:pt idx="37">
                  <c:v>0.50030342917859505</c:v>
                </c:pt>
                <c:pt idx="38">
                  <c:v>0.49258016845630298</c:v>
                </c:pt>
                <c:pt idx="39">
                  <c:v>0.48434722300789701</c:v>
                </c:pt>
                <c:pt idx="40">
                  <c:v>0.47564349429301001</c:v>
                </c:pt>
                <c:pt idx="41">
                  <c:v>0.46649509881253598</c:v>
                </c:pt>
                <c:pt idx="42">
                  <c:v>0.45692627839737399</c:v>
                </c:pt>
                <c:pt idx="43">
                  <c:v>0.446960234247817</c:v>
                </c:pt>
                <c:pt idx="44">
                  <c:v>0.43661862849504501</c:v>
                </c:pt>
                <c:pt idx="45">
                  <c:v>0.425922602677065</c:v>
                </c:pt>
                <c:pt idx="46">
                  <c:v>0.41489189620602701</c:v>
                </c:pt>
                <c:pt idx="47">
                  <c:v>0.40354589418081199</c:v>
                </c:pt>
                <c:pt idx="48">
                  <c:v>0.39189966889796601</c:v>
                </c:pt>
                <c:pt idx="49">
                  <c:v>0.37997591587817198</c:v>
                </c:pt>
                <c:pt idx="50">
                  <c:v>0.36778797084786602</c:v>
                </c:pt>
                <c:pt idx="51">
                  <c:v>0.35535181877504002</c:v>
                </c:pt>
                <c:pt idx="52">
                  <c:v>0.342682416369056</c:v>
                </c:pt>
                <c:pt idx="53">
                  <c:v>0.32979400139481202</c:v>
                </c:pt>
                <c:pt idx="54">
                  <c:v>0.316999917413474</c:v>
                </c:pt>
                <c:pt idx="55">
                  <c:v>0.30374318098651498</c:v>
                </c:pt>
                <c:pt idx="56">
                  <c:v>0.29028381082432098</c:v>
                </c:pt>
                <c:pt idx="57">
                  <c:v>0.27665415619273498</c:v>
                </c:pt>
                <c:pt idx="58">
                  <c:v>0.26286713439043202</c:v>
                </c:pt>
                <c:pt idx="59">
                  <c:v>0.248933594298584</c:v>
                </c:pt>
                <c:pt idx="60">
                  <c:v>0.23486375975403401</c:v>
                </c:pt>
                <c:pt idx="61">
                  <c:v>0.22066737213617399</c:v>
                </c:pt>
                <c:pt idx="62">
                  <c:v>0.206353722734232</c:v>
                </c:pt>
                <c:pt idx="63">
                  <c:v>0.19193167462347999</c:v>
                </c:pt>
                <c:pt idx="64">
                  <c:v>0.17740968266728399</c:v>
                </c:pt>
                <c:pt idx="65">
                  <c:v>0.16279606407185701</c:v>
                </c:pt>
                <c:pt idx="66">
                  <c:v>0.1480980381243</c:v>
                </c:pt>
                <c:pt idx="67">
                  <c:v>0.133320220093158</c:v>
                </c:pt>
                <c:pt idx="68">
                  <c:v>0.118475210624736</c:v>
                </c:pt>
                <c:pt idx="69">
                  <c:v>0.103567267517701</c:v>
                </c:pt>
                <c:pt idx="70">
                  <c:v>8.8602561118578102E-2</c:v>
                </c:pt>
                <c:pt idx="71">
                  <c:v>7.3587147157483407E-2</c:v>
                </c:pt>
                <c:pt idx="72">
                  <c:v>5.85268209829959E-2</c:v>
                </c:pt>
                <c:pt idx="73">
                  <c:v>4.3427112517657698E-2</c:v>
                </c:pt>
                <c:pt idx="74">
                  <c:v>2.82937959801721E-2</c:v>
                </c:pt>
                <c:pt idx="75">
                  <c:v>1.3130931619142999E-2</c:v>
                </c:pt>
                <c:pt idx="76">
                  <c:v>-1.72183611591992E-3</c:v>
                </c:pt>
                <c:pt idx="77">
                  <c:v>-1.7217362142041299E-2</c:v>
                </c:pt>
                <c:pt idx="78">
                  <c:v>-3.2140572134908799E-2</c:v>
                </c:pt>
                <c:pt idx="79">
                  <c:v>-4.7333307289487703E-2</c:v>
                </c:pt>
                <c:pt idx="80">
                  <c:v>-6.2565589903973401E-2</c:v>
                </c:pt>
                <c:pt idx="81">
                  <c:v>-7.78055061926297E-2</c:v>
                </c:pt>
                <c:pt idx="82">
                  <c:v>-9.3045855800921701E-2</c:v>
                </c:pt>
                <c:pt idx="83">
                  <c:v>-0.108282737854004</c:v>
                </c:pt>
                <c:pt idx="84">
                  <c:v>-0.123512820961935</c:v>
                </c:pt>
                <c:pt idx="85">
                  <c:v>-0.13873298289692701</c:v>
                </c:pt>
                <c:pt idx="86">
                  <c:v>-0.153940257099905</c:v>
                </c:pt>
                <c:pt idx="87">
                  <c:v>-0.169131819914803</c:v>
                </c:pt>
                <c:pt idx="88">
                  <c:v>-0.18430464417486001</c:v>
                </c:pt>
                <c:pt idx="89">
                  <c:v>-0.19945679887682899</c:v>
                </c:pt>
                <c:pt idx="90">
                  <c:v>-0.214585606116102</c:v>
                </c:pt>
                <c:pt idx="91">
                  <c:v>-0.229688714331899</c:v>
                </c:pt>
                <c:pt idx="92">
                  <c:v>-0.244763916682356</c:v>
                </c:pt>
                <c:pt idx="93">
                  <c:v>-0.25980911987835098</c:v>
                </c:pt>
                <c:pt idx="94">
                  <c:v>-0.27482233549269702</c:v>
                </c:pt>
                <c:pt idx="95">
                  <c:v>-0.28980167486564201</c:v>
                </c:pt>
                <c:pt idx="96">
                  <c:v>-0.30474791692686198</c:v>
                </c:pt>
                <c:pt idx="97">
                  <c:v>-0.31965456670958198</c:v>
                </c:pt>
                <c:pt idx="98">
                  <c:v>-0.33452193813319198</c:v>
                </c:pt>
                <c:pt idx="99">
                  <c:v>-0.34934823722349001</c:v>
                </c:pt>
                <c:pt idx="100">
                  <c:v>-0.36413207863439401</c:v>
                </c:pt>
                <c:pt idx="101">
                  <c:v>-0.37875749521076441</c:v>
                </c:pt>
                <c:pt idx="102">
                  <c:v>-0.3933829117871348</c:v>
                </c:pt>
                <c:pt idx="103">
                  <c:v>-0.4080083283635052</c:v>
                </c:pt>
                <c:pt idx="104">
                  <c:v>-0.4226337449398756</c:v>
                </c:pt>
                <c:pt idx="105">
                  <c:v>-0.437259161516246</c:v>
                </c:pt>
                <c:pt idx="106">
                  <c:v>-0.4516421102621096</c:v>
                </c:pt>
                <c:pt idx="107">
                  <c:v>-0.4660250590079732</c:v>
                </c:pt>
                <c:pt idx="108">
                  <c:v>-0.48040800775383685</c:v>
                </c:pt>
                <c:pt idx="109">
                  <c:v>-0.49479095649970045</c:v>
                </c:pt>
                <c:pt idx="110">
                  <c:v>-0.50917390524556405</c:v>
                </c:pt>
                <c:pt idx="111">
                  <c:v>-0.52336002907509327</c:v>
                </c:pt>
                <c:pt idx="112">
                  <c:v>-0.53754615290462249</c:v>
                </c:pt>
                <c:pt idx="113">
                  <c:v>-0.55173227673415159</c:v>
                </c:pt>
                <c:pt idx="114">
                  <c:v>-0.56591840056368081</c:v>
                </c:pt>
                <c:pt idx="115">
                  <c:v>-0.58010452439321003</c:v>
                </c:pt>
                <c:pt idx="116">
                  <c:v>-0.59394073365634625</c:v>
                </c:pt>
                <c:pt idx="117">
                  <c:v>-0.60777694291948248</c:v>
                </c:pt>
                <c:pt idx="118">
                  <c:v>-0.62161315218261859</c:v>
                </c:pt>
                <c:pt idx="119">
                  <c:v>-0.63544936144575481</c:v>
                </c:pt>
                <c:pt idx="120">
                  <c:v>-0.64928557070889104</c:v>
                </c:pt>
                <c:pt idx="121">
                  <c:v>-0.66282449754860218</c:v>
                </c:pt>
                <c:pt idx="122">
                  <c:v>-0.67636342438831343</c:v>
                </c:pt>
                <c:pt idx="123">
                  <c:v>-0.68990235122802457</c:v>
                </c:pt>
                <c:pt idx="124">
                  <c:v>-0.70344127806773582</c:v>
                </c:pt>
                <c:pt idx="125">
                  <c:v>-0.71698020490744696</c:v>
                </c:pt>
                <c:pt idx="126">
                  <c:v>-0.73021756725879516</c:v>
                </c:pt>
                <c:pt idx="127">
                  <c:v>-0.74345492961014337</c:v>
                </c:pt>
                <c:pt idx="128">
                  <c:v>-0.75669229196149157</c:v>
                </c:pt>
                <c:pt idx="129">
                  <c:v>-0.76992965431283977</c:v>
                </c:pt>
                <c:pt idx="130">
                  <c:v>-0.78316701666418798</c:v>
                </c:pt>
                <c:pt idx="131">
                  <c:v>-0.79609994627658498</c:v>
                </c:pt>
                <c:pt idx="132">
                  <c:v>-0.80903287588898198</c:v>
                </c:pt>
                <c:pt idx="133">
                  <c:v>-0.82196580550137899</c:v>
                </c:pt>
                <c:pt idx="134">
                  <c:v>-0.83489873511377599</c:v>
                </c:pt>
                <c:pt idx="135">
                  <c:v>-0.847831664726173</c:v>
                </c:pt>
                <c:pt idx="136">
                  <c:v>-0.86045842332761024</c:v>
                </c:pt>
                <c:pt idx="137">
                  <c:v>-0.87308518192904738</c:v>
                </c:pt>
                <c:pt idx="138">
                  <c:v>-0.88571194053048463</c:v>
                </c:pt>
                <c:pt idx="139">
                  <c:v>-0.89833869913192177</c:v>
                </c:pt>
                <c:pt idx="140">
                  <c:v>-0.91096545773335902</c:v>
                </c:pt>
                <c:pt idx="141">
                  <c:v>-0.92328616611885717</c:v>
                </c:pt>
                <c:pt idx="142">
                  <c:v>-0.93560687450435542</c:v>
                </c:pt>
                <c:pt idx="143">
                  <c:v>-0.94792758288985357</c:v>
                </c:pt>
                <c:pt idx="144">
                  <c:v>-0.96024829127535183</c:v>
                </c:pt>
                <c:pt idx="145">
                  <c:v>-0.97256899966084998</c:v>
                </c:pt>
                <c:pt idx="146">
                  <c:v>-0.98458638745937399</c:v>
                </c:pt>
                <c:pt idx="147">
                  <c:v>-0.99660377525789801</c:v>
                </c:pt>
                <c:pt idx="148">
                  <c:v>-1.0086211630564219</c:v>
                </c:pt>
                <c:pt idx="149">
                  <c:v>-1.020638550854946</c:v>
                </c:pt>
                <c:pt idx="150">
                  <c:v>-1.0326559386534699</c:v>
                </c:pt>
                <c:pt idx="151">
                  <c:v>-1.044373063077876</c:v>
                </c:pt>
                <c:pt idx="152">
                  <c:v>-1.0560901875022819</c:v>
                </c:pt>
                <c:pt idx="153">
                  <c:v>-1.067807311926688</c:v>
                </c:pt>
                <c:pt idx="154">
                  <c:v>-1.0795244363510939</c:v>
                </c:pt>
                <c:pt idx="155">
                  <c:v>-1.0912415607754999</c:v>
                </c:pt>
                <c:pt idx="156">
                  <c:v>-1.1026629456269539</c:v>
                </c:pt>
                <c:pt idx="157">
                  <c:v>-1.114084330478408</c:v>
                </c:pt>
                <c:pt idx="158">
                  <c:v>-1.125505715329862</c:v>
                </c:pt>
                <c:pt idx="159">
                  <c:v>-1.1369271001813162</c:v>
                </c:pt>
                <c:pt idx="160">
                  <c:v>-1.1483484850327701</c:v>
                </c:pt>
                <c:pt idx="161">
                  <c:v>-1.159479125695994</c:v>
                </c:pt>
                <c:pt idx="162">
                  <c:v>-1.1706097663592181</c:v>
                </c:pt>
                <c:pt idx="163">
                  <c:v>-1.181740407022442</c:v>
                </c:pt>
                <c:pt idx="164">
                  <c:v>-1.1928710476856661</c:v>
                </c:pt>
                <c:pt idx="165">
                  <c:v>-1.20400168834889</c:v>
                </c:pt>
                <c:pt idx="166">
                  <c:v>-1.2148475907399761</c:v>
                </c:pt>
                <c:pt idx="167">
                  <c:v>-1.2256934931310619</c:v>
                </c:pt>
                <c:pt idx="168">
                  <c:v>-1.236539395522148</c:v>
                </c:pt>
                <c:pt idx="169">
                  <c:v>-1.2473852979132338</c:v>
                </c:pt>
                <c:pt idx="170">
                  <c:v>-1.2582312003043199</c:v>
                </c:pt>
                <c:pt idx="171">
                  <c:v>-1.2687981201388399</c:v>
                </c:pt>
                <c:pt idx="172">
                  <c:v>-1.2793650399733598</c:v>
                </c:pt>
                <c:pt idx="173">
                  <c:v>-1.28993195980788</c:v>
                </c:pt>
                <c:pt idx="174">
                  <c:v>-1.3004988796424</c:v>
                </c:pt>
                <c:pt idx="175">
                  <c:v>-1.3110657994769199</c:v>
                </c:pt>
                <c:pt idx="176">
                  <c:v>-1.321360708341248</c:v>
                </c:pt>
                <c:pt idx="177">
                  <c:v>-1.331655617205576</c:v>
                </c:pt>
                <c:pt idx="178">
                  <c:v>-1.3419505260699038</c:v>
                </c:pt>
                <c:pt idx="179">
                  <c:v>-1.3522454349342319</c:v>
                </c:pt>
                <c:pt idx="180">
                  <c:v>-1.3625403437985599</c:v>
                </c:pt>
                <c:pt idx="181">
                  <c:v>-1.372569491632698</c:v>
                </c:pt>
                <c:pt idx="182">
                  <c:v>-1.3825986394668359</c:v>
                </c:pt>
                <c:pt idx="183">
                  <c:v>-1.392627787300974</c:v>
                </c:pt>
                <c:pt idx="184">
                  <c:v>-1.4026569351351119</c:v>
                </c:pt>
                <c:pt idx="185">
                  <c:v>-1.41268608296925</c:v>
                </c:pt>
                <c:pt idx="186">
                  <c:v>-1.4225104190217059</c:v>
                </c:pt>
                <c:pt idx="187">
                  <c:v>-1.4323347550741621</c:v>
                </c:pt>
                <c:pt idx="188">
                  <c:v>-1.442159091126618</c:v>
                </c:pt>
                <c:pt idx="189">
                  <c:v>-1.4519834271790741</c:v>
                </c:pt>
                <c:pt idx="190">
                  <c:v>-1.4618077632315301</c:v>
                </c:pt>
                <c:pt idx="191">
                  <c:v>-1.4713314016257721</c:v>
                </c:pt>
                <c:pt idx="192">
                  <c:v>-1.480855040020014</c:v>
                </c:pt>
                <c:pt idx="193">
                  <c:v>-1.4903786784142561</c:v>
                </c:pt>
                <c:pt idx="194">
                  <c:v>-1.4999023168084979</c:v>
                </c:pt>
                <c:pt idx="195">
                  <c:v>-1.50942595520274</c:v>
                </c:pt>
                <c:pt idx="196">
                  <c:v>-1.518698972151894</c:v>
                </c:pt>
                <c:pt idx="197">
                  <c:v>-1.5279719891010479</c:v>
                </c:pt>
                <c:pt idx="198">
                  <c:v>-1.5372450060502021</c:v>
                </c:pt>
                <c:pt idx="199">
                  <c:v>-1.546518022999356</c:v>
                </c:pt>
                <c:pt idx="200">
                  <c:v>-1.55579103994851</c:v>
                </c:pt>
                <c:pt idx="201">
                  <c:v>-1.5648255070694739</c:v>
                </c:pt>
                <c:pt idx="202">
                  <c:v>-1.573859974190438</c:v>
                </c:pt>
                <c:pt idx="203">
                  <c:v>-1.5828944413114019</c:v>
                </c:pt>
                <c:pt idx="204">
                  <c:v>-1.591928908432366</c:v>
                </c:pt>
                <c:pt idx="205">
                  <c:v>-1.6009633755533299</c:v>
                </c:pt>
                <c:pt idx="206">
                  <c:v>-1.6097662737004319</c:v>
                </c:pt>
                <c:pt idx="207">
                  <c:v>-1.6185691718475339</c:v>
                </c:pt>
                <c:pt idx="208">
                  <c:v>-1.6273720699946359</c:v>
                </c:pt>
                <c:pt idx="209">
                  <c:v>-1.6361749681417379</c:v>
                </c:pt>
                <c:pt idx="210">
                  <c:v>-1.6449778662888399</c:v>
                </c:pt>
                <c:pt idx="211">
                  <c:v>-1.6535561243836479</c:v>
                </c:pt>
                <c:pt idx="212">
                  <c:v>-1.662134382478456</c:v>
                </c:pt>
                <c:pt idx="213">
                  <c:v>-1.670712640573264</c:v>
                </c:pt>
                <c:pt idx="214">
                  <c:v>-1.6792908986680721</c:v>
                </c:pt>
                <c:pt idx="215">
                  <c:v>-1.6878691567628801</c:v>
                </c:pt>
                <c:pt idx="216">
                  <c:v>-1.696158852279696</c:v>
                </c:pt>
                <c:pt idx="217">
                  <c:v>-1.7044485477965121</c:v>
                </c:pt>
                <c:pt idx="218">
                  <c:v>-1.712738243313328</c:v>
                </c:pt>
                <c:pt idx="219">
                  <c:v>-1.7210279388301442</c:v>
                </c:pt>
                <c:pt idx="220">
                  <c:v>-1.7293176343469601</c:v>
                </c:pt>
                <c:pt idx="221">
                  <c:v>-1.737584125899744</c:v>
                </c:pt>
                <c:pt idx="222">
                  <c:v>-1.7458506174525281</c:v>
                </c:pt>
                <c:pt idx="223">
                  <c:v>-1.754117109005312</c:v>
                </c:pt>
                <c:pt idx="224">
                  <c:v>-1.7623836005580962</c:v>
                </c:pt>
                <c:pt idx="225">
                  <c:v>-1.7706500921108801</c:v>
                </c:pt>
                <c:pt idx="226">
                  <c:v>-1.778599453681486</c:v>
                </c:pt>
                <c:pt idx="227">
                  <c:v>-1.7865488152520921</c:v>
                </c:pt>
                <c:pt idx="228">
                  <c:v>-1.794498176822698</c:v>
                </c:pt>
                <c:pt idx="229">
                  <c:v>-1.8024475383933041</c:v>
                </c:pt>
                <c:pt idx="230">
                  <c:v>-1.81039689996391</c:v>
                </c:pt>
                <c:pt idx="231">
                  <c:v>-1.818071238939772</c:v>
                </c:pt>
                <c:pt idx="232">
                  <c:v>-1.825745577915634</c:v>
                </c:pt>
                <c:pt idx="233">
                  <c:v>-1.833419916891496</c:v>
                </c:pt>
                <c:pt idx="234">
                  <c:v>-1.841094255867358</c:v>
                </c:pt>
                <c:pt idx="235">
                  <c:v>-1.84876859484322</c:v>
                </c:pt>
                <c:pt idx="236">
                  <c:v>-1.8563200321156539</c:v>
                </c:pt>
                <c:pt idx="237">
                  <c:v>-1.863871469388088</c:v>
                </c:pt>
                <c:pt idx="238">
                  <c:v>-1.8714229066605219</c:v>
                </c:pt>
                <c:pt idx="239">
                  <c:v>-1.878974343932956</c:v>
                </c:pt>
                <c:pt idx="240">
                  <c:v>-1.8865257812053899</c:v>
                </c:pt>
                <c:pt idx="241">
                  <c:v>-1.8939320482455779</c:v>
                </c:pt>
                <c:pt idx="242">
                  <c:v>-1.9013383152857659</c:v>
                </c:pt>
                <c:pt idx="243">
                  <c:v>-1.9087445823259541</c:v>
                </c:pt>
                <c:pt idx="244">
                  <c:v>-1.9161508493661421</c:v>
                </c:pt>
                <c:pt idx="245">
                  <c:v>-1.9235571164063301</c:v>
                </c:pt>
                <c:pt idx="246">
                  <c:v>-1.9307458580446362</c:v>
                </c:pt>
                <c:pt idx="247">
                  <c:v>-1.937934599682942</c:v>
                </c:pt>
                <c:pt idx="248">
                  <c:v>-1.9451233413212481</c:v>
                </c:pt>
                <c:pt idx="249">
                  <c:v>-1.9523120829595539</c:v>
                </c:pt>
                <c:pt idx="250">
                  <c:v>-1.95950082459786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7-4F0A-85C8-A4B5E4C988CD}"/>
            </c:ext>
          </c:extLst>
        </c:ser>
        <c:ser>
          <c:idx val="1"/>
          <c:order val="2"/>
          <c:tx>
            <c:v>Mexico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Data'!$G$2:$G$252</c:f>
              <c:numCache>
                <c:formatCode>General</c:formatCode>
                <c:ptCount val="251"/>
                <c:pt idx="0">
                  <c:v>0</c:v>
                </c:pt>
                <c:pt idx="1">
                  <c:v>-9.6302878031329101E-2</c:v>
                </c:pt>
                <c:pt idx="2">
                  <c:v>-0.189713780221512</c:v>
                </c:pt>
                <c:pt idx="3">
                  <c:v>-0.28075663520981098</c:v>
                </c:pt>
                <c:pt idx="4">
                  <c:v>-0.36952386303342699</c:v>
                </c:pt>
                <c:pt idx="5">
                  <c:v>-0.456086369279807</c:v>
                </c:pt>
                <c:pt idx="6">
                  <c:v>-0.54051205502630995</c:v>
                </c:pt>
                <c:pt idx="7">
                  <c:v>-0.62274057742772704</c:v>
                </c:pt>
                <c:pt idx="8">
                  <c:v>-0.70316201528136701</c:v>
                </c:pt>
                <c:pt idx="9">
                  <c:v>-0.78155774005318501</c:v>
                </c:pt>
                <c:pt idx="10">
                  <c:v>-0.85806355349725705</c:v>
                </c:pt>
                <c:pt idx="11">
                  <c:v>-0.93273570302988595</c:v>
                </c:pt>
                <c:pt idx="12">
                  <c:v>-1.00562866700427</c:v>
                </c:pt>
                <c:pt idx="13">
                  <c:v>-1.0767948566410499</c:v>
                </c:pt>
                <c:pt idx="14">
                  <c:v>-1.1462849071048899</c:v>
                </c:pt>
                <c:pt idx="15">
                  <c:v>-1.2141477064161399</c:v>
                </c:pt>
                <c:pt idx="16">
                  <c:v>-1.2804304635844399</c:v>
                </c:pt>
                <c:pt idx="17">
                  <c:v>-1.3451787761804801</c:v>
                </c:pt>
                <c:pt idx="18">
                  <c:v>-1.40843669481913</c:v>
                </c:pt>
                <c:pt idx="19">
                  <c:v>-1.47024678462142</c:v>
                </c:pt>
                <c:pt idx="20">
                  <c:v>-1.53065018380546</c:v>
                </c:pt>
                <c:pt idx="21">
                  <c:v>-1.5896866595566399</c:v>
                </c:pt>
                <c:pt idx="22">
                  <c:v>-1.64734971051714</c:v>
                </c:pt>
                <c:pt idx="23">
                  <c:v>-1.7037629873847999</c:v>
                </c:pt>
                <c:pt idx="24">
                  <c:v>-1.7589240211436601</c:v>
                </c:pt>
                <c:pt idx="25">
                  <c:v>-1.81286466864178</c:v>
                </c:pt>
                <c:pt idx="26">
                  <c:v>-1.8656184651013401</c:v>
                </c:pt>
                <c:pt idx="27">
                  <c:v>-1.9172179836514001</c:v>
                </c:pt>
                <c:pt idx="28">
                  <c:v>-1.9676947575055299</c:v>
                </c:pt>
                <c:pt idx="29">
                  <c:v>-2.01707961108472</c:v>
                </c:pt>
                <c:pt idx="30">
                  <c:v>-2.0654015364988498</c:v>
                </c:pt>
                <c:pt idx="31">
                  <c:v>-2.1126893958843902</c:v>
                </c:pt>
                <c:pt idx="32">
                  <c:v>-2.1589709398404699</c:v>
                </c:pt>
                <c:pt idx="33">
                  <c:v>-2.2042730250540501</c:v>
                </c:pt>
                <c:pt idx="34">
                  <c:v>-2.24862166995843</c:v>
                </c:pt>
                <c:pt idx="35">
                  <c:v>-2.29204208582021</c:v>
                </c:pt>
                <c:pt idx="36">
                  <c:v>-2.3345587053266601</c:v>
                </c:pt>
                <c:pt idx="37">
                  <c:v>-2.3761536541368402</c:v>
                </c:pt>
                <c:pt idx="38">
                  <c:v>-2.4169292220574299</c:v>
                </c:pt>
                <c:pt idx="39">
                  <c:v>-2.4568733922665502</c:v>
                </c:pt>
                <c:pt idx="40">
                  <c:v>-2.49600445921681</c:v>
                </c:pt>
                <c:pt idx="41">
                  <c:v>-2.5343431552104598</c:v>
                </c:pt>
                <c:pt idx="42">
                  <c:v>-2.57190976697659</c:v>
                </c:pt>
                <c:pt idx="43">
                  <c:v>-2.6087239569839098</c:v>
                </c:pt>
                <c:pt idx="44">
                  <c:v>-2.6448048770497099</c:v>
                </c:pt>
                <c:pt idx="45">
                  <c:v>-2.6801710175697901</c:v>
                </c:pt>
                <c:pt idx="46">
                  <c:v>-2.7148404000581201</c:v>
                </c:pt>
                <c:pt idx="47">
                  <c:v>-2.7488304179177598</c:v>
                </c:pt>
                <c:pt idx="48">
                  <c:v>-2.7821583316256402</c:v>
                </c:pt>
                <c:pt idx="49">
                  <c:v>-2.8148400312241</c:v>
                </c:pt>
                <c:pt idx="50">
                  <c:v>-2.8468917787451198</c:v>
                </c:pt>
                <c:pt idx="51">
                  <c:v>-2.8783290518995801</c:v>
                </c:pt>
                <c:pt idx="52">
                  <c:v>-2.9091668957974899</c:v>
                </c:pt>
                <c:pt idx="53">
                  <c:v>-2.9394199255140299</c:v>
                </c:pt>
                <c:pt idx="54">
                  <c:v>-2.96906570678351</c:v>
                </c:pt>
                <c:pt idx="55">
                  <c:v>-2.9981869701989101</c:v>
                </c:pt>
                <c:pt idx="56">
                  <c:v>-3.0267687962180201</c:v>
                </c:pt>
                <c:pt idx="57">
                  <c:v>-3.0548205432613198</c:v>
                </c:pt>
                <c:pt idx="58">
                  <c:v>-3.0823545464198698</c:v>
                </c:pt>
                <c:pt idx="59">
                  <c:v>-3.1093830674496101</c:v>
                </c:pt>
                <c:pt idx="60">
                  <c:v>-3.13591804588332</c:v>
                </c:pt>
                <c:pt idx="61">
                  <c:v>-3.1619710884241101</c:v>
                </c:pt>
                <c:pt idx="62">
                  <c:v>-3.1875534776869001</c:v>
                </c:pt>
                <c:pt idx="63">
                  <c:v>-3.2126761822390901</c:v>
                </c:pt>
                <c:pt idx="64">
                  <c:v>-3.2373498664344602</c:v>
                </c:pt>
                <c:pt idx="65">
                  <c:v>-3.2615848690273501</c:v>
                </c:pt>
                <c:pt idx="66">
                  <c:v>-3.2853913324077499</c:v>
                </c:pt>
                <c:pt idx="67">
                  <c:v>-3.3087792426488498</c:v>
                </c:pt>
                <c:pt idx="68">
                  <c:v>-3.3317577659691699</c:v>
                </c:pt>
                <c:pt idx="69">
                  <c:v>-3.3543363168859601</c:v>
                </c:pt>
                <c:pt idx="70">
                  <c:v>-3.3765239517774699</c:v>
                </c:pt>
                <c:pt idx="71">
                  <c:v>-3.3983294575895102</c:v>
                </c:pt>
                <c:pt idx="72">
                  <c:v>-3.41976138180131</c:v>
                </c:pt>
                <c:pt idx="73">
                  <c:v>-3.4408280421923001</c:v>
                </c:pt>
                <c:pt idx="74">
                  <c:v>-3.46153752220446</c:v>
                </c:pt>
                <c:pt idx="75">
                  <c:v>-3.4818977214087701</c:v>
                </c:pt>
                <c:pt idx="76">
                  <c:v>-3.5018858170292302</c:v>
                </c:pt>
                <c:pt idx="77">
                  <c:v>-3.5215952430858701</c:v>
                </c:pt>
                <c:pt idx="78">
                  <c:v>-3.5409275190175999</c:v>
                </c:pt>
                <c:pt idx="79">
                  <c:v>-3.55996098404965</c:v>
                </c:pt>
                <c:pt idx="80">
                  <c:v>-3.5786853952178199</c:v>
                </c:pt>
                <c:pt idx="81">
                  <c:v>-3.59710411592263</c:v>
                </c:pt>
                <c:pt idx="82">
                  <c:v>-3.6152232560981798</c:v>
                </c:pt>
                <c:pt idx="83">
                  <c:v>-3.6330491324004002</c:v>
                </c:pt>
                <c:pt idx="84">
                  <c:v>-3.6505879456505199</c:v>
                </c:pt>
                <c:pt idx="85">
                  <c:v>-3.6678457437412901</c:v>
                </c:pt>
                <c:pt idx="86">
                  <c:v>-3.6848284208523201</c:v>
                </c:pt>
                <c:pt idx="87">
                  <c:v>-3.7015417212536899</c:v>
                </c:pt>
                <c:pt idx="88">
                  <c:v>-3.7179912205312999</c:v>
                </c:pt>
                <c:pt idx="89">
                  <c:v>-3.7341824171211102</c:v>
                </c:pt>
                <c:pt idx="90">
                  <c:v>-3.7501206173237902</c:v>
                </c:pt>
                <c:pt idx="91">
                  <c:v>-3.7658110040102701</c:v>
                </c:pt>
                <c:pt idx="92">
                  <c:v>-3.7812586337731302</c:v>
                </c:pt>
                <c:pt idx="93">
                  <c:v>-3.7964684379590201</c:v>
                </c:pt>
                <c:pt idx="94">
                  <c:v>-3.81144522585718</c:v>
                </c:pt>
                <c:pt idx="95">
                  <c:v>-3.8261936881282002</c:v>
                </c:pt>
                <c:pt idx="96">
                  <c:v>-3.8407185430569801</c:v>
                </c:pt>
                <c:pt idx="97">
                  <c:v>-3.8550239994091902</c:v>
                </c:pt>
                <c:pt idx="98">
                  <c:v>-3.8691144963439101</c:v>
                </c:pt>
                <c:pt idx="99">
                  <c:v>-3.8829942778242099</c:v>
                </c:pt>
                <c:pt idx="100">
                  <c:v>-3.8966674925762899</c:v>
                </c:pt>
                <c:pt idx="101">
                  <c:v>-3.9097527874384097</c:v>
                </c:pt>
                <c:pt idx="102">
                  <c:v>-3.92283808230053</c:v>
                </c:pt>
                <c:pt idx="103">
                  <c:v>-3.9359233771626498</c:v>
                </c:pt>
                <c:pt idx="104">
                  <c:v>-3.9490086720247701</c:v>
                </c:pt>
                <c:pt idx="105">
                  <c:v>-3.96209396688689</c:v>
                </c:pt>
                <c:pt idx="106">
                  <c:v>-3.9742542617593819</c:v>
                </c:pt>
                <c:pt idx="107">
                  <c:v>-3.9864145566318738</c:v>
                </c:pt>
                <c:pt idx="108">
                  <c:v>-3.9985748515043662</c:v>
                </c:pt>
                <c:pt idx="109">
                  <c:v>-4.0107351463768577</c:v>
                </c:pt>
                <c:pt idx="110">
                  <c:v>-4.0228954412493501</c:v>
                </c:pt>
                <c:pt idx="111">
                  <c:v>-4.034225656089748</c:v>
                </c:pt>
                <c:pt idx="112">
                  <c:v>-4.045555870930146</c:v>
                </c:pt>
                <c:pt idx="113">
                  <c:v>-4.056886085770544</c:v>
                </c:pt>
                <c:pt idx="114">
                  <c:v>-4.068216300610942</c:v>
                </c:pt>
                <c:pt idx="115">
                  <c:v>-4.0795465154513399</c:v>
                </c:pt>
                <c:pt idx="116">
                  <c:v>-4.0901106443353337</c:v>
                </c:pt>
                <c:pt idx="117">
                  <c:v>-4.1006747732193283</c:v>
                </c:pt>
                <c:pt idx="118">
                  <c:v>-4.111238902103322</c:v>
                </c:pt>
                <c:pt idx="119">
                  <c:v>-4.1218030309873166</c:v>
                </c:pt>
                <c:pt idx="120">
                  <c:v>-4.1323671598713103</c:v>
                </c:pt>
                <c:pt idx="121">
                  <c:v>-4.1422366285825882</c:v>
                </c:pt>
                <c:pt idx="122">
                  <c:v>-4.1521060972938661</c:v>
                </c:pt>
                <c:pt idx="123">
                  <c:v>-4.1619755660051441</c:v>
                </c:pt>
                <c:pt idx="124">
                  <c:v>-4.171845034716422</c:v>
                </c:pt>
                <c:pt idx="125">
                  <c:v>-4.1817145034276999</c:v>
                </c:pt>
                <c:pt idx="126">
                  <c:v>-4.190948898552894</c:v>
                </c:pt>
                <c:pt idx="127">
                  <c:v>-4.2001832936780881</c:v>
                </c:pt>
                <c:pt idx="128">
                  <c:v>-4.2094176888032822</c:v>
                </c:pt>
                <c:pt idx="129">
                  <c:v>-4.2186520839284762</c:v>
                </c:pt>
                <c:pt idx="130">
                  <c:v>-4.2278864790536703</c:v>
                </c:pt>
                <c:pt idx="131">
                  <c:v>-4.2365390683009343</c:v>
                </c:pt>
                <c:pt idx="132">
                  <c:v>-4.2451916575481983</c:v>
                </c:pt>
                <c:pt idx="133">
                  <c:v>-4.2538442467954622</c:v>
                </c:pt>
                <c:pt idx="134">
                  <c:v>-4.2624968360427262</c:v>
                </c:pt>
                <c:pt idx="135">
                  <c:v>-4.2711494252899902</c:v>
                </c:pt>
                <c:pt idx="136">
                  <c:v>-4.2792679583570985</c:v>
                </c:pt>
                <c:pt idx="137">
                  <c:v>-4.2873864914242059</c:v>
                </c:pt>
                <c:pt idx="138">
                  <c:v>-4.2955050244913142</c:v>
                </c:pt>
                <c:pt idx="139">
                  <c:v>-4.3036235575584216</c:v>
                </c:pt>
                <c:pt idx="140">
                  <c:v>-4.3117420906255299</c:v>
                </c:pt>
                <c:pt idx="141">
                  <c:v>-4.319369525748094</c:v>
                </c:pt>
                <c:pt idx="142">
                  <c:v>-4.326996960870658</c:v>
                </c:pt>
                <c:pt idx="143">
                  <c:v>-4.334624395993222</c:v>
                </c:pt>
                <c:pt idx="144">
                  <c:v>-4.3422518311157861</c:v>
                </c:pt>
                <c:pt idx="145">
                  <c:v>-4.3498792662383501</c:v>
                </c:pt>
                <c:pt idx="146">
                  <c:v>-4.3570544083339184</c:v>
                </c:pt>
                <c:pt idx="147">
                  <c:v>-4.3642295504294859</c:v>
                </c:pt>
                <c:pt idx="148">
                  <c:v>-4.3714046925250543</c:v>
                </c:pt>
                <c:pt idx="149">
                  <c:v>-4.3785798346206217</c:v>
                </c:pt>
                <c:pt idx="150">
                  <c:v>-4.3857549767161901</c:v>
                </c:pt>
                <c:pt idx="151">
                  <c:v>-4.3925128254471781</c:v>
                </c:pt>
                <c:pt idx="152">
                  <c:v>-4.3992706741781662</c:v>
                </c:pt>
                <c:pt idx="153">
                  <c:v>-4.4060285229091543</c:v>
                </c:pt>
                <c:pt idx="154">
                  <c:v>-4.4127863716401423</c:v>
                </c:pt>
                <c:pt idx="155">
                  <c:v>-4.4195442203711304</c:v>
                </c:pt>
                <c:pt idx="156">
                  <c:v>-4.4259164963234525</c:v>
                </c:pt>
                <c:pt idx="157">
                  <c:v>-4.4322887722757747</c:v>
                </c:pt>
                <c:pt idx="158">
                  <c:v>-4.4386610482280959</c:v>
                </c:pt>
                <c:pt idx="159">
                  <c:v>-4.4450333241804181</c:v>
                </c:pt>
                <c:pt idx="160">
                  <c:v>-4.4514056001327402</c:v>
                </c:pt>
                <c:pt idx="161">
                  <c:v>-4.4574210517604342</c:v>
                </c:pt>
                <c:pt idx="162">
                  <c:v>-4.4634365033881283</c:v>
                </c:pt>
                <c:pt idx="163">
                  <c:v>-4.4694519550158223</c:v>
                </c:pt>
                <c:pt idx="164">
                  <c:v>-4.4754674066435163</c:v>
                </c:pt>
                <c:pt idx="165">
                  <c:v>-4.4814828582712103</c:v>
                </c:pt>
                <c:pt idx="166">
                  <c:v>-4.4871676353866006</c:v>
                </c:pt>
                <c:pt idx="167">
                  <c:v>-4.49285241250199</c:v>
                </c:pt>
                <c:pt idx="168">
                  <c:v>-4.4985371896173802</c:v>
                </c:pt>
                <c:pt idx="169">
                  <c:v>-4.5042219667327696</c:v>
                </c:pt>
                <c:pt idx="170">
                  <c:v>-4.5099067438481599</c:v>
                </c:pt>
                <c:pt idx="171">
                  <c:v>-4.5152846137398681</c:v>
                </c:pt>
                <c:pt idx="172">
                  <c:v>-4.5206624836315763</c:v>
                </c:pt>
                <c:pt idx="173">
                  <c:v>-4.5260403535232836</c:v>
                </c:pt>
                <c:pt idx="174">
                  <c:v>-4.5314182234149918</c:v>
                </c:pt>
                <c:pt idx="175">
                  <c:v>-4.5367960933067</c:v>
                </c:pt>
                <c:pt idx="176">
                  <c:v>-4.5418887698958796</c:v>
                </c:pt>
                <c:pt idx="177">
                  <c:v>-4.5469814464850602</c:v>
                </c:pt>
                <c:pt idx="178">
                  <c:v>-4.5520741230742399</c:v>
                </c:pt>
                <c:pt idx="179">
                  <c:v>-4.5571667996634204</c:v>
                </c:pt>
                <c:pt idx="180">
                  <c:v>-4.5622594762526001</c:v>
                </c:pt>
                <c:pt idx="181">
                  <c:v>-4.5670867501069443</c:v>
                </c:pt>
                <c:pt idx="182">
                  <c:v>-4.5719140239612885</c:v>
                </c:pt>
                <c:pt idx="183">
                  <c:v>-4.5767412978156319</c:v>
                </c:pt>
                <c:pt idx="184">
                  <c:v>-4.5815685716699761</c:v>
                </c:pt>
                <c:pt idx="185">
                  <c:v>-4.5863958455243203</c:v>
                </c:pt>
                <c:pt idx="186">
                  <c:v>-4.5909777790780266</c:v>
                </c:pt>
                <c:pt idx="187">
                  <c:v>-4.595559712631732</c:v>
                </c:pt>
                <c:pt idx="188">
                  <c:v>-4.6001416461854383</c:v>
                </c:pt>
                <c:pt idx="189">
                  <c:v>-4.6047235797391437</c:v>
                </c:pt>
                <c:pt idx="190">
                  <c:v>-4.60930551329285</c:v>
                </c:pt>
                <c:pt idx="191">
                  <c:v>-4.6136549361814057</c:v>
                </c:pt>
                <c:pt idx="192">
                  <c:v>-4.6180043590699622</c:v>
                </c:pt>
                <c:pt idx="193">
                  <c:v>-4.6223537819585179</c:v>
                </c:pt>
                <c:pt idx="194">
                  <c:v>-4.6267032048470744</c:v>
                </c:pt>
                <c:pt idx="195">
                  <c:v>-4.6310526277356301</c:v>
                </c:pt>
                <c:pt idx="196">
                  <c:v>-4.6351864192759082</c:v>
                </c:pt>
                <c:pt idx="197">
                  <c:v>-4.6393202108161864</c:v>
                </c:pt>
                <c:pt idx="198">
                  <c:v>-4.6434540023564637</c:v>
                </c:pt>
                <c:pt idx="199">
                  <c:v>-4.6475877938967418</c:v>
                </c:pt>
                <c:pt idx="200">
                  <c:v>-4.65172158543702</c:v>
                </c:pt>
                <c:pt idx="201">
                  <c:v>-4.655653933450508</c:v>
                </c:pt>
                <c:pt idx="202">
                  <c:v>-4.6595862814639961</c:v>
                </c:pt>
                <c:pt idx="203">
                  <c:v>-4.6635186294774842</c:v>
                </c:pt>
                <c:pt idx="204">
                  <c:v>-4.6674509774909723</c:v>
                </c:pt>
                <c:pt idx="205">
                  <c:v>-4.6713833255044603</c:v>
                </c:pt>
                <c:pt idx="206">
                  <c:v>-4.6751271160690404</c:v>
                </c:pt>
                <c:pt idx="207">
                  <c:v>-4.6788709066336205</c:v>
                </c:pt>
                <c:pt idx="208">
                  <c:v>-4.6826146971981997</c:v>
                </c:pt>
                <c:pt idx="209">
                  <c:v>-4.6863584877627797</c:v>
                </c:pt>
                <c:pt idx="210">
                  <c:v>-4.6901022783273598</c:v>
                </c:pt>
                <c:pt idx="211">
                  <c:v>-4.6936693880534479</c:v>
                </c:pt>
                <c:pt idx="212">
                  <c:v>-4.697236497779536</c:v>
                </c:pt>
                <c:pt idx="213">
                  <c:v>-4.7008036075056241</c:v>
                </c:pt>
                <c:pt idx="214">
                  <c:v>-4.7043707172317122</c:v>
                </c:pt>
                <c:pt idx="215">
                  <c:v>-4.7079378269578003</c:v>
                </c:pt>
                <c:pt idx="216">
                  <c:v>-4.7113674000925858</c:v>
                </c:pt>
                <c:pt idx="217">
                  <c:v>-4.7147969732273722</c:v>
                </c:pt>
                <c:pt idx="218">
                  <c:v>-4.7182265463621578</c:v>
                </c:pt>
                <c:pt idx="219">
                  <c:v>-4.7216561194969442</c:v>
                </c:pt>
                <c:pt idx="220">
                  <c:v>-4.7250856926317297</c:v>
                </c:pt>
                <c:pt idx="221">
                  <c:v>-4.7283044907176999</c:v>
                </c:pt>
                <c:pt idx="222">
                  <c:v>-4.73152328880367</c:v>
                </c:pt>
                <c:pt idx="223">
                  <c:v>-4.7347420868896402</c:v>
                </c:pt>
                <c:pt idx="224">
                  <c:v>-4.7379608849756103</c:v>
                </c:pt>
                <c:pt idx="225">
                  <c:v>-4.7411796830615804</c:v>
                </c:pt>
                <c:pt idx="226">
                  <c:v>-4.744279277911934</c:v>
                </c:pt>
                <c:pt idx="227">
                  <c:v>-4.7473788727622885</c:v>
                </c:pt>
                <c:pt idx="228">
                  <c:v>-4.7504784676126421</c:v>
                </c:pt>
                <c:pt idx="229">
                  <c:v>-4.7535780624629966</c:v>
                </c:pt>
                <c:pt idx="230">
                  <c:v>-4.7566776573133502</c:v>
                </c:pt>
                <c:pt idx="231">
                  <c:v>-4.7596693091435558</c:v>
                </c:pt>
                <c:pt idx="232">
                  <c:v>-4.7626609609737622</c:v>
                </c:pt>
                <c:pt idx="233">
                  <c:v>-4.7656526128039678</c:v>
                </c:pt>
                <c:pt idx="234">
                  <c:v>-4.7686442646341742</c:v>
                </c:pt>
                <c:pt idx="235">
                  <c:v>-4.7716359164643798</c:v>
                </c:pt>
                <c:pt idx="236">
                  <c:v>-4.77446833184983</c:v>
                </c:pt>
                <c:pt idx="237">
                  <c:v>-4.7773007472352802</c:v>
                </c:pt>
                <c:pt idx="238">
                  <c:v>-4.7801331626207295</c:v>
                </c:pt>
                <c:pt idx="239">
                  <c:v>-4.7829655780061797</c:v>
                </c:pt>
                <c:pt idx="240">
                  <c:v>-4.7857979933916299</c:v>
                </c:pt>
                <c:pt idx="241">
                  <c:v>-4.7885100219939662</c:v>
                </c:pt>
                <c:pt idx="242">
                  <c:v>-4.7912220505963017</c:v>
                </c:pt>
                <c:pt idx="243">
                  <c:v>-4.793934079198638</c:v>
                </c:pt>
                <c:pt idx="244">
                  <c:v>-4.7966461078009734</c:v>
                </c:pt>
                <c:pt idx="245">
                  <c:v>-4.7993581364033098</c:v>
                </c:pt>
                <c:pt idx="246">
                  <c:v>-4.801953421864158</c:v>
                </c:pt>
                <c:pt idx="247">
                  <c:v>-4.8045487073250062</c:v>
                </c:pt>
                <c:pt idx="248">
                  <c:v>-4.8071439927858535</c:v>
                </c:pt>
                <c:pt idx="249">
                  <c:v>-4.8097392782467017</c:v>
                </c:pt>
                <c:pt idx="250">
                  <c:v>-4.8123345637075499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D7-4F0A-85C8-A4B5E4C988CD}"/>
            </c:ext>
          </c:extLst>
        </c:ser>
        <c:ser>
          <c:idx val="2"/>
          <c:order val="3"/>
          <c:tx>
            <c:strRef>
              <c:f>'Laffer Curve Data'!$H$1</c:f>
              <c:strCache>
                <c:ptCount val="1"/>
                <c:pt idx="0">
                  <c:v>Canada</c:v>
                </c:pt>
              </c:strCache>
            </c:strRef>
          </c:tx>
          <c:spPr>
            <a:ln w="38100">
              <a:solidFill>
                <a:srgbClr val="FBB040"/>
              </a:solidFill>
            </a:ln>
          </c:spPr>
          <c:marker>
            <c:symbol val="none"/>
          </c:marker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Data'!$H$2:$H$252</c:f>
              <c:numCache>
                <c:formatCode>General</c:formatCode>
                <c:ptCount val="251"/>
                <c:pt idx="0">
                  <c:v>0</c:v>
                </c:pt>
                <c:pt idx="1">
                  <c:v>-9.2405777397341904E-2</c:v>
                </c:pt>
                <c:pt idx="2">
                  <c:v>-0.18221697336732201</c:v>
                </c:pt>
                <c:pt idx="3">
                  <c:v>-0.26977569484399899</c:v>
                </c:pt>
                <c:pt idx="4">
                  <c:v>-0.35516405148290398</c:v>
                </c:pt>
                <c:pt idx="5">
                  <c:v>-0.43845238218353</c:v>
                </c:pt>
                <c:pt idx="6">
                  <c:v>-0.51970818045841105</c:v>
                </c:pt>
                <c:pt idx="7">
                  <c:v>-0.59890945763583203</c:v>
                </c:pt>
                <c:pt idx="8">
                  <c:v>-0.67635775509554696</c:v>
                </c:pt>
                <c:pt idx="9">
                  <c:v>-0.75189711174180596</c:v>
                </c:pt>
                <c:pt idx="10">
                  <c:v>-0.82564908203745002</c:v>
                </c:pt>
                <c:pt idx="11">
                  <c:v>-0.89766931852121001</c:v>
                </c:pt>
                <c:pt idx="12">
                  <c:v>-0.96801149604422998</c:v>
                </c:pt>
                <c:pt idx="13">
                  <c:v>-1.0367272486593699</c:v>
                </c:pt>
                <c:pt idx="14">
                  <c:v>-1.10386633881843</c:v>
                </c:pt>
                <c:pt idx="15">
                  <c:v>-1.16947671474694</c:v>
                </c:pt>
                <c:pt idx="16">
                  <c:v>-1.2336045836023</c:v>
                </c:pt>
                <c:pt idx="17">
                  <c:v>-1.2962944822926099</c:v>
                </c:pt>
                <c:pt idx="18">
                  <c:v>-1.35758934520976</c:v>
                </c:pt>
                <c:pt idx="19">
                  <c:v>-1.4175305689912201</c:v>
                </c:pt>
                <c:pt idx="20">
                  <c:v>-1.47615807444781</c:v>
                </c:pt>
                <c:pt idx="21">
                  <c:v>-1.5335103657862399</c:v>
                </c:pt>
                <c:pt idx="22">
                  <c:v>-1.5896316125319501</c:v>
                </c:pt>
                <c:pt idx="23">
                  <c:v>-1.64454532167315</c:v>
                </c:pt>
                <c:pt idx="24">
                  <c:v>-1.6982915954794</c:v>
                </c:pt>
                <c:pt idx="25">
                  <c:v>-1.7509036176963599</c:v>
                </c:pt>
                <c:pt idx="26">
                  <c:v>-1.80241360402891</c:v>
                </c:pt>
                <c:pt idx="27">
                  <c:v>-1.8528526648941399</c:v>
                </c:pt>
                <c:pt idx="28">
                  <c:v>-1.9022508429017899</c:v>
                </c:pt>
                <c:pt idx="29">
                  <c:v>-1.9506366757996201</c:v>
                </c:pt>
                <c:pt idx="30">
                  <c:v>-1.9980391321042299</c:v>
                </c:pt>
                <c:pt idx="31">
                  <c:v>-2.04448483634871</c:v>
                </c:pt>
                <c:pt idx="32">
                  <c:v>-2.0899999555086901</c:v>
                </c:pt>
                <c:pt idx="33">
                  <c:v>-2.1346097823659602</c:v>
                </c:pt>
                <c:pt idx="34">
                  <c:v>-2.1783387666417302</c:v>
                </c:pt>
                <c:pt idx="35">
                  <c:v>-2.2212105469834298</c:v>
                </c:pt>
                <c:pt idx="36">
                  <c:v>-2.2632479817502502</c:v>
                </c:pt>
                <c:pt idx="37">
                  <c:v>-2.3045017034902502</c:v>
                </c:pt>
                <c:pt idx="38">
                  <c:v>-2.3449389453585101</c:v>
                </c:pt>
                <c:pt idx="39">
                  <c:v>-2.3846049185468701</c:v>
                </c:pt>
                <c:pt idx="40">
                  <c:v>-2.4235206789865398</c:v>
                </c:pt>
                <c:pt idx="41">
                  <c:v>-2.46170566394576</c:v>
                </c:pt>
                <c:pt idx="42">
                  <c:v>-2.4991786319952398</c:v>
                </c:pt>
                <c:pt idx="43">
                  <c:v>-2.5359577590480802</c:v>
                </c:pt>
                <c:pt idx="44">
                  <c:v>-2.57206059166684</c:v>
                </c:pt>
                <c:pt idx="45">
                  <c:v>-2.6075041842762499</c:v>
                </c:pt>
                <c:pt idx="46">
                  <c:v>-2.6423050088040698</c:v>
                </c:pt>
                <c:pt idx="47">
                  <c:v>-2.67647909141209</c:v>
                </c:pt>
                <c:pt idx="48">
                  <c:v>-2.7100412550884898</c:v>
                </c:pt>
                <c:pt idx="49">
                  <c:v>-2.74300775609652</c:v>
                </c:pt>
                <c:pt idx="50">
                  <c:v>-2.7753924608335998</c:v>
                </c:pt>
                <c:pt idx="51">
                  <c:v>-2.80720951118936</c:v>
                </c:pt>
                <c:pt idx="52">
                  <c:v>-2.83847258054434</c:v>
                </c:pt>
                <c:pt idx="53">
                  <c:v>-2.86919492596898</c:v>
                </c:pt>
                <c:pt idx="54">
                  <c:v>-2.8994357125353698</c:v>
                </c:pt>
                <c:pt idx="55">
                  <c:v>-2.9291197138162999</c:v>
                </c:pt>
                <c:pt idx="56">
                  <c:v>-2.95829722334252</c:v>
                </c:pt>
                <c:pt idx="57">
                  <c:v>-2.9869829087275801</c:v>
                </c:pt>
                <c:pt idx="58">
                  <c:v>-3.0151884125033299</c:v>
                </c:pt>
                <c:pt idx="59">
                  <c:v>-3.0429248198993499</c:v>
                </c:pt>
                <c:pt idx="60">
                  <c:v>-3.0702028748029</c:v>
                </c:pt>
                <c:pt idx="61">
                  <c:v>-3.0970330082931699</c:v>
                </c:pt>
                <c:pt idx="62">
                  <c:v>-3.1234253508173802</c:v>
                </c:pt>
                <c:pt idx="63">
                  <c:v>-3.14938974256633</c:v>
                </c:pt>
                <c:pt idx="64">
                  <c:v>-3.1749357433338998</c:v>
                </c:pt>
                <c:pt idx="65">
                  <c:v>-3.2000726819748402</c:v>
                </c:pt>
                <c:pt idx="66">
                  <c:v>-3.22480951064008</c:v>
                </c:pt>
                <c:pt idx="67">
                  <c:v>-3.24915452947487</c:v>
                </c:pt>
                <c:pt idx="68">
                  <c:v>-3.27311723665684</c:v>
                </c:pt>
                <c:pt idx="69">
                  <c:v>-3.29670550305101</c:v>
                </c:pt>
                <c:pt idx="70">
                  <c:v>-3.3199273594123699</c:v>
                </c:pt>
                <c:pt idx="71">
                  <c:v>-3.3427906449961902</c:v>
                </c:pt>
                <c:pt idx="72">
                  <c:v>-3.3653029885019401</c:v>
                </c:pt>
                <c:pt idx="73">
                  <c:v>-3.3874718120704999</c:v>
                </c:pt>
                <c:pt idx="74">
                  <c:v>-3.40930425839825</c:v>
                </c:pt>
                <c:pt idx="75">
                  <c:v>-3.43080751854</c:v>
                </c:pt>
                <c:pt idx="76">
                  <c:v>-3.4520498392875401</c:v>
                </c:pt>
                <c:pt idx="77">
                  <c:v>-3.4728616464573498</c:v>
                </c:pt>
                <c:pt idx="78">
                  <c:v>-3.4934732113066298</c:v>
                </c:pt>
                <c:pt idx="79">
                  <c:v>-3.5137337504428801</c:v>
                </c:pt>
                <c:pt idx="80">
                  <c:v>-3.5336916125478499</c:v>
                </c:pt>
                <c:pt idx="81">
                  <c:v>-3.55335787218737</c:v>
                </c:pt>
                <c:pt idx="82">
                  <c:v>-3.5727390176721001</c:v>
                </c:pt>
                <c:pt idx="83">
                  <c:v>-3.5918408191066802</c:v>
                </c:pt>
                <c:pt idx="84">
                  <c:v>-3.6106688270448699</c:v>
                </c:pt>
                <c:pt idx="85">
                  <c:v>-3.6292284414157199</c:v>
                </c:pt>
                <c:pt idx="86">
                  <c:v>-3.6475249244100798</c:v>
                </c:pt>
                <c:pt idx="87">
                  <c:v>-3.6655634058059601</c:v>
                </c:pt>
                <c:pt idx="88">
                  <c:v>-3.6833489531123398</c:v>
                </c:pt>
                <c:pt idx="89">
                  <c:v>-3.70088632175263</c:v>
                </c:pt>
                <c:pt idx="90">
                  <c:v>-3.7181803159043501</c:v>
                </c:pt>
                <c:pt idx="91">
                  <c:v>-3.7352355821718799</c:v>
                </c:pt>
                <c:pt idx="92">
                  <c:v>-3.7520566477810302</c:v>
                </c:pt>
                <c:pt idx="93">
                  <c:v>-3.76864792892875</c:v>
                </c:pt>
                <c:pt idx="94">
                  <c:v>-3.7850137347990902</c:v>
                </c:pt>
                <c:pt idx="95">
                  <c:v>-3.8011582708222398</c:v>
                </c:pt>
                <c:pt idx="96">
                  <c:v>-3.81708524467953</c:v>
                </c:pt>
                <c:pt idx="97">
                  <c:v>-3.8327993900456301</c:v>
                </c:pt>
                <c:pt idx="98">
                  <c:v>-3.8483043463412501</c:v>
                </c:pt>
                <c:pt idx="99">
                  <c:v>-3.8636039863951499</c:v>
                </c:pt>
                <c:pt idx="100">
                  <c:v>-3.87870202097556</c:v>
                </c:pt>
                <c:pt idx="101">
                  <c:v>-3.8932250537071562</c:v>
                </c:pt>
                <c:pt idx="102">
                  <c:v>-3.9077480864387519</c:v>
                </c:pt>
                <c:pt idx="103">
                  <c:v>-3.9222711191703481</c:v>
                </c:pt>
                <c:pt idx="104">
                  <c:v>-3.9367941519019438</c:v>
                </c:pt>
                <c:pt idx="105">
                  <c:v>-3.95131718463354</c:v>
                </c:pt>
                <c:pt idx="106">
                  <c:v>-3.9649332254044918</c:v>
                </c:pt>
                <c:pt idx="107">
                  <c:v>-3.978549266175444</c:v>
                </c:pt>
                <c:pt idx="108">
                  <c:v>-3.9921653069463958</c:v>
                </c:pt>
                <c:pt idx="109">
                  <c:v>-4.0057813477173481</c:v>
                </c:pt>
                <c:pt idx="110">
                  <c:v>-4.0193973884882999</c:v>
                </c:pt>
                <c:pt idx="111">
                  <c:v>-4.032169015933432</c:v>
                </c:pt>
                <c:pt idx="112">
                  <c:v>-4.0449406433785642</c:v>
                </c:pt>
                <c:pt idx="113">
                  <c:v>-4.0577122708236955</c:v>
                </c:pt>
                <c:pt idx="114">
                  <c:v>-4.0704838982688276</c:v>
                </c:pt>
                <c:pt idx="115">
                  <c:v>-4.0832555257139598</c:v>
                </c:pt>
                <c:pt idx="116">
                  <c:v>-4.0952785303071257</c:v>
                </c:pt>
                <c:pt idx="117">
                  <c:v>-4.1073015349002917</c:v>
                </c:pt>
                <c:pt idx="118">
                  <c:v>-4.1193245394934577</c:v>
                </c:pt>
                <c:pt idx="119">
                  <c:v>-4.1313475440866236</c:v>
                </c:pt>
                <c:pt idx="120">
                  <c:v>-4.1433705486797896</c:v>
                </c:pt>
                <c:pt idx="121">
                  <c:v>-4.1546929263673915</c:v>
                </c:pt>
                <c:pt idx="122">
                  <c:v>-4.1660153040549934</c:v>
                </c:pt>
                <c:pt idx="123">
                  <c:v>-4.1773376817425962</c:v>
                </c:pt>
                <c:pt idx="124">
                  <c:v>-4.1886600594301981</c:v>
                </c:pt>
                <c:pt idx="125">
                  <c:v>-4.1999824371178001</c:v>
                </c:pt>
                <c:pt idx="126">
                  <c:v>-4.2106583015822556</c:v>
                </c:pt>
                <c:pt idx="127">
                  <c:v>-4.2213341660467121</c:v>
                </c:pt>
                <c:pt idx="128">
                  <c:v>-4.2320100305111676</c:v>
                </c:pt>
                <c:pt idx="129">
                  <c:v>-4.2426858949756241</c:v>
                </c:pt>
                <c:pt idx="130">
                  <c:v>-4.2533617594400797</c:v>
                </c:pt>
                <c:pt idx="131">
                  <c:v>-4.2634403232240281</c:v>
                </c:pt>
                <c:pt idx="132">
                  <c:v>-4.2735188870079757</c:v>
                </c:pt>
                <c:pt idx="133">
                  <c:v>-4.2835974507919241</c:v>
                </c:pt>
                <c:pt idx="134">
                  <c:v>-4.2936760145758717</c:v>
                </c:pt>
                <c:pt idx="135">
                  <c:v>-4.3037545783598201</c:v>
                </c:pt>
                <c:pt idx="136">
                  <c:v>-4.3132804605848705</c:v>
                </c:pt>
                <c:pt idx="137">
                  <c:v>-4.3228063428099199</c:v>
                </c:pt>
                <c:pt idx="138">
                  <c:v>-4.3323322250349703</c:v>
                </c:pt>
                <c:pt idx="139">
                  <c:v>-4.3418581072600198</c:v>
                </c:pt>
                <c:pt idx="140">
                  <c:v>-4.3513839894850701</c:v>
                </c:pt>
                <c:pt idx="141">
                  <c:v>-4.3603976885852322</c:v>
                </c:pt>
                <c:pt idx="142">
                  <c:v>-4.3694113876853944</c:v>
                </c:pt>
                <c:pt idx="143">
                  <c:v>-4.3784250867855556</c:v>
                </c:pt>
                <c:pt idx="144">
                  <c:v>-4.3874387858857178</c:v>
                </c:pt>
                <c:pt idx="145">
                  <c:v>-4.3964524849858799</c:v>
                </c:pt>
                <c:pt idx="146">
                  <c:v>-4.404990567932848</c:v>
                </c:pt>
                <c:pt idx="147">
                  <c:v>-4.4135286508798162</c:v>
                </c:pt>
                <c:pt idx="148">
                  <c:v>-4.4220667338267834</c:v>
                </c:pt>
                <c:pt idx="149">
                  <c:v>-4.4306048167737515</c:v>
                </c:pt>
                <c:pt idx="150">
                  <c:v>-4.4391428997207196</c:v>
                </c:pt>
                <c:pt idx="151">
                  <c:v>-4.4472388115622117</c:v>
                </c:pt>
                <c:pt idx="152">
                  <c:v>-4.4553347234037037</c:v>
                </c:pt>
                <c:pt idx="153">
                  <c:v>-4.4634306352451958</c:v>
                </c:pt>
                <c:pt idx="154">
                  <c:v>-4.4715265470866878</c:v>
                </c:pt>
                <c:pt idx="155">
                  <c:v>-4.4796224589281799</c:v>
                </c:pt>
                <c:pt idx="156">
                  <c:v>-4.487306638093818</c:v>
                </c:pt>
                <c:pt idx="157">
                  <c:v>-4.4949908172594562</c:v>
                </c:pt>
                <c:pt idx="158">
                  <c:v>-4.5026749964250934</c:v>
                </c:pt>
                <c:pt idx="159">
                  <c:v>-4.5103591755907315</c:v>
                </c:pt>
                <c:pt idx="160">
                  <c:v>-4.5180433547563696</c:v>
                </c:pt>
                <c:pt idx="161">
                  <c:v>-4.5253436210951499</c:v>
                </c:pt>
                <c:pt idx="162">
                  <c:v>-4.5326438874339301</c:v>
                </c:pt>
                <c:pt idx="163">
                  <c:v>-4.5399441537727094</c:v>
                </c:pt>
                <c:pt idx="164">
                  <c:v>-4.5472444201114897</c:v>
                </c:pt>
                <c:pt idx="165">
                  <c:v>-4.5545446864502699</c:v>
                </c:pt>
                <c:pt idx="166">
                  <c:v>-4.5614864423118222</c:v>
                </c:pt>
                <c:pt idx="167">
                  <c:v>-4.5684281981733736</c:v>
                </c:pt>
                <c:pt idx="168">
                  <c:v>-4.575369954034926</c:v>
                </c:pt>
                <c:pt idx="169">
                  <c:v>-4.5823117098964774</c:v>
                </c:pt>
                <c:pt idx="170">
                  <c:v>-4.5892534657580297</c:v>
                </c:pt>
                <c:pt idx="171">
                  <c:v>-4.5958601197331754</c:v>
                </c:pt>
                <c:pt idx="172">
                  <c:v>-4.602466773708322</c:v>
                </c:pt>
                <c:pt idx="173">
                  <c:v>-4.6090734276834677</c:v>
                </c:pt>
                <c:pt idx="174">
                  <c:v>-4.6156800816586143</c:v>
                </c:pt>
                <c:pt idx="175">
                  <c:v>-4.62228673563376</c:v>
                </c:pt>
                <c:pt idx="176">
                  <c:v>-4.628579623255054</c:v>
                </c:pt>
                <c:pt idx="177">
                  <c:v>-4.634872510876348</c:v>
                </c:pt>
                <c:pt idx="178">
                  <c:v>-4.641165398497642</c:v>
                </c:pt>
                <c:pt idx="179">
                  <c:v>-4.647458286118936</c:v>
                </c:pt>
                <c:pt idx="180">
                  <c:v>-4.65375117374023</c:v>
                </c:pt>
                <c:pt idx="181">
                  <c:v>-4.6597500913263916</c:v>
                </c:pt>
                <c:pt idx="182">
                  <c:v>-4.6657490089125542</c:v>
                </c:pt>
                <c:pt idx="183">
                  <c:v>-4.6717479264987158</c:v>
                </c:pt>
                <c:pt idx="184">
                  <c:v>-4.6777468440848784</c:v>
                </c:pt>
                <c:pt idx="185">
                  <c:v>-4.6837457616710401</c:v>
                </c:pt>
                <c:pt idx="186">
                  <c:v>-4.689457401224816</c:v>
                </c:pt>
                <c:pt idx="187">
                  <c:v>-4.695169040778592</c:v>
                </c:pt>
                <c:pt idx="188">
                  <c:v>-4.7008806803323679</c:v>
                </c:pt>
                <c:pt idx="189">
                  <c:v>-4.7065923198861439</c:v>
                </c:pt>
                <c:pt idx="190">
                  <c:v>-4.7123039594399199</c:v>
                </c:pt>
                <c:pt idx="191">
                  <c:v>-4.7177668901393455</c:v>
                </c:pt>
                <c:pt idx="192">
                  <c:v>-4.723229820838772</c:v>
                </c:pt>
                <c:pt idx="193">
                  <c:v>-4.7286927515381976</c:v>
                </c:pt>
                <c:pt idx="194">
                  <c:v>-4.7341556822376241</c:v>
                </c:pt>
                <c:pt idx="195">
                  <c:v>-4.7396186129370497</c:v>
                </c:pt>
                <c:pt idx="196">
                  <c:v>-4.7448391420287814</c:v>
                </c:pt>
                <c:pt idx="197">
                  <c:v>-4.7500596711205141</c:v>
                </c:pt>
                <c:pt idx="198">
                  <c:v>-4.7552802002122458</c:v>
                </c:pt>
                <c:pt idx="199">
                  <c:v>-4.7605007293039785</c:v>
                </c:pt>
                <c:pt idx="200">
                  <c:v>-4.7657212583957103</c:v>
                </c:pt>
                <c:pt idx="201">
                  <c:v>-4.7707126177536159</c:v>
                </c:pt>
                <c:pt idx="202">
                  <c:v>-4.7757039771115224</c:v>
                </c:pt>
                <c:pt idx="203">
                  <c:v>-4.780695336469428</c:v>
                </c:pt>
                <c:pt idx="204">
                  <c:v>-4.7856866958273345</c:v>
                </c:pt>
                <c:pt idx="205">
                  <c:v>-4.7906780551852401</c:v>
                </c:pt>
                <c:pt idx="206">
                  <c:v>-4.7954534739988119</c:v>
                </c:pt>
                <c:pt idx="207">
                  <c:v>-4.8002288928123837</c:v>
                </c:pt>
                <c:pt idx="208">
                  <c:v>-4.8050043116259564</c:v>
                </c:pt>
                <c:pt idx="209">
                  <c:v>-4.8097797304395282</c:v>
                </c:pt>
                <c:pt idx="210">
                  <c:v>-4.8145551492531</c:v>
                </c:pt>
                <c:pt idx="211">
                  <c:v>-4.8191269057226043</c:v>
                </c:pt>
                <c:pt idx="212">
                  <c:v>-4.8236986621921085</c:v>
                </c:pt>
                <c:pt idx="213">
                  <c:v>-4.8282704186616119</c:v>
                </c:pt>
                <c:pt idx="214">
                  <c:v>-4.8328421751311161</c:v>
                </c:pt>
                <c:pt idx="215">
                  <c:v>-4.8374139316006204</c:v>
                </c:pt>
                <c:pt idx="216">
                  <c:v>-4.8418237855524646</c:v>
                </c:pt>
                <c:pt idx="217">
                  <c:v>-4.846233639504308</c:v>
                </c:pt>
                <c:pt idx="218">
                  <c:v>-4.8506434934561522</c:v>
                </c:pt>
                <c:pt idx="219">
                  <c:v>-4.8550533474079955</c:v>
                </c:pt>
                <c:pt idx="220">
                  <c:v>-4.8594632013598398</c:v>
                </c:pt>
                <c:pt idx="221">
                  <c:v>-4.8636209820124261</c:v>
                </c:pt>
                <c:pt idx="222">
                  <c:v>-4.8677787626650115</c:v>
                </c:pt>
                <c:pt idx="223">
                  <c:v>-4.8719365433175978</c:v>
                </c:pt>
                <c:pt idx="224">
                  <c:v>-4.8760943239701833</c:v>
                </c:pt>
                <c:pt idx="225">
                  <c:v>-4.8802521046227696</c:v>
                </c:pt>
                <c:pt idx="226">
                  <c:v>-4.884277175444816</c:v>
                </c:pt>
                <c:pt idx="227">
                  <c:v>-4.8883022462668615</c:v>
                </c:pt>
                <c:pt idx="228">
                  <c:v>-4.8923273170889079</c:v>
                </c:pt>
                <c:pt idx="229">
                  <c:v>-4.8963523879109534</c:v>
                </c:pt>
                <c:pt idx="230">
                  <c:v>-4.9003774587329998</c:v>
                </c:pt>
                <c:pt idx="231">
                  <c:v>-4.9042727279590395</c:v>
                </c:pt>
                <c:pt idx="232">
                  <c:v>-4.90816799718508</c:v>
                </c:pt>
                <c:pt idx="233">
                  <c:v>-4.9120632664111197</c:v>
                </c:pt>
                <c:pt idx="234">
                  <c:v>-4.9159585356371602</c:v>
                </c:pt>
                <c:pt idx="235">
                  <c:v>-4.9198538048631999</c:v>
                </c:pt>
                <c:pt idx="236">
                  <c:v>-4.9235639921727641</c:v>
                </c:pt>
                <c:pt idx="237">
                  <c:v>-4.9272741794823283</c:v>
                </c:pt>
                <c:pt idx="238">
                  <c:v>-4.9309843667918916</c:v>
                </c:pt>
                <c:pt idx="239">
                  <c:v>-4.9346945541014557</c:v>
                </c:pt>
                <c:pt idx="240">
                  <c:v>-4.9384047414110199</c:v>
                </c:pt>
                <c:pt idx="241">
                  <c:v>-4.9419609689162103</c:v>
                </c:pt>
                <c:pt idx="242">
                  <c:v>-4.9455171964213998</c:v>
                </c:pt>
                <c:pt idx="243">
                  <c:v>-4.9490734239265901</c:v>
                </c:pt>
                <c:pt idx="244">
                  <c:v>-4.9526296514317796</c:v>
                </c:pt>
                <c:pt idx="245">
                  <c:v>-4.9561858789369699</c:v>
                </c:pt>
                <c:pt idx="246">
                  <c:v>-4.9596108762626443</c:v>
                </c:pt>
                <c:pt idx="247">
                  <c:v>-4.9630358735883178</c:v>
                </c:pt>
                <c:pt idx="248">
                  <c:v>-4.9664608709139921</c:v>
                </c:pt>
                <c:pt idx="249">
                  <c:v>-4.9698858682396656</c:v>
                </c:pt>
                <c:pt idx="250">
                  <c:v>-4.97331086556534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D7-4F0A-85C8-A4B5E4C988CD}"/>
            </c:ext>
          </c:extLst>
        </c:ser>
        <c:ser>
          <c:idx val="4"/>
          <c:order val="4"/>
          <c:tx>
            <c:strRef>
              <c:f>'Laffer Curve Data'!$K$1</c:f>
              <c:strCache>
                <c:ptCount val="1"/>
                <c:pt idx="0">
                  <c:v>US retal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Data'!$K$2:$K$252</c:f>
              <c:numCache>
                <c:formatCode>General</c:formatCode>
                <c:ptCount val="251"/>
                <c:pt idx="0">
                  <c:v>0</c:v>
                </c:pt>
                <c:pt idx="1">
                  <c:v>-1.83835881592764E-2</c:v>
                </c:pt>
                <c:pt idx="2">
                  <c:v>-4.0168122006678499E-2</c:v>
                </c:pt>
                <c:pt idx="3">
                  <c:v>-6.5036949500796304E-2</c:v>
                </c:pt>
                <c:pt idx="4">
                  <c:v>-9.2661570554386494E-2</c:v>
                </c:pt>
                <c:pt idx="5">
                  <c:v>-0.122737806365492</c:v>
                </c:pt>
                <c:pt idx="6">
                  <c:v>-0.15498678016105899</c:v>
                </c:pt>
                <c:pt idx="7">
                  <c:v>-0.189153443744428</c:v>
                </c:pt>
                <c:pt idx="8">
                  <c:v>-0.22500446000941501</c:v>
                </c:pt>
                <c:pt idx="9">
                  <c:v>-0.26232664532722699</c:v>
                </c:pt>
                <c:pt idx="10">
                  <c:v>-0.30092533552753498</c:v>
                </c:pt>
                <c:pt idx="11">
                  <c:v>-0.34062290397357498</c:v>
                </c:pt>
                <c:pt idx="12">
                  <c:v>-0.38125739415931797</c:v>
                </c:pt>
                <c:pt idx="13">
                  <c:v>-0.42268125644231402</c:v>
                </c:pt>
                <c:pt idx="14">
                  <c:v>-0.464760181199597</c:v>
                </c:pt>
                <c:pt idx="15">
                  <c:v>-0.50737206993706196</c:v>
                </c:pt>
                <c:pt idx="16">
                  <c:v>-0.55040584944258097</c:v>
                </c:pt>
                <c:pt idx="17">
                  <c:v>-0.593761003330329</c:v>
                </c:pt>
                <c:pt idx="18">
                  <c:v>-0.63734590382046297</c:v>
                </c:pt>
                <c:pt idx="19">
                  <c:v>-0.68107808784796398</c:v>
                </c:pt>
                <c:pt idx="20">
                  <c:v>-0.72488257235374698</c:v>
                </c:pt>
                <c:pt idx="21">
                  <c:v>-0.768691893821283</c:v>
                </c:pt>
                <c:pt idx="22">
                  <c:v>-0.81244567991993799</c:v>
                </c:pt>
                <c:pt idx="23">
                  <c:v>-0.85608815802009597</c:v>
                </c:pt>
                <c:pt idx="24">
                  <c:v>-0.89945959138286702</c:v>
                </c:pt>
                <c:pt idx="25">
                  <c:v>-0.94271005026171895</c:v>
                </c:pt>
                <c:pt idx="26">
                  <c:v>-0.98573404541043597</c:v>
                </c:pt>
                <c:pt idx="27">
                  <c:v>-1.0284825840091101</c:v>
                </c:pt>
                <c:pt idx="28">
                  <c:v>-1.0709214695590199</c:v>
                </c:pt>
                <c:pt idx="29">
                  <c:v>-1.1130240130583899</c:v>
                </c:pt>
                <c:pt idx="30">
                  <c:v>-1.1547622548096901</c:v>
                </c:pt>
                <c:pt idx="31">
                  <c:v>-1.19611591244061</c:v>
                </c:pt>
                <c:pt idx="32">
                  <c:v>-1.23706613725777</c:v>
                </c:pt>
                <c:pt idx="33">
                  <c:v>-1.27744408179735</c:v>
                </c:pt>
                <c:pt idx="34">
                  <c:v>-1.3174901258166101</c:v>
                </c:pt>
                <c:pt idx="35">
                  <c:v>-1.35712133444602</c:v>
                </c:pt>
                <c:pt idx="36">
                  <c:v>-1.3963054665408099</c:v>
                </c:pt>
                <c:pt idx="37">
                  <c:v>-1.4350273044290001</c:v>
                </c:pt>
                <c:pt idx="38">
                  <c:v>-1.4732793933741299</c:v>
                </c:pt>
                <c:pt idx="39">
                  <c:v>-1.51105242241794</c:v>
                </c:pt>
                <c:pt idx="40">
                  <c:v>-1.54834300171269</c:v>
                </c:pt>
                <c:pt idx="41">
                  <c:v>-1.58514745049392</c:v>
                </c:pt>
                <c:pt idx="42">
                  <c:v>-1.6214641185366301</c:v>
                </c:pt>
                <c:pt idx="43">
                  <c:v>-1.6572908542105</c:v>
                </c:pt>
                <c:pt idx="44">
                  <c:v>-1.6926273398281799</c:v>
                </c:pt>
                <c:pt idx="45">
                  <c:v>-1.7274749280410699</c:v>
                </c:pt>
                <c:pt idx="46">
                  <c:v>-1.76183309006569</c:v>
                </c:pt>
                <c:pt idx="47">
                  <c:v>-1.79570344821056</c:v>
                </c:pt>
                <c:pt idx="48">
                  <c:v>-1.8290883050004301</c:v>
                </c:pt>
                <c:pt idx="49">
                  <c:v>-1.8619903264448701</c:v>
                </c:pt>
                <c:pt idx="50">
                  <c:v>-1.89441301504008</c:v>
                </c:pt>
                <c:pt idx="51">
                  <c:v>-1.92635909324451</c:v>
                </c:pt>
                <c:pt idx="52">
                  <c:v>-1.9579983010658599</c:v>
                </c:pt>
                <c:pt idx="53">
                  <c:v>-1.9889156787556199</c:v>
                </c:pt>
                <c:pt idx="54">
                  <c:v>-2.0195764696530101</c:v>
                </c:pt>
                <c:pt idx="55">
                  <c:v>-2.0495553570163501</c:v>
                </c:pt>
                <c:pt idx="56">
                  <c:v>-2.0792909093404699</c:v>
                </c:pt>
                <c:pt idx="57">
                  <c:v>-2.1085192349863902</c:v>
                </c:pt>
                <c:pt idx="58">
                  <c:v>-2.1372756406436899</c:v>
                </c:pt>
                <c:pt idx="59">
                  <c:v>-2.1655801135361701</c:v>
                </c:pt>
                <c:pt idx="60">
                  <c:v>-2.1934447476402101</c:v>
                </c:pt>
                <c:pt idx="61">
                  <c:v>-2.2208788929416698</c:v>
                </c:pt>
                <c:pt idx="62">
                  <c:v>-2.24788796680471</c:v>
                </c:pt>
                <c:pt idx="63">
                  <c:v>-2.2744785424881502</c:v>
                </c:pt>
                <c:pt idx="64">
                  <c:v>-2.3006566440727201</c:v>
                </c:pt>
                <c:pt idx="65">
                  <c:v>-2.3264280115004001</c:v>
                </c:pt>
                <c:pt idx="66">
                  <c:v>-2.3517985737824798</c:v>
                </c:pt>
                <c:pt idx="67">
                  <c:v>-2.3767740313497399</c:v>
                </c:pt>
                <c:pt idx="68">
                  <c:v>-2.4013600773478099</c:v>
                </c:pt>
                <c:pt idx="69">
                  <c:v>-2.42569184000787</c:v>
                </c:pt>
                <c:pt idx="70">
                  <c:v>-2.4494599341969998</c:v>
                </c:pt>
                <c:pt idx="71">
                  <c:v>-2.4728797983917001</c:v>
                </c:pt>
                <c:pt idx="72">
                  <c:v>-2.4960709584535401</c:v>
                </c:pt>
                <c:pt idx="73">
                  <c:v>-2.51873338634462</c:v>
                </c:pt>
                <c:pt idx="74">
                  <c:v>-2.5410654719729902</c:v>
                </c:pt>
                <c:pt idx="75">
                  <c:v>-2.5631816908759801</c:v>
                </c:pt>
                <c:pt idx="76">
                  <c:v>-2.5847959809125598</c:v>
                </c:pt>
                <c:pt idx="77">
                  <c:v>-2.6060940752756099</c:v>
                </c:pt>
                <c:pt idx="78">
                  <c:v>-2.6271867986919699</c:v>
                </c:pt>
                <c:pt idx="79">
                  <c:v>-2.6478018383085602</c:v>
                </c:pt>
                <c:pt idx="80">
                  <c:v>-2.66811430920718</c:v>
                </c:pt>
                <c:pt idx="81">
                  <c:v>-2.6882313074527602</c:v>
                </c:pt>
                <c:pt idx="82">
                  <c:v>-2.7078943609107902</c:v>
                </c:pt>
                <c:pt idx="83">
                  <c:v>-2.7272679844677099</c:v>
                </c:pt>
                <c:pt idx="84">
                  <c:v>-2.7463507716907798</c:v>
                </c:pt>
                <c:pt idx="85">
                  <c:v>-2.7652464072699798</c:v>
                </c:pt>
                <c:pt idx="86">
                  <c:v>-2.7837149522582298</c:v>
                </c:pt>
                <c:pt idx="87">
                  <c:v>-2.8019092668885701</c:v>
                </c:pt>
                <c:pt idx="88">
                  <c:v>-2.8198296040058599</c:v>
                </c:pt>
                <c:pt idx="89">
                  <c:v>-2.83747700103878</c:v>
                </c:pt>
                <c:pt idx="90">
                  <c:v>-2.8548537243851002</c:v>
                </c:pt>
                <c:pt idx="91">
                  <c:v>-2.8719630128978602</c:v>
                </c:pt>
                <c:pt idx="92">
                  <c:v>-2.8888081035069901</c:v>
                </c:pt>
                <c:pt idx="93">
                  <c:v>-2.9050089306816398</c:v>
                </c:pt>
                <c:pt idx="94">
                  <c:v>-2.92207220489228</c:v>
                </c:pt>
                <c:pt idx="95">
                  <c:v>-2.9374352322703601</c:v>
                </c:pt>
                <c:pt idx="96">
                  <c:v>-2.9539732446590401</c:v>
                </c:pt>
                <c:pt idx="97">
                  <c:v>-2.9687716845280199</c:v>
                </c:pt>
                <c:pt idx="98">
                  <c:v>-2.9837418856987501</c:v>
                </c:pt>
                <c:pt idx="99">
                  <c:v>-2.9999465433200898</c:v>
                </c:pt>
                <c:pt idx="100">
                  <c:v>-3.01407206905973</c:v>
                </c:pt>
                <c:pt idx="101">
                  <c:v>-3.0283825047456379</c:v>
                </c:pt>
                <c:pt idx="102">
                  <c:v>-3.0426929404315461</c:v>
                </c:pt>
                <c:pt idx="103">
                  <c:v>-3.057003376117454</c:v>
                </c:pt>
                <c:pt idx="104">
                  <c:v>-3.0713138118033623</c:v>
                </c:pt>
                <c:pt idx="105">
                  <c:v>-3.0856242474892701</c:v>
                </c:pt>
                <c:pt idx="106">
                  <c:v>-3.098741671054372</c:v>
                </c:pt>
                <c:pt idx="107">
                  <c:v>-3.111859094619474</c:v>
                </c:pt>
                <c:pt idx="108">
                  <c:v>-3.1249765181845763</c:v>
                </c:pt>
                <c:pt idx="109">
                  <c:v>-3.1380939417496783</c:v>
                </c:pt>
                <c:pt idx="110">
                  <c:v>-3.1512113653147802</c:v>
                </c:pt>
                <c:pt idx="111">
                  <c:v>-3.1633643901072483</c:v>
                </c:pt>
                <c:pt idx="112">
                  <c:v>-3.1755174148997161</c:v>
                </c:pt>
                <c:pt idx="113">
                  <c:v>-3.1876704396921842</c:v>
                </c:pt>
                <c:pt idx="114">
                  <c:v>-3.1998234644846519</c:v>
                </c:pt>
                <c:pt idx="115">
                  <c:v>-3.2119764892771201</c:v>
                </c:pt>
                <c:pt idx="116">
                  <c:v>-3.2232282678590662</c:v>
                </c:pt>
                <c:pt idx="117">
                  <c:v>-3.2344800464410119</c:v>
                </c:pt>
                <c:pt idx="118">
                  <c:v>-3.2457318250229581</c:v>
                </c:pt>
                <c:pt idx="119">
                  <c:v>-3.2569836036049038</c:v>
                </c:pt>
                <c:pt idx="120">
                  <c:v>-3.2682353821868499</c:v>
                </c:pt>
                <c:pt idx="121">
                  <c:v>-3.278663890212242</c:v>
                </c:pt>
                <c:pt idx="122">
                  <c:v>-3.2890923982376341</c:v>
                </c:pt>
                <c:pt idx="123">
                  <c:v>-3.2995209062630257</c:v>
                </c:pt>
                <c:pt idx="124">
                  <c:v>-3.3099494142884178</c:v>
                </c:pt>
                <c:pt idx="125">
                  <c:v>-3.3203779223138099</c:v>
                </c:pt>
                <c:pt idx="126">
                  <c:v>-3.3300395566384777</c:v>
                </c:pt>
                <c:pt idx="127">
                  <c:v>-3.339701190963146</c:v>
                </c:pt>
                <c:pt idx="128">
                  <c:v>-3.3493628252878138</c:v>
                </c:pt>
                <c:pt idx="129">
                  <c:v>-3.3590244596124821</c:v>
                </c:pt>
                <c:pt idx="130">
                  <c:v>-3.3686860939371499</c:v>
                </c:pt>
                <c:pt idx="131">
                  <c:v>-3.3776583747488598</c:v>
                </c:pt>
                <c:pt idx="132">
                  <c:v>-3.3866306555605701</c:v>
                </c:pt>
                <c:pt idx="133">
                  <c:v>-3.3956029363722799</c:v>
                </c:pt>
                <c:pt idx="134">
                  <c:v>-3.4045752171839903</c:v>
                </c:pt>
                <c:pt idx="135">
                  <c:v>-3.4135474979957001</c:v>
                </c:pt>
                <c:pt idx="136">
                  <c:v>-3.4218829715956982</c:v>
                </c:pt>
                <c:pt idx="137">
                  <c:v>-3.4302184451956963</c:v>
                </c:pt>
                <c:pt idx="138">
                  <c:v>-3.4385539187956939</c:v>
                </c:pt>
                <c:pt idx="139">
                  <c:v>-3.446889392395692</c:v>
                </c:pt>
                <c:pt idx="140">
                  <c:v>-3.4552248659956901</c:v>
                </c:pt>
                <c:pt idx="141">
                  <c:v>-3.4629630347007079</c:v>
                </c:pt>
                <c:pt idx="142">
                  <c:v>-3.4707012034057261</c:v>
                </c:pt>
                <c:pt idx="143">
                  <c:v>-3.4784393721107438</c:v>
                </c:pt>
                <c:pt idx="144">
                  <c:v>-3.486177540815762</c:v>
                </c:pt>
                <c:pt idx="145">
                  <c:v>-3.4939157095207798</c:v>
                </c:pt>
                <c:pt idx="146">
                  <c:v>-3.5011154993853237</c:v>
                </c:pt>
                <c:pt idx="147">
                  <c:v>-3.5083152892498677</c:v>
                </c:pt>
                <c:pt idx="148">
                  <c:v>-3.5155150791144121</c:v>
                </c:pt>
                <c:pt idx="149">
                  <c:v>-3.522714868978956</c:v>
                </c:pt>
                <c:pt idx="150">
                  <c:v>-3.5299146588435</c:v>
                </c:pt>
                <c:pt idx="151">
                  <c:v>-3.536328565820682</c:v>
                </c:pt>
                <c:pt idx="152">
                  <c:v>-3.542742472797864</c:v>
                </c:pt>
                <c:pt idx="153">
                  <c:v>-3.5491563797750461</c:v>
                </c:pt>
                <c:pt idx="154">
                  <c:v>-3.5555702867522281</c:v>
                </c:pt>
                <c:pt idx="155">
                  <c:v>-3.5619841937294101</c:v>
                </c:pt>
                <c:pt idx="156">
                  <c:v>-3.568491327519006</c:v>
                </c:pt>
                <c:pt idx="157">
                  <c:v>-3.5749984613086019</c:v>
                </c:pt>
                <c:pt idx="158">
                  <c:v>-3.5815055950981982</c:v>
                </c:pt>
                <c:pt idx="159">
                  <c:v>-3.5880127288877941</c:v>
                </c:pt>
                <c:pt idx="160">
                  <c:v>-3.59451986267739</c:v>
                </c:pt>
                <c:pt idx="161">
                  <c:v>-3.6000940022738659</c:v>
                </c:pt>
                <c:pt idx="162">
                  <c:v>-3.6056681418703418</c:v>
                </c:pt>
                <c:pt idx="163">
                  <c:v>-3.6112422814668181</c:v>
                </c:pt>
                <c:pt idx="164">
                  <c:v>-3.616816421063294</c:v>
                </c:pt>
                <c:pt idx="165">
                  <c:v>-3.6223905606597699</c:v>
                </c:pt>
                <c:pt idx="166">
                  <c:v>-3.6276778150910918</c:v>
                </c:pt>
                <c:pt idx="167">
                  <c:v>-3.632965069522414</c:v>
                </c:pt>
                <c:pt idx="168">
                  <c:v>-3.6382523239537359</c:v>
                </c:pt>
                <c:pt idx="169">
                  <c:v>-3.6435395783850582</c:v>
                </c:pt>
                <c:pt idx="170">
                  <c:v>-3.64882683281638</c:v>
                </c:pt>
                <c:pt idx="171">
                  <c:v>-3.6537842759707422</c:v>
                </c:pt>
                <c:pt idx="172">
                  <c:v>-3.6587417191251039</c:v>
                </c:pt>
                <c:pt idx="173">
                  <c:v>-3.6636991622794661</c:v>
                </c:pt>
                <c:pt idx="174">
                  <c:v>-3.6686566054338279</c:v>
                </c:pt>
                <c:pt idx="175">
                  <c:v>-3.6736140485881901</c:v>
                </c:pt>
                <c:pt idx="176">
                  <c:v>-3.6782625479733642</c:v>
                </c:pt>
                <c:pt idx="177">
                  <c:v>-3.6829110473585382</c:v>
                </c:pt>
                <c:pt idx="178">
                  <c:v>-3.6875595467437119</c:v>
                </c:pt>
                <c:pt idx="179">
                  <c:v>-3.692208046128886</c:v>
                </c:pt>
                <c:pt idx="180">
                  <c:v>-3.6968565455140601</c:v>
                </c:pt>
                <c:pt idx="181">
                  <c:v>-3.701216132693014</c:v>
                </c:pt>
                <c:pt idx="182">
                  <c:v>-3.7055757198719679</c:v>
                </c:pt>
                <c:pt idx="183">
                  <c:v>-3.7099353070509222</c:v>
                </c:pt>
                <c:pt idx="184">
                  <c:v>-3.7142948942298761</c:v>
                </c:pt>
                <c:pt idx="185">
                  <c:v>-3.71865448140883</c:v>
                </c:pt>
                <c:pt idx="186">
                  <c:v>-3.7227436715661701</c:v>
                </c:pt>
                <c:pt idx="187">
                  <c:v>-3.7268328617235102</c:v>
                </c:pt>
                <c:pt idx="188">
                  <c:v>-3.7309220518808499</c:v>
                </c:pt>
                <c:pt idx="189">
                  <c:v>-3.73501124203819</c:v>
                </c:pt>
                <c:pt idx="190">
                  <c:v>-3.7391004321955301</c:v>
                </c:pt>
                <c:pt idx="191">
                  <c:v>-3.7429372344416043</c:v>
                </c:pt>
                <c:pt idx="192">
                  <c:v>-3.7467740366876781</c:v>
                </c:pt>
                <c:pt idx="193">
                  <c:v>-3.7506108389337522</c:v>
                </c:pt>
                <c:pt idx="194">
                  <c:v>-3.754447641179826</c:v>
                </c:pt>
                <c:pt idx="195">
                  <c:v>-3.7582844434259002</c:v>
                </c:pt>
                <c:pt idx="196">
                  <c:v>-3.761885649213482</c:v>
                </c:pt>
                <c:pt idx="197">
                  <c:v>-3.7654868550010643</c:v>
                </c:pt>
                <c:pt idx="198">
                  <c:v>-3.7690880607886461</c:v>
                </c:pt>
                <c:pt idx="199">
                  <c:v>-3.7726892665762284</c:v>
                </c:pt>
                <c:pt idx="200">
                  <c:v>-3.7762904723638102</c:v>
                </c:pt>
                <c:pt idx="201">
                  <c:v>-3.77967183378939</c:v>
                </c:pt>
                <c:pt idx="202">
                  <c:v>-3.7830531952149702</c:v>
                </c:pt>
                <c:pt idx="203">
                  <c:v>-3.78643455664055</c:v>
                </c:pt>
                <c:pt idx="204">
                  <c:v>-3.7898159180661302</c:v>
                </c:pt>
                <c:pt idx="205">
                  <c:v>-3.7931972794917099</c:v>
                </c:pt>
                <c:pt idx="206">
                  <c:v>-3.7963735345279561</c:v>
                </c:pt>
                <c:pt idx="207">
                  <c:v>-3.7995497895642019</c:v>
                </c:pt>
                <c:pt idx="208">
                  <c:v>-3.8027260446004481</c:v>
                </c:pt>
                <c:pt idx="209">
                  <c:v>-3.8059022996366938</c:v>
                </c:pt>
                <c:pt idx="210">
                  <c:v>-3.80907855467294</c:v>
                </c:pt>
                <c:pt idx="211">
                  <c:v>-3.8120634651413381</c:v>
                </c:pt>
                <c:pt idx="212">
                  <c:v>-3.8150483756097362</c:v>
                </c:pt>
                <c:pt idx="213">
                  <c:v>-3.8180332860781339</c:v>
                </c:pt>
                <c:pt idx="214">
                  <c:v>-3.821018196546532</c:v>
                </c:pt>
                <c:pt idx="215">
                  <c:v>-3.8240031070149301</c:v>
                </c:pt>
                <c:pt idx="216">
                  <c:v>-3.8268095040193781</c:v>
                </c:pt>
                <c:pt idx="217">
                  <c:v>-3.8296159010238262</c:v>
                </c:pt>
                <c:pt idx="218">
                  <c:v>-3.8324222980282738</c:v>
                </c:pt>
                <c:pt idx="219">
                  <c:v>-3.8352286950327219</c:v>
                </c:pt>
                <c:pt idx="220">
                  <c:v>-3.83803509203717</c:v>
                </c:pt>
                <c:pt idx="221">
                  <c:v>-3.8406749250941821</c:v>
                </c:pt>
                <c:pt idx="222">
                  <c:v>-3.8433147581511942</c:v>
                </c:pt>
                <c:pt idx="223">
                  <c:v>-3.8459545912082058</c:v>
                </c:pt>
                <c:pt idx="224">
                  <c:v>-3.8485944242652179</c:v>
                </c:pt>
                <c:pt idx="225">
                  <c:v>-3.85123425732223</c:v>
                </c:pt>
                <c:pt idx="226">
                  <c:v>-3.853729698868618</c:v>
                </c:pt>
                <c:pt idx="227">
                  <c:v>-3.8562251404150061</c:v>
                </c:pt>
                <c:pt idx="228">
                  <c:v>-3.8587205819613941</c:v>
                </c:pt>
                <c:pt idx="229">
                  <c:v>-3.8612160235077821</c:v>
                </c:pt>
                <c:pt idx="230">
                  <c:v>-3.8637114650541702</c:v>
                </c:pt>
                <c:pt idx="231">
                  <c:v>-3.8661053193890562</c:v>
                </c:pt>
                <c:pt idx="232">
                  <c:v>-3.8684991737239423</c:v>
                </c:pt>
                <c:pt idx="233">
                  <c:v>-3.8708930280588278</c:v>
                </c:pt>
                <c:pt idx="234">
                  <c:v>-3.8732868823937139</c:v>
                </c:pt>
                <c:pt idx="235">
                  <c:v>-3.8756807367285999</c:v>
                </c:pt>
                <c:pt idx="236">
                  <c:v>-3.8778225686702781</c:v>
                </c:pt>
                <c:pt idx="237">
                  <c:v>-3.8799644006119558</c:v>
                </c:pt>
                <c:pt idx="238">
                  <c:v>-3.882106232553634</c:v>
                </c:pt>
                <c:pt idx="239">
                  <c:v>-3.8842480644953117</c:v>
                </c:pt>
                <c:pt idx="240">
                  <c:v>-3.8863898964369898</c:v>
                </c:pt>
                <c:pt idx="241">
                  <c:v>-3.8884634552287598</c:v>
                </c:pt>
                <c:pt idx="242">
                  <c:v>-3.8905370140205298</c:v>
                </c:pt>
                <c:pt idx="243">
                  <c:v>-3.8926105728123002</c:v>
                </c:pt>
                <c:pt idx="244">
                  <c:v>-3.8946841316040701</c:v>
                </c:pt>
                <c:pt idx="245">
                  <c:v>-3.8967576903958401</c:v>
                </c:pt>
                <c:pt idx="246">
                  <c:v>-3.8987737954603801</c:v>
                </c:pt>
                <c:pt idx="247">
                  <c:v>-3.90078990052492</c:v>
                </c:pt>
                <c:pt idx="248">
                  <c:v>-3.90280600558946</c:v>
                </c:pt>
                <c:pt idx="249">
                  <c:v>-3.904822110654</c:v>
                </c:pt>
                <c:pt idx="250">
                  <c:v>-3.90683821571854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D7-4F0A-85C8-A4B5E4C988CD}"/>
            </c:ext>
          </c:extLst>
        </c:ser>
        <c:ser>
          <c:idx val="5"/>
          <c:order val="5"/>
          <c:tx>
            <c:strRef>
              <c:f>'Laffer Curve Data'!$L$1</c:f>
              <c:strCache>
                <c:ptCount val="1"/>
                <c:pt idx="0">
                  <c:v>Mexico retal</c:v>
                </c:pt>
              </c:strCache>
            </c:strRef>
          </c:tx>
          <c:spPr>
            <a:ln>
              <a:solidFill>
                <a:srgbClr val="C00000"/>
              </a:solidFill>
              <a:prstDash val="dash"/>
            </a:ln>
          </c:spPr>
          <c:marker>
            <c:symbol val="none"/>
          </c:marker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Data'!$L$2:$L$252</c:f>
              <c:numCache>
                <c:formatCode>General</c:formatCode>
                <c:ptCount val="251"/>
                <c:pt idx="0">
                  <c:v>0</c:v>
                </c:pt>
                <c:pt idx="1">
                  <c:v>-5.2977118820496397E-2</c:v>
                </c:pt>
                <c:pt idx="2">
                  <c:v>-0.108875349452486</c:v>
                </c:pt>
                <c:pt idx="3">
                  <c:v>-0.16712582329626599</c:v>
                </c:pt>
                <c:pt idx="4">
                  <c:v>-0.22741920999817</c:v>
                </c:pt>
                <c:pt idx="5">
                  <c:v>-0.289469378701457</c:v>
                </c:pt>
                <c:pt idx="6">
                  <c:v>-0.35300928920584101</c:v>
                </c:pt>
                <c:pt idx="7">
                  <c:v>-0.417790875791479</c:v>
                </c:pt>
                <c:pt idx="8">
                  <c:v>-0.48358397998552499</c:v>
                </c:pt>
                <c:pt idx="9">
                  <c:v>-0.55017578803850897</c:v>
                </c:pt>
                <c:pt idx="10">
                  <c:v>-0.61736998841550605</c:v>
                </c:pt>
                <c:pt idx="11">
                  <c:v>-0.68498596709943904</c:v>
                </c:pt>
                <c:pt idx="12">
                  <c:v>-0.75285800792075397</c:v>
                </c:pt>
                <c:pt idx="13">
                  <c:v>-0.82083450063705798</c:v>
                </c:pt>
                <c:pt idx="14">
                  <c:v>-0.88877716141082497</c:v>
                </c:pt>
                <c:pt idx="15">
                  <c:v>-0.95656037708040698</c:v>
                </c:pt>
                <c:pt idx="16">
                  <c:v>-1.0240700337524</c:v>
                </c:pt>
                <c:pt idx="17">
                  <c:v>-1.0912037740323</c:v>
                </c:pt>
                <c:pt idx="18">
                  <c:v>-1.15786853024088</c:v>
                </c:pt>
                <c:pt idx="19">
                  <c:v>-1.2239821457456601</c:v>
                </c:pt>
                <c:pt idx="20">
                  <c:v>-1.28947068226328</c:v>
                </c:pt>
                <c:pt idx="21">
                  <c:v>-1.35426921896432</c:v>
                </c:pt>
                <c:pt idx="22">
                  <c:v>-1.41832120868119</c:v>
                </c:pt>
                <c:pt idx="23">
                  <c:v>-1.4815754366446701</c:v>
                </c:pt>
                <c:pt idx="24">
                  <c:v>-1.54388119222086</c:v>
                </c:pt>
                <c:pt idx="25">
                  <c:v>-1.60541967524011</c:v>
                </c:pt>
                <c:pt idx="26">
                  <c:v>-1.66605579926192</c:v>
                </c:pt>
                <c:pt idx="27">
                  <c:v>-1.72575828713909</c:v>
                </c:pt>
                <c:pt idx="28">
                  <c:v>-1.7845064181547601</c:v>
                </c:pt>
                <c:pt idx="29">
                  <c:v>-1.84228560819125</c:v>
                </c:pt>
                <c:pt idx="30">
                  <c:v>-1.8990796982668601</c:v>
                </c:pt>
                <c:pt idx="31">
                  <c:v>-1.95488221779584</c:v>
                </c:pt>
                <c:pt idx="32">
                  <c:v>-2.0096881133145801</c:v>
                </c:pt>
                <c:pt idx="33">
                  <c:v>-2.06341987788986</c:v>
                </c:pt>
                <c:pt idx="34">
                  <c:v>-2.1162433073174398</c:v>
                </c:pt>
                <c:pt idx="35">
                  <c:v>-2.1680714113853501</c:v>
                </c:pt>
                <c:pt idx="36">
                  <c:v>-2.2189074344936399</c:v>
                </c:pt>
                <c:pt idx="37">
                  <c:v>-2.26876030774004</c:v>
                </c:pt>
                <c:pt idx="38">
                  <c:v>-2.31764160457623</c:v>
                </c:pt>
                <c:pt idx="39">
                  <c:v>-2.3655584945731101</c:v>
                </c:pt>
                <c:pt idx="40">
                  <c:v>-2.41252510372547</c:v>
                </c:pt>
                <c:pt idx="41">
                  <c:v>-2.45855404392467</c:v>
                </c:pt>
                <c:pt idx="42">
                  <c:v>-2.5036599415562102</c:v>
                </c:pt>
                <c:pt idx="43">
                  <c:v>-2.5478569489341001</c:v>
                </c:pt>
                <c:pt idx="44">
                  <c:v>-2.5911609906166899</c:v>
                </c:pt>
                <c:pt idx="45">
                  <c:v>-2.6335886618347901</c:v>
                </c:pt>
                <c:pt idx="46">
                  <c:v>-2.67515552865351</c:v>
                </c:pt>
                <c:pt idx="47">
                  <c:v>-2.7158787091505299</c:v>
                </c:pt>
                <c:pt idx="48">
                  <c:v>-2.75577554301247</c:v>
                </c:pt>
                <c:pt idx="49">
                  <c:v>-2.7948632702952598</c:v>
                </c:pt>
                <c:pt idx="50">
                  <c:v>-2.8331594653151599</c:v>
                </c:pt>
                <c:pt idx="51">
                  <c:v>-2.8706808735739302</c:v>
                </c:pt>
                <c:pt idx="52">
                  <c:v>-2.9074206948303498</c:v>
                </c:pt>
                <c:pt idx="53">
                  <c:v>-2.9434251001492702</c:v>
                </c:pt>
                <c:pt idx="54">
                  <c:v>-2.9787171190302399</c:v>
                </c:pt>
                <c:pt idx="55">
                  <c:v>-3.0133078057463001</c:v>
                </c:pt>
                <c:pt idx="56">
                  <c:v>-3.0472058241019702</c:v>
                </c:pt>
                <c:pt idx="57">
                  <c:v>-3.0804039546341402</c:v>
                </c:pt>
                <c:pt idx="58">
                  <c:v>-3.1129587526874598</c:v>
                </c:pt>
                <c:pt idx="59">
                  <c:v>-3.1448810443729598</c:v>
                </c:pt>
                <c:pt idx="60">
                  <c:v>-3.1761821407539399</c:v>
                </c:pt>
                <c:pt idx="61">
                  <c:v>-3.20687556213525</c:v>
                </c:pt>
                <c:pt idx="62">
                  <c:v>-3.2369743979437602</c:v>
                </c:pt>
                <c:pt idx="63">
                  <c:v>-3.2664934205932101</c:v>
                </c:pt>
                <c:pt idx="64">
                  <c:v>-3.2954466362078798</c:v>
                </c:pt>
                <c:pt idx="65">
                  <c:v>-3.3238479760226198</c:v>
                </c:pt>
                <c:pt idx="66">
                  <c:v>-3.3517106289122198</c:v>
                </c:pt>
                <c:pt idx="67">
                  <c:v>-3.37904786285109</c:v>
                </c:pt>
                <c:pt idx="68">
                  <c:v>-3.4058725346429299</c:v>
                </c:pt>
                <c:pt idx="69">
                  <c:v>-3.43213745035025</c:v>
                </c:pt>
                <c:pt idx="70">
                  <c:v>-3.45797800824776</c:v>
                </c:pt>
                <c:pt idx="71">
                  <c:v>-3.48336099179238</c:v>
                </c:pt>
                <c:pt idx="72">
                  <c:v>-3.5082103410729601</c:v>
                </c:pt>
                <c:pt idx="73">
                  <c:v>-3.53266528398879</c:v>
                </c:pt>
                <c:pt idx="74">
                  <c:v>-3.5566920305014098</c:v>
                </c:pt>
                <c:pt idx="75">
                  <c:v>-3.5802152124437998</c:v>
                </c:pt>
                <c:pt idx="76">
                  <c:v>-3.6033762319465898</c:v>
                </c:pt>
                <c:pt idx="77">
                  <c:v>-3.6261381886705899</c:v>
                </c:pt>
                <c:pt idx="78">
                  <c:v>-3.6484259476593799</c:v>
                </c:pt>
                <c:pt idx="79">
                  <c:v>-3.6703810522812201</c:v>
                </c:pt>
                <c:pt idx="80">
                  <c:v>-3.6919647983973198</c:v>
                </c:pt>
                <c:pt idx="81">
                  <c:v>-3.7131019887547199</c:v>
                </c:pt>
                <c:pt idx="82">
                  <c:v>-3.73393299601533</c:v>
                </c:pt>
                <c:pt idx="83">
                  <c:v>-3.7544178190094</c:v>
                </c:pt>
                <c:pt idx="84">
                  <c:v>-3.7745445189871099</c:v>
                </c:pt>
                <c:pt idx="85">
                  <c:v>-3.79426003732127</c:v>
                </c:pt>
                <c:pt idx="86">
                  <c:v>-3.8137031973885298</c:v>
                </c:pt>
                <c:pt idx="87">
                  <c:v>-3.8328320123484998</c:v>
                </c:pt>
                <c:pt idx="88">
                  <c:v>-3.8516344148992299</c:v>
                </c:pt>
                <c:pt idx="89">
                  <c:v>-3.87011853755588</c:v>
                </c:pt>
                <c:pt idx="90">
                  <c:v>-3.8882930271723501</c:v>
                </c:pt>
                <c:pt idx="91">
                  <c:v>-3.9061659397575701</c:v>
                </c:pt>
                <c:pt idx="92">
                  <c:v>-3.9237440335679201</c:v>
                </c:pt>
                <c:pt idx="93">
                  <c:v>-3.94124021199515</c:v>
                </c:pt>
                <c:pt idx="94">
                  <c:v>-3.9580612747066</c:v>
                </c:pt>
                <c:pt idx="95">
                  <c:v>-3.9749816473322199</c:v>
                </c:pt>
                <c:pt idx="96">
                  <c:v>-3.9912530498979999</c:v>
                </c:pt>
                <c:pt idx="97">
                  <c:v>-4.0076812713200001</c:v>
                </c:pt>
                <c:pt idx="98">
                  <c:v>-4.0239264392171696</c:v>
                </c:pt>
                <c:pt idx="99">
                  <c:v>-4.0391462942264402</c:v>
                </c:pt>
                <c:pt idx="100">
                  <c:v>-4.0547964010931201</c:v>
                </c:pt>
                <c:pt idx="101">
                  <c:v>-4.0695275033235925</c:v>
                </c:pt>
                <c:pt idx="102">
                  <c:v>-4.0842586055540639</c:v>
                </c:pt>
                <c:pt idx="103">
                  <c:v>-4.0989897077845363</c:v>
                </c:pt>
                <c:pt idx="104">
                  <c:v>-4.1137208100150078</c:v>
                </c:pt>
                <c:pt idx="105">
                  <c:v>-4.1284519122454801</c:v>
                </c:pt>
                <c:pt idx="106">
                  <c:v>-4.1421114434556738</c:v>
                </c:pt>
                <c:pt idx="107">
                  <c:v>-4.1557709746658684</c:v>
                </c:pt>
                <c:pt idx="108">
                  <c:v>-4.1694305058760621</c:v>
                </c:pt>
                <c:pt idx="109">
                  <c:v>-4.1830900370862567</c:v>
                </c:pt>
                <c:pt idx="110">
                  <c:v>-4.1967495682964504</c:v>
                </c:pt>
                <c:pt idx="111">
                  <c:v>-4.209405085625054</c:v>
                </c:pt>
                <c:pt idx="112">
                  <c:v>-4.2220606029536585</c:v>
                </c:pt>
                <c:pt idx="113">
                  <c:v>-4.2347161202822621</c:v>
                </c:pt>
                <c:pt idx="114">
                  <c:v>-4.2473716376108666</c:v>
                </c:pt>
                <c:pt idx="115">
                  <c:v>-4.2600271549394702</c:v>
                </c:pt>
                <c:pt idx="116">
                  <c:v>-4.2717828972270961</c:v>
                </c:pt>
                <c:pt idx="117">
                  <c:v>-4.2835386395147221</c:v>
                </c:pt>
                <c:pt idx="118">
                  <c:v>-4.2952943818023481</c:v>
                </c:pt>
                <c:pt idx="119">
                  <c:v>-4.3070501240899741</c:v>
                </c:pt>
                <c:pt idx="120">
                  <c:v>-4.3188058663776001</c:v>
                </c:pt>
                <c:pt idx="121">
                  <c:v>-4.3297333864255538</c:v>
                </c:pt>
                <c:pt idx="122">
                  <c:v>-4.3406609064735076</c:v>
                </c:pt>
                <c:pt idx="123">
                  <c:v>-4.3515884265214622</c:v>
                </c:pt>
                <c:pt idx="124">
                  <c:v>-4.3625159465694159</c:v>
                </c:pt>
                <c:pt idx="125">
                  <c:v>-4.3734434666173696</c:v>
                </c:pt>
                <c:pt idx="126">
                  <c:v>-4.3836227879457441</c:v>
                </c:pt>
                <c:pt idx="127">
                  <c:v>-4.3938021092741177</c:v>
                </c:pt>
                <c:pt idx="128">
                  <c:v>-4.4039814306024923</c:v>
                </c:pt>
                <c:pt idx="129">
                  <c:v>-4.4141607519308659</c:v>
                </c:pt>
                <c:pt idx="130">
                  <c:v>-4.4243400732592404</c:v>
                </c:pt>
                <c:pt idx="131">
                  <c:v>-4.4338145878253004</c:v>
                </c:pt>
                <c:pt idx="132">
                  <c:v>-4.4432891023913603</c:v>
                </c:pt>
                <c:pt idx="133">
                  <c:v>-4.4527636169574203</c:v>
                </c:pt>
                <c:pt idx="134">
                  <c:v>-4.4622381315234803</c:v>
                </c:pt>
                <c:pt idx="135">
                  <c:v>-4.4717126460895402</c:v>
                </c:pt>
                <c:pt idx="136">
                  <c:v>-4.4805412101363959</c:v>
                </c:pt>
                <c:pt idx="137">
                  <c:v>-4.4893697741832517</c:v>
                </c:pt>
                <c:pt idx="138">
                  <c:v>-4.4981983382301083</c:v>
                </c:pt>
                <c:pt idx="139">
                  <c:v>-4.507026902276964</c:v>
                </c:pt>
                <c:pt idx="140">
                  <c:v>-4.5158554663238197</c:v>
                </c:pt>
                <c:pt idx="141">
                  <c:v>-4.5241010650073221</c:v>
                </c:pt>
                <c:pt idx="142">
                  <c:v>-4.5323466636908236</c:v>
                </c:pt>
                <c:pt idx="143">
                  <c:v>-4.540592262374326</c:v>
                </c:pt>
                <c:pt idx="144">
                  <c:v>-4.5488378610578275</c:v>
                </c:pt>
                <c:pt idx="145">
                  <c:v>-4.5570834597413299</c:v>
                </c:pt>
                <c:pt idx="146">
                  <c:v>-4.5647778771102763</c:v>
                </c:pt>
                <c:pt idx="147">
                  <c:v>-4.5724722944792218</c:v>
                </c:pt>
                <c:pt idx="148">
                  <c:v>-4.5801667118481681</c:v>
                </c:pt>
                <c:pt idx="149">
                  <c:v>-4.5878611292171136</c:v>
                </c:pt>
                <c:pt idx="150">
                  <c:v>-4.59555554658606</c:v>
                </c:pt>
                <c:pt idx="151">
                  <c:v>-4.602922372777158</c:v>
                </c:pt>
                <c:pt idx="152">
                  <c:v>-4.610289198968256</c:v>
                </c:pt>
                <c:pt idx="153">
                  <c:v>-4.6176560251593539</c:v>
                </c:pt>
                <c:pt idx="154">
                  <c:v>-4.6250228513504519</c:v>
                </c:pt>
                <c:pt idx="155">
                  <c:v>-4.6323896775415498</c:v>
                </c:pt>
                <c:pt idx="156">
                  <c:v>-4.6389549971235118</c:v>
                </c:pt>
                <c:pt idx="157">
                  <c:v>-4.6455203167054737</c:v>
                </c:pt>
                <c:pt idx="158">
                  <c:v>-4.6520856362874365</c:v>
                </c:pt>
                <c:pt idx="159">
                  <c:v>-4.6586509558693985</c:v>
                </c:pt>
                <c:pt idx="160">
                  <c:v>-4.6652162754513604</c:v>
                </c:pt>
                <c:pt idx="161">
                  <c:v>-4.6716329289838807</c:v>
                </c:pt>
                <c:pt idx="162">
                  <c:v>-4.6780495825164001</c:v>
                </c:pt>
                <c:pt idx="163">
                  <c:v>-4.6844662360489204</c:v>
                </c:pt>
                <c:pt idx="164">
                  <c:v>-4.6908828895814398</c:v>
                </c:pt>
                <c:pt idx="165">
                  <c:v>-4.6972995431139601</c:v>
                </c:pt>
                <c:pt idx="166">
                  <c:v>-4.7033273572509504</c:v>
                </c:pt>
                <c:pt idx="167">
                  <c:v>-4.7093551713879398</c:v>
                </c:pt>
                <c:pt idx="168">
                  <c:v>-4.7153829855249301</c:v>
                </c:pt>
                <c:pt idx="169">
                  <c:v>-4.7214107996619195</c:v>
                </c:pt>
                <c:pt idx="170">
                  <c:v>-4.7274386137989097</c:v>
                </c:pt>
                <c:pt idx="171">
                  <c:v>-4.7330724097153096</c:v>
                </c:pt>
                <c:pt idx="172">
                  <c:v>-4.7387062056317095</c:v>
                </c:pt>
                <c:pt idx="173">
                  <c:v>-4.7443400015481103</c:v>
                </c:pt>
                <c:pt idx="174">
                  <c:v>-4.7499737974645102</c:v>
                </c:pt>
                <c:pt idx="175">
                  <c:v>-4.7556075933809101</c:v>
                </c:pt>
                <c:pt idx="176">
                  <c:v>-4.7608700134216377</c:v>
                </c:pt>
                <c:pt idx="177">
                  <c:v>-4.7661324334623663</c:v>
                </c:pt>
                <c:pt idx="178">
                  <c:v>-4.7713948535030939</c:v>
                </c:pt>
                <c:pt idx="179">
                  <c:v>-4.7766572735438224</c:v>
                </c:pt>
                <c:pt idx="180">
                  <c:v>-4.78191969358455</c:v>
                </c:pt>
                <c:pt idx="181">
                  <c:v>-4.7868392420481163</c:v>
                </c:pt>
                <c:pt idx="182">
                  <c:v>-4.7917587905116825</c:v>
                </c:pt>
                <c:pt idx="183">
                  <c:v>-4.7966783389752479</c:v>
                </c:pt>
                <c:pt idx="184">
                  <c:v>-4.8015978874388141</c:v>
                </c:pt>
                <c:pt idx="185">
                  <c:v>-4.8065174359023803</c:v>
                </c:pt>
                <c:pt idx="186">
                  <c:v>-4.8111205777796187</c:v>
                </c:pt>
                <c:pt idx="187">
                  <c:v>-4.8157237196568561</c:v>
                </c:pt>
                <c:pt idx="188">
                  <c:v>-4.8203268615340944</c:v>
                </c:pt>
                <c:pt idx="189">
                  <c:v>-4.8249300034113318</c:v>
                </c:pt>
                <c:pt idx="190">
                  <c:v>-4.8295331452885701</c:v>
                </c:pt>
                <c:pt idx="191">
                  <c:v>-4.8338445307433782</c:v>
                </c:pt>
                <c:pt idx="192">
                  <c:v>-4.8381559161981862</c:v>
                </c:pt>
                <c:pt idx="193">
                  <c:v>-4.8424673016529942</c:v>
                </c:pt>
                <c:pt idx="194">
                  <c:v>-4.8467786871078022</c:v>
                </c:pt>
                <c:pt idx="195">
                  <c:v>-4.8510900725626103</c:v>
                </c:pt>
                <c:pt idx="196">
                  <c:v>-4.8551319587474424</c:v>
                </c:pt>
                <c:pt idx="197">
                  <c:v>-4.8591738449322746</c:v>
                </c:pt>
                <c:pt idx="198">
                  <c:v>-4.8632157311171058</c:v>
                </c:pt>
                <c:pt idx="199">
                  <c:v>-4.867257617301938</c:v>
                </c:pt>
                <c:pt idx="200">
                  <c:v>-4.8712995034867701</c:v>
                </c:pt>
                <c:pt idx="201">
                  <c:v>-4.8750920099606905</c:v>
                </c:pt>
                <c:pt idx="202">
                  <c:v>-4.87888451643461</c:v>
                </c:pt>
                <c:pt idx="203">
                  <c:v>-4.8826770229085303</c:v>
                </c:pt>
                <c:pt idx="204">
                  <c:v>-4.8864695293824498</c:v>
                </c:pt>
                <c:pt idx="205">
                  <c:v>-4.8902620358563702</c:v>
                </c:pt>
                <c:pt idx="206">
                  <c:v>-4.8938235488333062</c:v>
                </c:pt>
                <c:pt idx="207">
                  <c:v>-4.8973850618102421</c:v>
                </c:pt>
                <c:pt idx="208">
                  <c:v>-4.9009465747871781</c:v>
                </c:pt>
                <c:pt idx="209">
                  <c:v>-4.9045080877641141</c:v>
                </c:pt>
                <c:pt idx="210">
                  <c:v>-4.90806960074105</c:v>
                </c:pt>
                <c:pt idx="211">
                  <c:v>-4.9114168787119583</c:v>
                </c:pt>
                <c:pt idx="212">
                  <c:v>-4.9147641566828657</c:v>
                </c:pt>
                <c:pt idx="213">
                  <c:v>-4.918111434653774</c:v>
                </c:pt>
                <c:pt idx="214">
                  <c:v>-4.9214587126246814</c:v>
                </c:pt>
                <c:pt idx="215">
                  <c:v>-4.9248059905955897</c:v>
                </c:pt>
                <c:pt idx="216">
                  <c:v>-4.9279543701242359</c:v>
                </c:pt>
                <c:pt idx="217">
                  <c:v>-4.9311027496528821</c:v>
                </c:pt>
                <c:pt idx="218">
                  <c:v>-4.9342511291815274</c:v>
                </c:pt>
                <c:pt idx="219">
                  <c:v>-4.9373995087101736</c:v>
                </c:pt>
                <c:pt idx="220">
                  <c:v>-4.9405478882388199</c:v>
                </c:pt>
                <c:pt idx="221">
                  <c:v>-4.9435114074677156</c:v>
                </c:pt>
                <c:pt idx="222">
                  <c:v>-4.9464749266966122</c:v>
                </c:pt>
                <c:pt idx="223">
                  <c:v>-4.9494384459255079</c:v>
                </c:pt>
                <c:pt idx="224">
                  <c:v>-4.9524019651544045</c:v>
                </c:pt>
                <c:pt idx="225">
                  <c:v>-4.9553654843833002</c:v>
                </c:pt>
                <c:pt idx="226">
                  <c:v>-4.9581607532209819</c:v>
                </c:pt>
                <c:pt idx="227">
                  <c:v>-4.9609560220586637</c:v>
                </c:pt>
                <c:pt idx="228">
                  <c:v>-4.9637512908963464</c:v>
                </c:pt>
                <c:pt idx="229">
                  <c:v>-4.9665465597340281</c:v>
                </c:pt>
                <c:pt idx="230">
                  <c:v>-4.9693418285717099</c:v>
                </c:pt>
                <c:pt idx="231">
                  <c:v>-4.9719776155904878</c:v>
                </c:pt>
                <c:pt idx="232">
                  <c:v>-4.9746134026092657</c:v>
                </c:pt>
                <c:pt idx="233">
                  <c:v>-4.9772491896280444</c:v>
                </c:pt>
                <c:pt idx="234">
                  <c:v>-4.9798849766468223</c:v>
                </c:pt>
                <c:pt idx="235">
                  <c:v>-4.9825207636656001</c:v>
                </c:pt>
                <c:pt idx="236">
                  <c:v>-4.984996233950322</c:v>
                </c:pt>
                <c:pt idx="237">
                  <c:v>-4.9874717042350438</c:v>
                </c:pt>
                <c:pt idx="238">
                  <c:v>-4.9899471745197665</c:v>
                </c:pt>
                <c:pt idx="239">
                  <c:v>-4.9924226448044884</c:v>
                </c:pt>
                <c:pt idx="240">
                  <c:v>-4.9948981150892102</c:v>
                </c:pt>
                <c:pt idx="241">
                  <c:v>-4.9972434965303121</c:v>
                </c:pt>
                <c:pt idx="242">
                  <c:v>-4.9995888779714139</c:v>
                </c:pt>
                <c:pt idx="243">
                  <c:v>-5.0019342594125167</c:v>
                </c:pt>
                <c:pt idx="244">
                  <c:v>-5.0042796408536185</c:v>
                </c:pt>
                <c:pt idx="245">
                  <c:v>-5.0066250222947204</c:v>
                </c:pt>
                <c:pt idx="246">
                  <c:v>-5.0088552650325244</c:v>
                </c:pt>
                <c:pt idx="247">
                  <c:v>-5.0110855077703285</c:v>
                </c:pt>
                <c:pt idx="248">
                  <c:v>-5.0133157505081316</c:v>
                </c:pt>
                <c:pt idx="249">
                  <c:v>-5.0155459932459356</c:v>
                </c:pt>
                <c:pt idx="250">
                  <c:v>-5.0177762359837397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D7-4F0A-85C8-A4B5E4C988CD}"/>
            </c:ext>
          </c:extLst>
        </c:ser>
        <c:ser>
          <c:idx val="6"/>
          <c:order val="6"/>
          <c:tx>
            <c:strRef>
              <c:f>'Laffer Curve Data'!$M$1</c:f>
              <c:strCache>
                <c:ptCount val="1"/>
                <c:pt idx="0">
                  <c:v>Canada retal</c:v>
                </c:pt>
              </c:strCache>
            </c:strRef>
          </c:tx>
          <c:spPr>
            <a:ln>
              <a:solidFill>
                <a:srgbClr val="FBB040"/>
              </a:solidFill>
              <a:prstDash val="dash"/>
            </a:ln>
          </c:spPr>
          <c:marker>
            <c:symbol val="none"/>
          </c:marker>
          <c:cat>
            <c:numRef>
              <c:f>'Laffer Curve Data'!$A$2:$A$252</c:f>
              <c:numCache>
                <c:formatCode>General</c:formatCode>
                <c:ptCount val="2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cat>
          <c:val>
            <c:numRef>
              <c:f>'Laffer Curve Data'!$M$2:$M$252</c:f>
              <c:numCache>
                <c:formatCode>General</c:formatCode>
                <c:ptCount val="251"/>
                <c:pt idx="0">
                  <c:v>0</c:v>
                </c:pt>
                <c:pt idx="1">
                  <c:v>-1.9594865577854399E-2</c:v>
                </c:pt>
                <c:pt idx="2">
                  <c:v>-4.3160946846065897E-2</c:v>
                </c:pt>
                <c:pt idx="3">
                  <c:v>-7.0376485573830902E-2</c:v>
                </c:pt>
                <c:pt idx="4">
                  <c:v>-0.100888114273345</c:v>
                </c:pt>
                <c:pt idx="5">
                  <c:v>-0.13436144826531901</c:v>
                </c:pt>
                <c:pt idx="6">
                  <c:v>-0.170483524744003</c:v>
                </c:pt>
                <c:pt idx="7">
                  <c:v>-0.20896263370850901</c:v>
                </c:pt>
                <c:pt idx="8">
                  <c:v>-0.24952764240138101</c:v>
                </c:pt>
                <c:pt idx="9">
                  <c:v>-0.29192739077854601</c:v>
                </c:pt>
                <c:pt idx="10">
                  <c:v>-0.33592992522359899</c:v>
                </c:pt>
                <c:pt idx="11">
                  <c:v>-0.381321687713299</c:v>
                </c:pt>
                <c:pt idx="12">
                  <c:v>-0.42790665626941699</c:v>
                </c:pt>
                <c:pt idx="13">
                  <c:v>-0.47550544879777501</c:v>
                </c:pt>
                <c:pt idx="14">
                  <c:v>-0.52395440256777204</c:v>
                </c:pt>
                <c:pt idx="15">
                  <c:v>-0.57310466736393295</c:v>
                </c:pt>
                <c:pt idx="16">
                  <c:v>-0.62282116091043604</c:v>
                </c:pt>
                <c:pt idx="17">
                  <c:v>-0.672981759818569</c:v>
                </c:pt>
                <c:pt idx="18">
                  <c:v>-0.72347645188952703</c:v>
                </c:pt>
                <c:pt idx="19">
                  <c:v>-0.77420623236583697</c:v>
                </c:pt>
                <c:pt idx="20">
                  <c:v>-0.82508241314702702</c:v>
                </c:pt>
                <c:pt idx="21">
                  <c:v>-0.87602573688063701</c:v>
                </c:pt>
                <c:pt idx="22">
                  <c:v>-0.92696515012312697</c:v>
                </c:pt>
                <c:pt idx="23">
                  <c:v>-0.97783872373264902</c:v>
                </c:pt>
                <c:pt idx="24">
                  <c:v>-1.02867056486896</c:v>
                </c:pt>
                <c:pt idx="25">
                  <c:v>-1.07927885340214</c:v>
                </c:pt>
                <c:pt idx="26">
                  <c:v>-1.1296590171943199</c:v>
                </c:pt>
                <c:pt idx="27">
                  <c:v>-1.1797847799712999</c:v>
                </c:pt>
                <c:pt idx="28">
                  <c:v>-1.22962584461435</c:v>
                </c:pt>
                <c:pt idx="29">
                  <c:v>-1.27915233778443</c:v>
                </c:pt>
                <c:pt idx="30">
                  <c:v>-1.3283429256500601</c:v>
                </c:pt>
                <c:pt idx="31">
                  <c:v>-1.377175201717</c:v>
                </c:pt>
                <c:pt idx="32">
                  <c:v>-1.42563099456066</c:v>
                </c:pt>
                <c:pt idx="33">
                  <c:v>-1.4738396172680499</c:v>
                </c:pt>
                <c:pt idx="34">
                  <c:v>-1.5215557645476701</c:v>
                </c:pt>
                <c:pt idx="35">
                  <c:v>-1.56882392182824</c:v>
                </c:pt>
                <c:pt idx="36">
                  <c:v>-1.6156577403032899</c:v>
                </c:pt>
                <c:pt idx="37">
                  <c:v>-1.6620571245842299</c:v>
                </c:pt>
                <c:pt idx="38">
                  <c:v>-1.70801738022557</c:v>
                </c:pt>
                <c:pt idx="39">
                  <c:v>-1.75353699348499</c:v>
                </c:pt>
                <c:pt idx="40">
                  <c:v>-1.7986123112791701</c:v>
                </c:pt>
                <c:pt idx="41">
                  <c:v>-1.84324120574418</c:v>
                </c:pt>
                <c:pt idx="42">
                  <c:v>-1.8874218400704501</c:v>
                </c:pt>
                <c:pt idx="43">
                  <c:v>-1.93115442319751</c:v>
                </c:pt>
                <c:pt idx="44">
                  <c:v>-1.9744388630579</c:v>
                </c:pt>
                <c:pt idx="45">
                  <c:v>-2.0172742469165499</c:v>
                </c:pt>
                <c:pt idx="46">
                  <c:v>-2.05966374737707</c:v>
                </c:pt>
                <c:pt idx="47">
                  <c:v>-2.1016087042599301</c:v>
                </c:pt>
                <c:pt idx="48">
                  <c:v>-2.14311066257845</c:v>
                </c:pt>
                <c:pt idx="49">
                  <c:v>-2.1841716539307399</c:v>
                </c:pt>
                <c:pt idx="50">
                  <c:v>-2.22479343542593</c:v>
                </c:pt>
                <c:pt idx="51">
                  <c:v>-2.26497948650126</c:v>
                </c:pt>
                <c:pt idx="52">
                  <c:v>-2.3045250410860798</c:v>
                </c:pt>
                <c:pt idx="53">
                  <c:v>-2.3439463799434401</c:v>
                </c:pt>
                <c:pt idx="54">
                  <c:v>-2.3826923283090702</c:v>
                </c:pt>
                <c:pt idx="55">
                  <c:v>-2.4212847795269798</c:v>
                </c:pt>
                <c:pt idx="56">
                  <c:v>-2.4591974246570598</c:v>
                </c:pt>
                <c:pt idx="57">
                  <c:v>-2.49675201826786</c:v>
                </c:pt>
                <c:pt idx="58">
                  <c:v>-2.5339298033948299</c:v>
                </c:pt>
                <c:pt idx="59">
                  <c:v>-2.5707139658707101</c:v>
                </c:pt>
                <c:pt idx="60">
                  <c:v>-2.6070981564893598</c:v>
                </c:pt>
                <c:pt idx="61">
                  <c:v>-2.6430804144911302</c:v>
                </c:pt>
                <c:pt idx="62">
                  <c:v>-2.6786637150236401</c:v>
                </c:pt>
                <c:pt idx="63">
                  <c:v>-2.71385022640326</c:v>
                </c:pt>
                <c:pt idx="64">
                  <c:v>-2.7486426559904098</c:v>
                </c:pt>
                <c:pt idx="65">
                  <c:v>-2.7830442527945598</c:v>
                </c:pt>
                <c:pt idx="66">
                  <c:v>-2.81705777256398</c:v>
                </c:pt>
                <c:pt idx="67">
                  <c:v>-2.85068652921098</c:v>
                </c:pt>
                <c:pt idx="68">
                  <c:v>-2.8839337617827798</c:v>
                </c:pt>
                <c:pt idx="69">
                  <c:v>-2.91661468309188</c:v>
                </c:pt>
                <c:pt idx="70">
                  <c:v>-2.9491806871641901</c:v>
                </c:pt>
                <c:pt idx="71">
                  <c:v>-2.9813525587481902</c:v>
                </c:pt>
                <c:pt idx="72">
                  <c:v>-3.0129507138638298</c:v>
                </c:pt>
                <c:pt idx="73">
                  <c:v>-3.04442070397418</c:v>
                </c:pt>
                <c:pt idx="74">
                  <c:v>-3.07550318414861</c:v>
                </c:pt>
                <c:pt idx="75">
                  <c:v>-3.1060234809038598</c:v>
                </c:pt>
                <c:pt idx="76">
                  <c:v>-3.1364136258384301</c:v>
                </c:pt>
                <c:pt idx="77">
                  <c:v>-3.1664278667996602</c:v>
                </c:pt>
                <c:pt idx="78">
                  <c:v>-3.1958947563894902</c:v>
                </c:pt>
                <c:pt idx="79">
                  <c:v>-3.2252316829013101</c:v>
                </c:pt>
                <c:pt idx="80">
                  <c:v>-3.2542047828107501</c:v>
                </c:pt>
                <c:pt idx="81">
                  <c:v>-3.2826459136425199</c:v>
                </c:pt>
                <c:pt idx="82">
                  <c:v>-3.31095664022543</c:v>
                </c:pt>
                <c:pt idx="83">
                  <c:v>-3.33891536582078</c:v>
                </c:pt>
                <c:pt idx="84">
                  <c:v>-3.36652197975208</c:v>
                </c:pt>
                <c:pt idx="85">
                  <c:v>-3.3936239950954499</c:v>
                </c:pt>
                <c:pt idx="86">
                  <c:v>-3.4206005476543702</c:v>
                </c:pt>
                <c:pt idx="87">
                  <c:v>-3.4472432949547298</c:v>
                </c:pt>
                <c:pt idx="88">
                  <c:v>-3.47354952411558</c:v>
                </c:pt>
                <c:pt idx="89">
                  <c:v>-3.4995279256687</c:v>
                </c:pt>
                <c:pt idx="90">
                  <c:v>-3.5251853443804801</c:v>
                </c:pt>
                <c:pt idx="91">
                  <c:v>-3.5505270324157401</c:v>
                </c:pt>
                <c:pt idx="92">
                  <c:v>-3.57555765238012</c:v>
                </c:pt>
                <c:pt idx="93">
                  <c:v>-3.6008651834612202</c:v>
                </c:pt>
                <c:pt idx="94">
                  <c:v>-3.6246484223750102</c:v>
                </c:pt>
                <c:pt idx="95">
                  <c:v>-3.6493740226288498</c:v>
                </c:pt>
                <c:pt idx="96">
                  <c:v>-3.6725869986392801</c:v>
                </c:pt>
                <c:pt idx="97">
                  <c:v>-3.69683554152761</c:v>
                </c:pt>
                <c:pt idx="98">
                  <c:v>-3.72072156035401</c:v>
                </c:pt>
                <c:pt idx="99">
                  <c:v>-3.7424129196448002</c:v>
                </c:pt>
                <c:pt idx="100">
                  <c:v>-3.7657379358031502</c:v>
                </c:pt>
                <c:pt idx="101">
                  <c:v>-3.7875134212192081</c:v>
                </c:pt>
                <c:pt idx="102">
                  <c:v>-3.809288906635266</c:v>
                </c:pt>
                <c:pt idx="103">
                  <c:v>-3.8310643920513243</c:v>
                </c:pt>
                <c:pt idx="104">
                  <c:v>-3.8528398774673822</c:v>
                </c:pt>
                <c:pt idx="105">
                  <c:v>-3.8746153628834401</c:v>
                </c:pt>
                <c:pt idx="106">
                  <c:v>-3.8951654086885221</c:v>
                </c:pt>
                <c:pt idx="107">
                  <c:v>-3.9157154544936041</c:v>
                </c:pt>
                <c:pt idx="108">
                  <c:v>-3.9362655002986862</c:v>
                </c:pt>
                <c:pt idx="109">
                  <c:v>-3.9568155461037682</c:v>
                </c:pt>
                <c:pt idx="110">
                  <c:v>-3.9773655919088502</c:v>
                </c:pt>
                <c:pt idx="111">
                  <c:v>-3.9966384361568181</c:v>
                </c:pt>
                <c:pt idx="112">
                  <c:v>-4.0159112804047865</c:v>
                </c:pt>
                <c:pt idx="113">
                  <c:v>-4.035184124652754</c:v>
                </c:pt>
                <c:pt idx="114">
                  <c:v>-4.0544569689007215</c:v>
                </c:pt>
                <c:pt idx="115">
                  <c:v>-4.0737298131486899</c:v>
                </c:pt>
                <c:pt idx="116">
                  <c:v>-4.0918226687586339</c:v>
                </c:pt>
                <c:pt idx="117">
                  <c:v>-4.1099155243685779</c:v>
                </c:pt>
                <c:pt idx="118">
                  <c:v>-4.1280083799785219</c:v>
                </c:pt>
                <c:pt idx="119">
                  <c:v>-4.1461012355884659</c:v>
                </c:pt>
                <c:pt idx="120">
                  <c:v>-4.1641940911984099</c:v>
                </c:pt>
                <c:pt idx="121">
                  <c:v>-4.1811600591926856</c:v>
                </c:pt>
                <c:pt idx="122">
                  <c:v>-4.1981260271869623</c:v>
                </c:pt>
                <c:pt idx="123">
                  <c:v>-4.215091995181238</c:v>
                </c:pt>
                <c:pt idx="124">
                  <c:v>-4.2320579631755146</c:v>
                </c:pt>
                <c:pt idx="125">
                  <c:v>-4.2490239311697904</c:v>
                </c:pt>
                <c:pt idx="126">
                  <c:v>-4.2649458186691502</c:v>
                </c:pt>
                <c:pt idx="127">
                  <c:v>-4.2808677061685101</c:v>
                </c:pt>
                <c:pt idx="128">
                  <c:v>-4.2967895936678699</c:v>
                </c:pt>
                <c:pt idx="129">
                  <c:v>-4.3127114811672298</c:v>
                </c:pt>
                <c:pt idx="130">
                  <c:v>-4.3286333686665897</c:v>
                </c:pt>
                <c:pt idx="131">
                  <c:v>-4.3435380342685201</c:v>
                </c:pt>
                <c:pt idx="132">
                  <c:v>-4.3584426998704497</c:v>
                </c:pt>
                <c:pt idx="133">
                  <c:v>-4.3733473654723802</c:v>
                </c:pt>
                <c:pt idx="134">
                  <c:v>-4.3882520310743098</c:v>
                </c:pt>
                <c:pt idx="135">
                  <c:v>-4.4031566966762403</c:v>
                </c:pt>
                <c:pt idx="136">
                  <c:v>-4.4171091628321921</c:v>
                </c:pt>
                <c:pt idx="137">
                  <c:v>-4.4310616289881439</c:v>
                </c:pt>
                <c:pt idx="138">
                  <c:v>-4.4450140951440966</c:v>
                </c:pt>
                <c:pt idx="139">
                  <c:v>-4.4589665613000484</c:v>
                </c:pt>
                <c:pt idx="140">
                  <c:v>-4.4729190274560002</c:v>
                </c:pt>
                <c:pt idx="141">
                  <c:v>-4.4859991469057618</c:v>
                </c:pt>
                <c:pt idx="142">
                  <c:v>-4.4990792663555244</c:v>
                </c:pt>
                <c:pt idx="143">
                  <c:v>-4.512159385805286</c:v>
                </c:pt>
                <c:pt idx="144">
                  <c:v>-4.5252395052550485</c:v>
                </c:pt>
                <c:pt idx="145">
                  <c:v>-4.5383196247048101</c:v>
                </c:pt>
                <c:pt idx="146">
                  <c:v>-4.5505567529288182</c:v>
                </c:pt>
                <c:pt idx="147">
                  <c:v>-4.5627938811528264</c:v>
                </c:pt>
                <c:pt idx="148">
                  <c:v>-4.5750310093768336</c:v>
                </c:pt>
                <c:pt idx="149">
                  <c:v>-4.5872681376008417</c:v>
                </c:pt>
                <c:pt idx="150">
                  <c:v>-4.5995052658248499</c:v>
                </c:pt>
                <c:pt idx="151">
                  <c:v>-4.6113350579610675</c:v>
                </c:pt>
                <c:pt idx="152">
                  <c:v>-4.6231648500972859</c:v>
                </c:pt>
                <c:pt idx="153">
                  <c:v>-4.6349946422335035</c:v>
                </c:pt>
                <c:pt idx="154">
                  <c:v>-4.646824434369722</c:v>
                </c:pt>
                <c:pt idx="155">
                  <c:v>-4.6586542265059396</c:v>
                </c:pt>
                <c:pt idx="156">
                  <c:v>-4.6690369970098633</c:v>
                </c:pt>
                <c:pt idx="157">
                  <c:v>-4.6794197675137879</c:v>
                </c:pt>
                <c:pt idx="158">
                  <c:v>-4.6898025380177115</c:v>
                </c:pt>
                <c:pt idx="159">
                  <c:v>-4.7001853085216361</c:v>
                </c:pt>
                <c:pt idx="160">
                  <c:v>-4.7105680790255597</c:v>
                </c:pt>
                <c:pt idx="161">
                  <c:v>-4.7208812928261494</c:v>
                </c:pt>
                <c:pt idx="162">
                  <c:v>-4.73119450662674</c:v>
                </c:pt>
                <c:pt idx="163">
                  <c:v>-4.7415077204273297</c:v>
                </c:pt>
                <c:pt idx="164">
                  <c:v>-4.7518209342279203</c:v>
                </c:pt>
                <c:pt idx="165">
                  <c:v>-4.76213414802851</c:v>
                </c:pt>
                <c:pt idx="166">
                  <c:v>-4.7717842044415644</c:v>
                </c:pt>
                <c:pt idx="167">
                  <c:v>-4.7814342608546179</c:v>
                </c:pt>
                <c:pt idx="168">
                  <c:v>-4.7910843172676723</c:v>
                </c:pt>
                <c:pt idx="169">
                  <c:v>-4.8007343736807258</c:v>
                </c:pt>
                <c:pt idx="170">
                  <c:v>-4.8103844300937801</c:v>
                </c:pt>
                <c:pt idx="171">
                  <c:v>-4.8193779015578624</c:v>
                </c:pt>
                <c:pt idx="172">
                  <c:v>-4.8283713730219437</c:v>
                </c:pt>
                <c:pt idx="173">
                  <c:v>-4.837364844486026</c:v>
                </c:pt>
                <c:pt idx="174">
                  <c:v>-4.8463583159501074</c:v>
                </c:pt>
                <c:pt idx="175">
                  <c:v>-4.8553517874141896</c:v>
                </c:pt>
                <c:pt idx="176">
                  <c:v>-4.8637362224084217</c:v>
                </c:pt>
                <c:pt idx="177">
                  <c:v>-4.8721206574026539</c:v>
                </c:pt>
                <c:pt idx="178">
                  <c:v>-4.880505092396886</c:v>
                </c:pt>
                <c:pt idx="179">
                  <c:v>-4.8888895273911182</c:v>
                </c:pt>
                <c:pt idx="180">
                  <c:v>-4.8972739623853503</c:v>
                </c:pt>
                <c:pt idx="181">
                  <c:v>-4.9050970565135943</c:v>
                </c:pt>
                <c:pt idx="182">
                  <c:v>-4.9129201506418383</c:v>
                </c:pt>
                <c:pt idx="183">
                  <c:v>-4.9207432447700823</c:v>
                </c:pt>
                <c:pt idx="184">
                  <c:v>-4.9285663388983263</c:v>
                </c:pt>
                <c:pt idx="185">
                  <c:v>-4.9363894330265703</c:v>
                </c:pt>
                <c:pt idx="186">
                  <c:v>-4.943694114666914</c:v>
                </c:pt>
                <c:pt idx="187">
                  <c:v>-4.9509987963072577</c:v>
                </c:pt>
                <c:pt idx="188">
                  <c:v>-4.9583034779476023</c:v>
                </c:pt>
                <c:pt idx="189">
                  <c:v>-4.965608159587946</c:v>
                </c:pt>
                <c:pt idx="190">
                  <c:v>-4.9729128412282897</c:v>
                </c:pt>
                <c:pt idx="191">
                  <c:v>-4.9797387692980619</c:v>
                </c:pt>
                <c:pt idx="192">
                  <c:v>-4.9865646973678341</c:v>
                </c:pt>
                <c:pt idx="193">
                  <c:v>-4.9933906254376055</c:v>
                </c:pt>
                <c:pt idx="194">
                  <c:v>-5.0002165535073777</c:v>
                </c:pt>
                <c:pt idx="195">
                  <c:v>-5.0070424815771499</c:v>
                </c:pt>
                <c:pt idx="196">
                  <c:v>-5.0134256985998418</c:v>
                </c:pt>
                <c:pt idx="197">
                  <c:v>-5.0198089156225336</c:v>
                </c:pt>
                <c:pt idx="198">
                  <c:v>-5.0261921326452264</c:v>
                </c:pt>
                <c:pt idx="199">
                  <c:v>-5.0325753496679182</c:v>
                </c:pt>
                <c:pt idx="200">
                  <c:v>-5.03895856669061</c:v>
                </c:pt>
                <c:pt idx="201">
                  <c:v>-5.0449319585229819</c:v>
                </c:pt>
                <c:pt idx="202">
                  <c:v>-5.0509053503553538</c:v>
                </c:pt>
                <c:pt idx="203">
                  <c:v>-5.0568787421877266</c:v>
                </c:pt>
                <c:pt idx="204">
                  <c:v>-5.0628521340200985</c:v>
                </c:pt>
                <c:pt idx="205">
                  <c:v>-5.0688255258524704</c:v>
                </c:pt>
                <c:pt idx="206">
                  <c:v>-5.0744192567056485</c:v>
                </c:pt>
                <c:pt idx="207">
                  <c:v>-5.0800129875588267</c:v>
                </c:pt>
                <c:pt idx="208">
                  <c:v>-5.085606718412004</c:v>
                </c:pt>
                <c:pt idx="209">
                  <c:v>-5.0912004492651821</c:v>
                </c:pt>
                <c:pt idx="210">
                  <c:v>-5.0967941801183603</c:v>
                </c:pt>
                <c:pt idx="211">
                  <c:v>-5.1020359054116682</c:v>
                </c:pt>
                <c:pt idx="212">
                  <c:v>-5.1072776307049761</c:v>
                </c:pt>
                <c:pt idx="213">
                  <c:v>-5.112519355998284</c:v>
                </c:pt>
                <c:pt idx="214">
                  <c:v>-5.1177610812915919</c:v>
                </c:pt>
                <c:pt idx="215">
                  <c:v>-5.1230028065848998</c:v>
                </c:pt>
                <c:pt idx="216">
                  <c:v>-5.1279179428608401</c:v>
                </c:pt>
                <c:pt idx="217">
                  <c:v>-5.1328330791367796</c:v>
                </c:pt>
                <c:pt idx="218">
                  <c:v>-5.1377482154127199</c:v>
                </c:pt>
                <c:pt idx="219">
                  <c:v>-5.1426633516886593</c:v>
                </c:pt>
                <c:pt idx="220">
                  <c:v>-5.1475784879645996</c:v>
                </c:pt>
                <c:pt idx="221">
                  <c:v>-5.152190393414422</c:v>
                </c:pt>
                <c:pt idx="222">
                  <c:v>-5.1568022988642435</c:v>
                </c:pt>
                <c:pt idx="223">
                  <c:v>-5.1614142043140658</c:v>
                </c:pt>
                <c:pt idx="224">
                  <c:v>-5.1660261097638873</c:v>
                </c:pt>
                <c:pt idx="225">
                  <c:v>-5.1706380152137097</c:v>
                </c:pt>
                <c:pt idx="226">
                  <c:v>-5.1749692221326935</c:v>
                </c:pt>
                <c:pt idx="227">
                  <c:v>-5.1793004290516773</c:v>
                </c:pt>
                <c:pt idx="228">
                  <c:v>-5.183631635970662</c:v>
                </c:pt>
                <c:pt idx="229">
                  <c:v>-5.1879628428896458</c:v>
                </c:pt>
                <c:pt idx="230">
                  <c:v>-5.1922940498086296</c:v>
                </c:pt>
                <c:pt idx="231">
                  <c:v>-5.1963575075461401</c:v>
                </c:pt>
                <c:pt idx="232">
                  <c:v>-5.2004209652836497</c:v>
                </c:pt>
                <c:pt idx="233">
                  <c:v>-5.2044844230211602</c:v>
                </c:pt>
                <c:pt idx="234">
                  <c:v>-5.2085478807586698</c:v>
                </c:pt>
                <c:pt idx="235">
                  <c:v>-5.2126113384961803</c:v>
                </c:pt>
                <c:pt idx="236">
                  <c:v>-5.2164384625873739</c:v>
                </c:pt>
                <c:pt idx="237">
                  <c:v>-5.2202655866785683</c:v>
                </c:pt>
                <c:pt idx="238">
                  <c:v>-5.2240927107697619</c:v>
                </c:pt>
                <c:pt idx="239">
                  <c:v>-5.2279198348609563</c:v>
                </c:pt>
                <c:pt idx="240">
                  <c:v>-5.2317469589521499</c:v>
                </c:pt>
                <c:pt idx="241">
                  <c:v>-5.2353500996349895</c:v>
                </c:pt>
                <c:pt idx="242">
                  <c:v>-5.2389532403178301</c:v>
                </c:pt>
                <c:pt idx="243">
                  <c:v>-5.2425563810006697</c:v>
                </c:pt>
                <c:pt idx="244">
                  <c:v>-5.2461595216835102</c:v>
                </c:pt>
                <c:pt idx="245">
                  <c:v>-5.2497626623663498</c:v>
                </c:pt>
                <c:pt idx="246">
                  <c:v>-5.2531551873214335</c:v>
                </c:pt>
                <c:pt idx="247">
                  <c:v>-5.2565477122765181</c:v>
                </c:pt>
                <c:pt idx="248">
                  <c:v>-5.2599402372316018</c:v>
                </c:pt>
                <c:pt idx="249">
                  <c:v>-5.2633327621866863</c:v>
                </c:pt>
                <c:pt idx="250">
                  <c:v>-5.26672528714177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D7-4F0A-85C8-A4B5E4C9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672664"/>
        <c:axId val="181673448"/>
      </c:lineChart>
      <c:catAx>
        <c:axId val="181672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12700">
            <a:solidFill>
              <a:srgbClr val="000000"/>
            </a:solidFill>
          </a:ln>
        </c:spPr>
        <c:txPr>
          <a:bodyPr/>
          <a:lstStyle/>
          <a:p>
            <a:pPr>
              <a:defRPr sz="120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1673448"/>
        <c:crossesAt val="-6"/>
        <c:auto val="1"/>
        <c:lblAlgn val="ctr"/>
        <c:lblOffset val="100"/>
        <c:tickLblSkip val="25"/>
        <c:tickMarkSkip val="25"/>
        <c:noMultiLvlLbl val="0"/>
      </c:catAx>
      <c:valAx>
        <c:axId val="181673448"/>
        <c:scaling>
          <c:orientation val="minMax"/>
          <c:max val="3"/>
          <c:min val="-6"/>
        </c:scaling>
        <c:delete val="0"/>
        <c:axPos val="l"/>
        <c:numFmt formatCode="#,##0" sourceLinked="0"/>
        <c:majorTickMark val="out"/>
        <c:minorTickMark val="none"/>
        <c:tickLblPos val="low"/>
        <c:spPr>
          <a:ln w="12700">
            <a:solidFill>
              <a:srgbClr val="000000"/>
            </a:solidFill>
          </a:ln>
        </c:spPr>
        <c:txPr>
          <a:bodyPr/>
          <a:lstStyle/>
          <a:p>
            <a:pPr>
              <a:defRPr sz="120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16726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5892437760246192"/>
          <c:y val="0.61498952453952094"/>
          <c:w val="0.18624835124631337"/>
          <c:h val="0.14055215664413631"/>
        </c:manualLayout>
      </c:layout>
      <c:overlay val="0"/>
      <c:txPr>
        <a:bodyPr/>
        <a:lstStyle/>
        <a:p>
          <a:pPr>
            <a:defRPr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>
      <a:noFill/>
    </a:ln>
  </c:spPr>
  <c:userShapes r:id="rId1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plotSurface>
          <cx:spPr>
            <a:ln>
              <a:noFill/>
            </a:ln>
          </cx:spPr>
        </cx:plotSurface>
        <cx:series layoutId="regionMap" uniqueId="{012A374D-91F5-44A4-B1A0-75CC310B65FE}">
          <cx:tx>
            <cx:txData>
              <cx:f>_xlchart.v5.2</cx:f>
              <cx:v>Consumption change (%)</cx:v>
            </cx:txData>
          </cx:tx>
          <cx:dataLabels>
            <cx:numFmt formatCode="#,##0.0" sourceLinked="0"/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50" b="0" i="0" u="none" strike="noStrike" baseline="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  <cx:separator>, </cx:separator>
          </cx:dataLabels>
          <cx:dataId val="0"/>
          <cx:layoutPr>
            <cx:geography cultureLanguage="en-US" cultureRegion="US" attribution="Powered by Bing">
              <cx:geoCache provider="{E9337A44-BEBE-4D9F-B70C-5C5E7DAFC167}">
                <cx:binary>1H1Zc9vG1u1fcfnle7lQutED0KdOvioDJCVZlmRLthz7BUUNwTw1Zvz6uyBStgg7TqLLqltkUmFE
oAmgV++91x568793/X/ukoe1ftWnSVb9567//XVQ18V/fvutugse0nV1lIZ3Oq/yP+ujuzz9Lf/z
z/Du4bd7ve7CzP/NJJT/dhesdf3Qv/7f/+Lb/If8XX63rsM8+9A86OHqoWqSuvrFsZ8eerW+T8Ns
EVa1Du9q+vvr//l88z+vXz1kdVgPH4fi4ffXO2e8fvXb/Ht+uOarBLdVN/cYy+wjyU1hcUbJ44u+
fpXkmb89bNjkSFJmMUW2x9nTtS/WKcZ/fqjqVzeh9sMsXD8d+tltPd7U+v5eP1QVnunx/YfhO0+C
ozevX93lTVZPs+djIn9//SkL64f7V9f1un6oXr8Kq9zdnODm0+N8un58/t925/9//zv7ADMy++QZ
RPPp+7tDPyJ082afCFlHgpq2YtJSjy97FyELCCqbcGbTzXHxBMMGoZeD833kDJebN4eJy2K5T1zU
ESG2JU0mNvOuZriIIy5tCcGyf4rL4iFZd2v98ITWPxea7yNnuCyWh4nL533KC7eOOKVMWPZWXqxd
XKhJjoSQHCKzUWnQeBttutVo6yqARq/z7Onzf47M52djZ9h8PlCZ+fRxvzLDTGZBaMTG2pgzbCg9
kpZtmqaUT7O/QeVTvQ6ePvnneGxGzZD49PEwpeT8dI9IcH5kW9xS1pPVmFkVWxxZjCiI0NaqzPA4
D++C0F+/QEa+j5zhcn56mLi8ebdHXJh5ZEkwMknURkLAt3b4mDyyOWHMJOY3q/Nce71J1rfr9AVM
7NvAGSpv3h0EKr+mic/Z8s6Z/5YtqyNBYFo4s36KjgInoDaTTPENOvxJZ2212C57/evb+jlbnpHf
nSc5EGr85myPwiL5EeWcW8Qk36b7ubBQYR6ZlrK5pCBnMzGp4pdJyeO4uZCcHYSQ7Nz15Ep+vNgj
GkxANUErgfVu0JibFHnEODO55PKb8DzH5ONDlsE5fHgBI342dOcZf3/98eIwkXnzdZ/I8CNTMdO0
6VYtWbtGhU60S3KhpNhAM6PEb3Q45tlLxOVp4AyVN18PFJWr/aICQbEJo1sHciYvyjziTFEhhL2R
l5lj/0bH66xaIwry3I7szPQmEvVD1OX7yJ2zf3/95uowcXH36UAy68gUXEow3828Qxp2rApViIlZ
pkX5lhs/IbAx8u46Cf/M9YviYc/HzrBx3xwoNpf7lBn7CCIjBOHmz7Eh4khwa6JgM1DyJNfr+/zp
03/uQ7rfRs4BuTxQQPbp0XN6JCxBBWNbj34mLBb8GWbD8pgz7eXmsPZ3dXjX1C/B5NngOSwH6t6v
9ulGmvaRUAJxYzaLStowKrbFuGmzn5KwFcQkvH+Bqf82cAbH6jD8x527nqjxu72aFHKkbEQbJRyR
zWvXpCh6ZCuKuJf93ZF5To3f5U1YheuXULBnQ3ee8ffX7w7UoJxd79egcJtbprK2Hv1Mfyn7iNnw
6eH1b4ADdX6OzNkLKdjTuBkmZ8hfHaJbf7xXaTGRk4TN4OovcpLsCF4/szjZEuOZrT9+yJGPfIEO
+zZwhsrxgUrK+Z6pF1KQ8EW2aRMyi91P7oplgXiJrfv/Q8S4qvJGh0/y888Z2Hn4NHKGy/mBMrCT
fUbyH70RJCIJw4Tv+CkCXNi0JqbMH209VNtz1XWC9GP4Ajiexs3AODk9TNX18Y99mhOKpC+zuU1/
rroQIGYI3sPabMP38PmfY/LxoX+JQ78dNkPk4x+HicjpYo+IINHFbEUs88lZn0VZKOVHUihm2WTm
oZzer4MX+IvbYTMsTheHicW1u0csGDtSBLkR80k6YLifaywUG9kKVh3xyA3ZmpmQ67ypg1fuWudJ
+BIuPB8/w+jaPUyM3u+TfPEJAwS/ttSKkBkhtqwjm9n2xJc3GM002HtE8ashadcvin/tjp7h8/5A
adjpPj174EOhyzhiYN/mf0eGFHJi9sTCvpclPbcwpwlkJw+rJ7vzz2nY95EzXE4P1MW/+LJH3cbN
I8WUyafU/ONrptsscSRxRMinHMxMt108dK++5Dr+97h8HznD5eLLYeqz071mJdXRVMJiqa24KDWz
OfII0UmbSLUNYM5S9qfZ/csCL98GzlA5PdCM5OlerYx5RCwuUUmxcU3ITFoUQ6EF4mV067qQmbSc
5t3630vKZtQcjwO1Kmf71F7IecFVnJLzM3qMOjDThq3nXG7MzUw8zmBbmrt4+PdgfB85A+TsQNXW
zV7zKhwCIkz8M5MMJFSkNKWSNtsAMvNabh50mmf1v8fj28AZHDcfD9OKnO+z2JsL1K5MJRLPwsDP
WZdURyaFaYdS+6mYnK/D7OHfY7IdNkPkfHmYiFyc7JNvsSNpg02pp8TjXE6mxCQKjWH3N3wM4crn
PHhiTSfrtECx90tq8GfDZwhdnBwmQuf7jLxga5GajIqYMS5LHlmEoiDpqUgSyD1H5nyth2Sd3T99
+s89lO8jZ3icLw4Ujz1zLlStIG2Cwu7H19yzRxEYQXkrs62nqd8UtJyvq2p9FzTVQ11XT4f+DSo7
w+fQHCj9Ot9rFhJVEiZi+N989pnI2Kg4EnAfubl1Lmd0eMqQTP8WRfgCfJ4PnqNzfaCCs08Xkk+F
q4qiGG8bFJsJjkIZskI9BSosn2Z/KzjhVNGa1+unj/+F0HwfOofkQP3H873SY+sIikpQhSTw42tm
/SmBxHDUv0jGnyZ/iwnI8YsKKc6fBs7xOFB+fLXPJCTKwKRpm+op96tmbqQFNkZtRFlQZPz4mtn8
qwDbd1+dVi+z+7ujZ/hcnR6mCrvYq/+C+UfB6rT1biMv8+S9OkJ90pSU/Hmt8cXDrV6/aMfE95Ez
XC4O1YvZa0YMKXqG5KPAXrvHF6jXc7/SQjTfFsyWcovbzPBf5Pr/KSM2Hz/HyD1Q2dlriwTk7LFf
GL7/zzMulEqwM4BkQcFNL9CD5/7MxUO7fklF5dO4OSY3h4nJ5T53fmGvkbAZgpLboP08S6kQzyRT
iau13QQOQv0ck8s4QXL/Jfskv4+c4XJ5oHvALvbp80+b71EAgxT+Njo5c2RQFYMCmWkv0vdC2Oe4
bPTRYh2/iDTvjp7hc3GgMYCLt/uMmiF7jF4uSjy1e5nxAAvFMPBC0c1mY47UjD1PYa+3D7p6GJ7k
6Z+7NM/HzrF5e5g67eJ8j9gwfoTKGIZtRd/3Rz7nApTIIwqlpiBdT7O/8WmmmT1/6MO7F5QrPR87
R+X8MFG53GucGQoLe/AQAPj5lm9sqEAlDMot/kKjXQbhC1DZjJrhcXmgUeXLfe6a5KghAx9Ghcs2
ITm3MI/tXVBCxmZCcqkf/Jf0dHkaNwfj6jCF43qv5h4qiyHthUzLT92XydybjCB4JmeGZFOK91JD
vzt6hsz1gRr6z3sNyMCQg4IJhkYim9euY4mIMtL92CKmfr4P7HNY3eVZFb6gwcuzoTNkPp8epsx8
3mepxVQophRS+H+x7RthGPSnQl8LuDZPyD2nyJ+HHA0B/ScG8M/517eBc1S+/P9B5a878H1rWLhY
1+vlY6fDZ034fn30qXvfbOjW+/vZbG0Pnd7//hr6CoHJbw0Up+/YcRu/NcnZAPJ9yMO6qn9/bdjo
qoR2I2BwlNrQeVPZUocOidMhG9tjsB/TwjY/7B5HMPT1q2yK3qAHo0AnOUugUQmZigzQlOn1q2oq
dcYh6E/UFEKQEQFCbk7Rb80l3+fJAIP2bTa2f7/KmvR9HmZ19ftr6Nxic9Z0p4LjW+A04y6IiSpF
VPHi+N36CqsJJ9P/E9HC5BXjxokyDB45YTSMJ43i1cdnc/KTy6AC5YfLWAhqTTUqZNrUuHuZkVZ6
aMfWOKlGTj/GeTosWEPsy7RrjdT59bUwofNrKdh6bGhlyprqM3avBSyiSrXMOxlori6J1O25FJS9
5SPp3xcyDYO/uSC6M/xwSbTDhPSi4yfcXKSydy/Zx5UoqaW9k3DQnu94ZV6/y3Xj505upLlwbdWp
GwICY65I47dsIZIkGo5l3pnZcSn8xhVtyzun6bPwuIhCfaLy3gidQWlym/WhfleqSh2Xnq+Ou1GH
x6kcTDfz+uztoGn6IYkTdZwYuv5Ea5m9Va0uVoaXhhfeUIcX3I9EtmB+FhwPJUlPQ78almVdpR9M
g48PKgrHmyDm+sYq/HPSDOGys5LMbYqEnIwmi885mlPZbhCx5oNZNemfIxvzy5F10SeThJGTES9Z
iTLIXBqmrdvkWXdCci9flGNpHtstyR1dDt2SBn3hJDWrzixa5xe6sDunTmK2JolvnCSyKxejNrqT
ckgs3+G98qRrG2Z+V9lp+k6Oaf9B5WPQOKTsbN/RNl+RytRfwthQXbzoA21VpWMNnd9VX1CHIIbq
XZAV0crKLJW5nYd17pIgJ4VDWJrdNtoqvkSNb3+OVGxeKZ+owO1Ipe4juyoihyptZU5qDnnsGFHY
r3RrE9+BPxbcxkFiCzfMeHJJktYuXMn9/J3VdM3Z0GTdjT2MiRt7oV6YZoK1F41+5fAwEpcho1dB
HxLX66PhKiiVXFaU6C+plbervCf1ym6lIZw+l+m9TtPgOMiCu0FHxcJntjjzld0UDh1FkC4rTE6Q
ecl5maTjZ3TaMT6wLBzfkdGzK6fqaXwqs5YYiziMPOIYuXHNZShOPU74Sdtl1ZINYfyORH5z71ey
vo3pECXL0R9ltjTqUL3FFFSLwJN3ZZ24He30RZaQ1umt5J6wvnNkzM88o+6dOPY/qcoIsUiL5Ngo
7MAZjbR3q77L3NzkxFVeKB2rqM8iQ3Pm9LU/uJLY0RobDD2cbH1lXsMWQS6HZW/J8srrEvOdDKr3
ou866tjoXoelDenphdmes5iby4i2D31qGSuhjfo8NrPxtu7zwQWy4rbo4/gyVJm5iMe6vipFbbhZ
bV+VpQqXjRj/MBrNLswxMJfmMFYXhjWOy07J7jrLVOP6VLWrIeUfsi79bDEvN0/C2O5a7tR+Gwx3
mQxj0/HapskXson7KHEGuzAjZ6yidhH7aSyW0myG2B2SUo7v7C4Z+tNEEX9I3cAvCXE8w/DHm7jq
eOs7vdlUnY+JyMtFM7RV9JHryPbrxKFRb7fdR2uog6WileUvxBDo2DW8OBSOKIl0VG1n2XHXjtL6
oze4b6+sITbFaWp3FVmEiTHYqyqqwpI7flrLlR93o3/VxgJnsiJs/QtZ6iZw8lRn3XtfGr7NnEKW
VXCmPKPNQ6fyOvHFLIJGRw7JPCNYdrpX5k3UdIZYlb0S1r3VBwAqqIPaeBsPhd/o6zj1srQ8pqqK
vxiiiK9Vm4bHmmRQw3lqiZOW1MmN5Q2Gdj1meoPTNZK9FX2bE6cb265xhBGoY1Ez9rYzvfId7Xtx
YqYGsZw+HsJhkY6KfjSD3I+cqpw+tjzpXQ9D091JM/NsJ6NZseIxY6d50uO6Dc+GRdwk/LSoSPY2
7Du1rNNmzNy09DwIu93lZyXnVelarUVXVFb5ItFhthSFqt2sInbvGEOQAgFPfe01/q+sjex6rIgX
OSIzmmLRtl36oWe8eED7K/sdbiT0V7HJ87NiUOm4aKSfBEs9dPmpTRJ1mYhQrpO0xP2xpKUrr7LS
D0YXW7Eb2ynuzZAFjgmjTv80bZ3cMFL375M4kuPCHtP82k+DsHCmfbMUyiOWDeQ2gWMEbrPlXVtD
vuEPd3kx6NAPtv2pv/35vx/zFP8+jvn+4dTe+vtfaOi46Yv9y7Owt3oKVlXzk6a7+fZduJnt3U3U
a+ePH2jgXxC9TZvtvzi4wwLvnneWfqLTE1EyOYjTX5PAWRe+71TwcdyWCUp5pCzGUOGOXjSoHfnO
BFGDNTV0RhQPUSP0GXpGBJElZ+hegz3U24YpWxZIUUnHTFQ7KIokrkLroX/DAtnEib7TwOmKYIBg
MMy0EIrHRvtdApPQSGe0i8WDTb26UUuz4IWRuKRowQ2EaIp4zQ0tqlVWDtXAF7XZi6B3jdwjt36m
eWZAx/ex9VYFYmgWsTKy8qRTaVKdJyItjMHJ414UtyKuoz5fGFImEXN9y+L0wYLCbq6SADZlbdui
8O5Yykp54cuwLJiT0rDCrfBC6PQyoKTusoWfCB0XTt4JEANqDSVu2U9TOpyZKcuiP42qzTHmGaTb
pf+cKoNy78wRYuTmxJf5tBcO0zVR6WdU2aJp2AQysB+8Ls+i8qROecJPEt5W2joZK78OO3cMC3SC
SogXmt7q15eniMPvXh9b6ad6fIZ4L3ZBqOn4s+uPEbMrSWR4H9GYxaFb50ywwFHKNMpopfvO1/VC
B7XPA8fgxlhk7zvOhsp0KR9lx97WMsiq2Mnzkml6gcKNEsd+fZO73BttF7GVGVvN0Jkce5qmZbl7
j30QGmagmXEvDd0Sc+GPlm+Vq8TmNSNOpmspv8aCeDXCAt/E7e+xma7LFXp2oImwibqr+XWLZsit
3GD2PWxrUkmnJUVS/RFwz8x8p4vCJrzMPDT3r50gyNFq+G88AAQYn0ODy1sg/mhQoTiivpCh3cf2
RRsapA/YvWElVslc0REp1hAkoz7Nx9BKLkKD5hScpRya67giZAwclCEnmJRfT8SPd4KcM9opgjM9
7qslu3cSWND50UD0PZcdRG41UDnSGPSoayq+DG2Py6+6wRSUTiVRGvI1J0Or1bINQYu7v0Fl1y3C
ahAmTBua1U2Viti2MFsNtQxJNMSZd+epMRP6OC+L1BuW8EwqNRwPtu6xRH79/HSmyXBNhcb3j4KK
Td5o1LI7Ab4aI6GK2rhFkbeVGid9HUwCkfZ5gB8OaLqIj9wN02owCwf0hWEiREiC5jotZDS4mUF1
dq3SADxoUYpcm1dpG2bV7a9vc9Knz/StBf8U+2cIytHQKQvSMtMlTefZmpRjf9vrWmMRkCYmwIf0
HROG02vWGteFGZeT0NRdPr2FoFN/g88Pk4U6BWy5YtjpZnPGodp2J8suzaoeKpnfZokwoMMjaK+x
c9qB1IM4Yx742roCi4vXKVxIaFRdpJqKE9uIjDZ2ygDadtL8Q4BRcDyS9oz3cZGnf6NWpt6ss/ma
fuzAnBqBA2E5bUl6rvt61mWFykZ2W3mmNNJlVFdF0rwvxzos4NmVQ4mbM6wU0YRlPpRpPizseByM
664ovNNK6STy3XQcyXCWBmVWe06miPRqtxHESK5kqvwxdRFQ6KESTSMaaPaWjCrBt8ah15Xl34gp
nSICzxcAAj7YU60kQVt69BoQM42BlZmVbdYWXy2Ri0i4BUEKtnQ8r1FKu3S0DKh2b9hoz6ThONY8
qpOCevA/nb6rmSxXTcf+Xob4XIujRBJkRCCKYiKv8sOyiBHPSL0gL74WGlJULlkV2/zcpAEbzljV
DJgO5bXJeJMG/TBYThPorgxcKPxOXvnl6BknOoXLe6ONppIXdigngtDzNkWYIm7EBE9eMYUlNLSW
aK8KHcXjzZjIuIsdkiST0Qox+wAoz1SADxm46nhjp30P7JiIBrxVI/Fre1GIilUraTUTdnHvhyAY
5ePlle0bQ+fYeR/hK3KQB9x5aGQTN6gLkcbrvpJZWawQMKHtNWf5WL/TOva0kySpNsHvfS/tT3wO
4/olszOP37SkpVhklu2DZ7RlloOi/Fo3zLUmZt9CkQqaRnNLIis/WxrMGzK4nkXydaRppSe/kFhF
5XR5lCenrCk7KIpfX3GujdARhhOTwm4jTKl+uGKlSRV0Keu+sLGZFmPX8En9mZUVw3jLthTyqxex
EYuwM5u68s8tKBas01/fxtT/b0coGPqcmxZsBaoNTA6WvCvlI2ub0lAyvUl5ltbMqfNGGA95GZTQ
RkFcZXSpPSsP37eV7UPjFIHI/aVv12abO9iy2CWtU5t+eZZ4trzumU7swak6Ktur2jZI6JZi7PMz
LCISOBHhHvwl7iFwC2EPCNZh3gZgF6deFNeT5LcILl7ilwmsYnBYrFnfHv/6ied6zcbOCjL9soH5
2J8SPsHuE8fSC7KurKxPbZMRkFihtQkS247TukVImfOTgHY9lm0fK4Y3v35ktvAFpyXNmggu8bXX
y2lJm2U4pvokLEw2qcgS3ihdlUlbVOHxKIYYUud16cSp6QCP8kZbtIQY/fqRzJlms8GAbJhNaDUg
iK4eM1Vdsiwd8ygzP9l1wCBbdeFPN1AbrJlE91GOsaVhwL15QT+JOHTlpFJ0UcLQGAEFjae9mD7K
yxgVqImKLH4Sdsk0Dwgk5vLCK3ucFQZsesTBT2W1ig1Ls1Vh65ZV7gB7gcf9m0ebeQB4NEURVqYQ
FSIQ0p89Wt3H1EqafPjE/HbSVLUusbTGZAzzu5rYCD85Q52X441lZpN9TI2cApBepok/LMdU0tpf
KWY03SewVI3p6KyIYfWxdoQ2yUJDYYnxLikm7dZAbZ6EZtFBrdVgJLhgWHuIeLrwsSimIvU5pqKu
rcCoXZE0EUQiUGaEvzbzM6nCqeX5r5j2TEbROB3tDMC0hQ23k/xAdWk3cjnI0vjYImAJ7bCht2Zg
923swrMM/Ozv1MLMHE2X5NjSZxKYJZSLzx0vEuVgrUVvfawaihVSD9iThDjjWGN+eFTwXCy9zsj7
ypEJGzDhSetloCxQepglRKmS+r0lK9uLVl7NbSgDCGR7pVFpAwuQGhD8us9gqLaw+WWXYSr7xM4g
K5CiCQ4/7icgEAemeFNDpNorkqc57kTEMWxTLOvJT/31bHPFdnUiHn4yAlAS6EqEHjhzzwZ0sDJ8
0g8fg2CQiefUTcwK1+sQaLqQ5sg1QvmBloXtKNNUUeBoXYblW5I0rBdOAbZjnGk/Nfi5lwYWc8su
7/07EiK233kNl4vYyvLknkfJqK9SxJzx62YjTbpL3lLSI7QUZUoUbgn+WDWrrhN2e6HLwOtzR6Yk
pe8Y0VQtskwr6kZ93WjPyXu7HCMnyFrNe9fv4xbC0I66GxKnN0TEo5UyacOvZVIP3HdJTxE4Py5U
F1AP/M3z69M6sMDMXGtMunGEW4ulWJwi3uc1TongvFy1yvKRSEmNfvzYydwMbxqe+N6C8dqk7gD/
NB8c6deVWqjQ7GLXF4l/gt1w9aLMSTeeeSoj5Jh2NDBXvlHZAVkWyEzxT4No/dj4pHLS9x/7umf1
uVHVmXEFi2E190JLqT+NVutnuVPkOQ2qD6ofk/jYCxHdWI05t9PcUXHOzMC19FiV9i1NIzu7D8wi
b/sFlspQPqim7jrixklX0eik9rJS2Av4ASKRx15qxPJCUcuI4+NWFmaVBA+BnbEas9xTZmt+PrK8
xZIeqa6K4AOTpJZkmWW8KKzTBsH2IHmXiT4u/WXU+nXXvuuE54fhyuNp14grLzNZeSojHkwh4F5I
FjtFOxKY9aSyw045vsFlWSOKqMdoOO38ygjC4y5MYW3cWHUcCrYtwkb8kRuNFNUpFkdneG7HQFvo
RVOAdSmnHpjdy8vEtCy81ZsPjTBMcAxFVByXG/OKl7djUyqzfRtJXfjmCe0Nw7LcIRJxYx33WUTT
xBG8newiEUaIx/EZAvps3XsDCh7cSARK+JdDV3SF9T7yjKhLVlbMDLM4jZtB2e2ljJgIlVMqNcUk
LF2LIL6xfM8zxjPOkwozZQwlVPY5tHYZiDODedpK3tGwDGnyPoq6yPaWXQRF4C/zEFWV2oXKmm5p
aI2EmEviB0NYLkgRR9peZDUxRPaH6ZsZrpdGiVKfkG0qS1fD9cbMmnYTwoK4VAbTl+D+QVkcpCcm
Ts+DCk/vFgHNmFxFQTfNGEvqGG95hQj7dZZak8rnbe3blqu6OscCGDPwjeNa6RTnFZtHDWoxYvrK
yMILtqTycLUkoHAyMxpO8NCCB6b4TJN+mueMqwixJKMxNKAwstgO+ENZwqEpVzoMwbTczqaDVbqh
HYjGAIK8KZubOsqaMMN8GcGYHwcNcr39uR1Z0y2HQLoYryVWFq7AcKi89Yx+WmBSGxPyYjDwWaLS
aWraluJUmFi77HAPLepS8Izb59GasfIWAbcAn4m+yOV1LLinmMs7hQCQU1gBxVxsV483VgpfaUXG
9HBePTxORoNVo90tx1ViFNNfrBLxOSOhNq63U21sTn+a5M15iBSY8bllFilugGZG0N7GIcLz+jjM
2ICHLs0RPyrp+CbzQ3INB9zPlSM2QOVjW2OpwfNutH+aUTV4wqFx0A7yUqVNjllqzTTBKWaBGJtG
9ph5rXJiMkyk10+FiQ+RIiXlrdrMYF5AgqDXNs8UmCF8NLfIM9nRk6GxJ++cbKDdLA/pxQnmR/IQ
I5bCSqaH7+UQYJ36VE+XCXgg8eGQl8QKPo1GyJv6LZ6UTdO7WUhjMzS4Szzk9C001BXG4adyGFZX
VQfTrW8m1Bi7EX/kCcu5tTSIyOLodMRPUPbFsT8FkciyC5scMq0if4p8VB3wDVvLLG+p9DMsn0qA
seLhdQuye1khlj19odlOb0ie2XhLMjKJQzqK6f4z5FeC7lOT+IkfrjLfxvcGJaM+O4mrAQnoM7ZZ
K2FUqdo63k65ilqN2+lDFuNLYAFyXDwqwhh2vqXlKMknMLfIbhdFadRZ6JLK93BxEQXo/7+okwKx
zQQBA4RsAFPQnFq5P4lzA/uKz+KhkZG9ikEW++EtU1XS5yc1z0mauoniSdo6XuUjbEgVbXB+UJcV
3kAaRXKRlg3+O6Qd4naCdBShohKx/OSijWsPQYFOR7g6Dfy8vZGoDoAX4A3jtPY7/EQLgsQ9K01o
GFsHSWMvkxQmNl32Ruap6lQomKr+C5F9BH3jJ3kexyfbcHJUJ4GOVk2QwN+9G3iFnlcnRRRgOo7Z
o8yUuZ1gwpAkjL3xhgV23tWfStYFnTypN4/eK7/CFLGiH2M8UYwsPRKkI6HQcrXm0/TRvphWDeJV
0xLfxE/tKu4wA7Qxp+etw9DEm8YCx/lliOij4YTJiLgymgzGmXIQshhkes4KqnGGHOjkw7aiqbCu
NkGWkYpEe6smK7VnnvpeOeI7xk3ozYNbjqhhKXiMEKVHY7i+aQrfKXPrBIEJcZbGcpKnmnchgvB+
bNdQlUx6KMS4qAZommgFz3aavAapfsyv2dgxYvFRkvkYjkYHeMovHeiZZ7ztvErr8EKxaApS5g3M
3bkVe0zWHzjCWIO37L0ImcaV7AqRVAuELlBj5FgIAsmv3GcULjmMoQL4I2o58FQySyezkQpvWm7a
1BSLbzOTUZ0jEs1CErL2bTeK1LM+xCPSt9caZBpRhbFANcJX6FusL6MrRsxAxMn0DF6RGVD+cC+n
KFUSgq+CWas074qvUg1BSW95n8jkQsqyGLwVN/OqNv7sQqSuvSUsGkuEUyWIfxuunaBU5gYRyS6u
PxK/jHzf9cTAgv6qs8BtynvVhm1pfqlQxKDJsY6bNlWuYY5VfDPyBilUp4F16OHsU5qDU1qWUA1t
sMrTSJluiw8Nq3WsDpmpfrF9kg2WZREhQOyiunuYHutR3SRJO+k/NfiTNgH7n4Q3rNLpjOwxeu9F
5vSZoMTAGYM/TCd6DNGJdAnPfcpthIlXQJR9sEXvYqwHWiwjCOoklSqdjmyXLDglNBGS5dOhTQh+
UqeG7+p+0MxyqKmJ/b4JLL/LnY5kCNjzYfSUedqV2STlvjFO4cAKeSK8cdCy+rQcCdY3J8g/XCBu
Od05SgMwdHshoRVMWomlYlxvPLYsjEYrdqKsaPiHeKOw4k2gscS+UKwGIymnIGSlpeZ8kfppmXtO
UMrGuG5CUeCZ6w5ZvPZtaPoTjQt4j2tYbTLdVvMocEYew444nmgmIS/MKc24yLp+WpOWN5px6Iig
+r/sXdmSnLi2/SJuSCCmVyDHysqaXHbZL4TtcgNikBCSEHz9Xbh8zrHdEe573m9HR/uhXUUmSFtr
r2Ez9P2u5h124/7thoAH3opeC8MUfi+bqMdvaj/o4uQfiK/fGnpwOagPWME+iltE/0Yr1xqDe8FX
+0+1EBE+dVxVDrthFiizo8e2HdRZEC91Zptx++z/0N392tttl8cAIZj4tvcy4Pq/0e/KOOHNUwyq
6q00cnDA+BToA7CT/nyp3wh07CaCsAKuBcoK/422tv4n8XBO2jEpASX/tUZI64TIR1kydgf34ba6
06jeHqppOJ6wYIrhkf0ojn/+LL9SCPCwYv0keD9IEkEOxzr3f/0spQ180Le8ekKUH2WsCemGx6cJ
L6nYrQLQ+Z/u898viBTzZr1MUh/kYvobr9jWitCuJ+Xj6AYcFFWLE/8EfwzK3I+d/ecvSDfa7j/s
/vYNwd2SELZKZEAgR/12QddxVg26ix5/VIy5XjfSfomCJQz3jk2J3XNZrurBzMHCi94MWz0PFEqD
B4skzqN/+ES/rnR8IrRS2/skYMEM4SP+XRZbUuLN8RKMj93bppqB67DHnWlL1PUmsQ0eQc3Mgp2Z
BjgcAC28evsgXAajWXM7orPfh30gQpI5lBaYt0Y54q9jf5T02iwB+sl8ftOz5FuZ/fOX+P0x4sHh
PZcEA7dAyVK8Z/nXdYNzd9S+8+y1ntqtMq3fgZCcwsE8LF5iGIaS/t+prhACCNyjBA9y+2eLW/96
vdgBjeD1HOb649hzVT3C+yRQWeFonPAu1P/ueqD8t4EI2Bgw4LO/lYNgLsFE24Zf344lgOTtacRt
h30xTON2YPz5glt9+WmZYkFAftom9MOPwsBo/sZnzsvqGrWG7TEePNWGedz3cfApUtgw/7QF/34p
PLoECh7eB4gm8/dS15d+v5gqqo5vUMSGYEewjvyxxx9//lY/rBg/fTFwhbhUCoPMd2Ee0aBfnxwh
0GXipp4OavVJPe182MlwKw2m6Rjx17QO0NBzMVXgVtOsL1d0i5kOK037G5zWsOBUuWglmJ+Lz8A9
kPu+DKtKHBdgg1BcS9e01C156UNy+jiNY482SHGfDeOu78zq65wIEk19kagQVNslcFQE0X36pue1
EZqR4A6+ODq627aqbQrLjLFRQ8GJcFg1jmg04qYvOo9LPIofACX28GN11r7BCiD0BIdF9L2MvbUa
7UxQuue691G60RpuMGC2vgdAK/wEfcLgG/wFQKzIxNdg6jYw571hGwlxFLudyISuTdZOuqdrNkwq
HZoiknHHTfYvymPEsVlnP4DMdwQFZW3G/V3HZDvE49GCWUJv0Ub+TiYCl+xhjwRSIFArmirvXI/J
RQfw+R3vngPA3jS4RotOmTzxiHgbGTBZBZ51eevD0nmZgrGoW9ODdgUDE0NlyHitE1HmnhHVTPps
hLs99O/TMZXxvKtGbO7xXbikdhXvoDdsihYwIPGjq9ATRIR3jQTbXBUwIcFOsK/VSCnPewrQ+deC
1nNKzmHkZv8TDd2ikytos1I+DGnKWxhPh8kj6IRROJzO4emHlr4bxIJnW8zOX9WSEQ/MhM0BzWiY
5AtbyvnSppOe1gxy9Nygm04TBV20qcl0YKTT85eI9O1SFyUD4Ib1OB569TKAefFMhnDBJrn9qEUj
9PAquiQ96jbfD3UHpylQ9HecBeJ7w4kLvK74421pdN/R4BB3LVo2Bcs3PMRWkainqGSViPEx/BZ2
1rn1bPoORVwkT3JIvW7fN2EVZnVVzU/h0oS8WJq5PDTMBseGBOupV84ewWSIx1hFfg4faH2NG90R
cMZWvSuxqI+sCsWUYffVX7iS3UtFGlG4lJboRbtAH9DsglLyh/AmkeSTaLEdh1lGl2huZBGzusbT
JZ7a89ixHReNuVt5p8kOqFzvkoUEHVZs1H+tpXnyKZM3innVTW8nvQsnUNDwvlRHK0xa1OmcPMSy
HqHry+a1mcay6GpZZQsbhiIs0/GcrH6/X8oBKvAgQ4ZfnSxDzvgQ72f8ylOCfuyLcsIc4HsoX8e0
7Q6to90Kuz4P9zUn4kkycPNZB4pmyrxAVM+zW5PPnTeEaOVN/25O/GZHfE3ODKbzBjEBL7gw0HR7
pScMkOJx+QDysIFfSQfpK4XUg36GSvpofV43e7kM3o5OvX6cLAPhgFJQTIsz5wBBizYL+znJyzgt
6+SlsX66nOBAMF8nn3G6E0ZqtDlNXy+ZRYr1W6LDuC+80lPnPoUdoWBU8wdngxZ9Ui9uwknTMS+T
WnwmfJIXhwlMN1NEtxVahpuGWtn57ABnb0nc2hPYb+/ctEHtFwmq3yud52DI1jWhNdpm6X2c5Th/
Gz3P5X5D18/TxIUPR4GEfXBdJ6zcupNdBseUMoVc59adI1ONcN5T2VwXGqMQo6XK7Rxs1nq4Z+VZ
uVHtfWn8m7DrXQam9304L1+JKcsro9g+djK6ALVImqxyvY1hoRbBjsV6uMqaqY+LdMBkBPI2jPqm
hQeizeOmCmXmmYB9hjItssDvhoMAUZD5pNcPjg7tw1QvGg5dravnsV7GF+Vk72ejMy4vqUKKgOPz
QXFNwLlh47l6zZlL5vvUn+ouH1bLP/NerhlEnv49prSPmZSWIujAkpP0VZIbRcozQ9Lg85RE7sLB
91vIDszgoqXOSuON6EhNdYkSDzbtjrbpZ+UB1BQJ8BncyHwa76M5avco9FGUp80aHzUV9T18OvB2
zLV69sUgD9Y4euDSRp9VUD7P6JOf17Ffk8Mo2ZLxsa++Lbghh1rHxuwAA5cnrdKwzBQbodi2lc5I
be0pSlt5GIFDaVbFU/qcDjr9EjgZvOOqFF8QA1q/GSzwwsbCv2UwFhwITopidKN+Ar70snAe7MVT
U/tpJWI4BB0t4cwCnXytFwQX4DRFRSK8ScAHhW10xKziMpfTwA9taNQzvF0BPr/1z5QMwZ5HwfQR
vNx4nw61OtKlS5/6Xq031cRHJA1QctEGIywzMKLPyrD5fphK9U4lCfsatBbFwR8Xe2VLj80DTuuO
BtrcOBXPp2Z2AUI+JhkOZdSzAu0xHJagPdLT6qnyUpa1elj9pH5OQJ18HNdEv8OBXx2x2eLblXoa
Hqao2XdpGV6gcNMg133awdC9DAHWuxr2a+WJ+xYU/H3lhBxzOEPIXs18/Ci1YQgbhet6USkzNzAq
tWAHevGuCta0R83u3S6I2+RIofnlVq7sLrFVAGZeea9eCRc5uSwhW5s0X3oHrFvEBpR2cmnDwMZ6
RzCcvtNZl8ryMnuyugfL0l09tgzvO60+42cqEL0NfT/1QDDcxPzqUg77ZShpc06F9D8ZrzRz3tUz
uYXVxzw3vrXjoUYmhuVpTeMbVgqV7FPSD+m5rxNZQMdla2ahdxdJuvZxxled2qwPyuEqPOj9N4s3
xrjXEZn1FoyyEHqoU3Q+DWzs7wLHvId4SBtkcuDMF7s6leqRV43td5B8l/qmb1rRFJ4aQpgQy5J6
h9hO0/q4JAMiEIcNepAiHR3eAtrirom5as8tenLV5TQGcsnD3pT2FmwJn/LA0OrdHK8InQjSRRfY
9UpazBQQ8UajEdfvwwbdn0IdUVKHEYBTNcBWdLQ6is+h78jA363BUvo2W9xIUnP2UezIKWFQBA5j
twyqqO0UmqfUq1oOB07VpSpTXll1iICw1D01AVwzmV+z7kEs1FsPMxpNnpN49MllTrkbcl+Bx7+N
O5TTAga5tRBgts7c102OaGJ71t7iJn7XLV6UrgFu/0BcX4Cn6dvNpSX9sL/TmvFEF0vEo84HwT4J
7IcE8mZu6OL3O0ZNV1/aGups1g+gefNVu3HIgn6B8BMb3h6HhoViV0EovG0b0KQFd407BhWjSREl
pI5BiXFFT22lJORIE8ZL5s9QvyPt66sXpi7Oe16yKYuR5wAVB87uPZWeerUpoEmg5OIfhChpsENG
xzd+DghXeyKHNg8r2pzFdfS4eEzEAGYmWZouRyXV+AuCeA3GaaAIjUm0q2Uns7AaqUt3bR/TuN5J
34kwvKWejcwzxNy+PPIxYZ8raz+ta109V7X8VKUy5BnahP5phrdjVyalOhAcHgRFIlKQv+L1plv8
7qqCxuxtrdJcjnKVWQybpsz6Puyf1NBFhVLRkpmkYaivVvdfdVWu+1h0kPEqV95CYUxITt20heZw
2LD7dKqDpxgGIlU0FlwP1gMWTAY/3PxKhWwf5DhMyW6K4+oyiUE8mXHS1c64ypZIifVVnCGvlZ56
wcfCH8Zu345l+DS0hO5SXYubtgy9W7917MaXEC1FNUG8TtEWIeJW4uUvJjaH1SHuliHZ2vUFSe04
7SSNxBX+wVmfpJrLLJ1m4vKxrXjOosnKLKV9CQ8pDJHmNEX4crsFJPfTWuKlpCV07/HAoa8VCpty
ztalVVec8jj8m6jtioYDX+AjlI84dZq9QQA1N4Os3/Omop/AvLk9TDvpQZC038cy5vceJyq3fVS/
kKF/7jicYBUat33sl/wj8phaZGEgxMeAlOps/KB0WakcT/IG5Oi5lD6+dEXAcDfO5mh2gzuOtuRs
Z9p8besg/tSWFX1paTBfLJTbIpSjOAWgjN+DfPfbraYhBRlwMt5GZRkAt6I4bouQfWXt1gwviEvh
1Hb+9EXYxGt2XdRACAWZLKLTEA6NyCfVOA2taRUgC+OZ0zzoUEeyyGt4eNvJyf9S17VuMx9BoiHj
XVwneYvfm4P+wpqoF4lkWGT8uNA1jJwKWKutzr0U+oNE11bnrQwC8gkH76yyFHEoe/R0GxVacu/Y
jKH/vPkG9nS1rcmaxZN3Yej4F4MgJI4HdJ57YUq4oUQZBhdIdwqZJ5hKMlUB0lzcZOSX1teuySfQ
jDZrbOe+ar1gr2BTok8zEizmq4VqZTMocnY3cIv01zhWsEw1bgWYh230G1LSttz3ca1vGAJx6GUB
R3TRlaMX7ryxh+eXrDZ8r6eu+xhL6/J2CqaiI95IrmaO6RPUtSSFKwgYLov0XHeHGaDqjOo3zDs3
1jUHlEsBPeHi8MQ1QLzNy025OfGWnoRyp6RFwgCOFCyinNV9zVlr95WNIKX0bc5bgDS129pYm5fL
2PjA1MFQri/DZIb2zhd0ngp0FWWLkpZGYpW5oqbqloNHfD6wu8gESLC1dGyCzx1so96QWy9xvNxD
MGsduW0RmBRpjm7bMZmZte4nk8c4cMOlqKFfJV1m4OZmSzHYpezbmyUp/YDkk0EDJu87C3YIaUzY
vFOzV0aOzUtVtUxUxYytAhkFaZxgUJl1o4j0vgJWG06mNl7/1zROzoa7Gv6nHtm4EVrbU0l8aC8H
CaOUHgq1MI/we25ki+fAPNilDIeTGRoAQqQKX/9b76UxwX2cOEJ5qaxd+BJCZaqf3shaT26Cg+7S
jRr1aenkDUYkbNI9/AKbDoJ9uMavFSuJiw7wVa/YbyOd0uajkXPt1dmQgOjy0NmWfI5wRKAc6/em
BqGQXDQApbsSnpKF5aaazNgeVqhbeFo48rjgX4LEDLZHYFubZbhBaN331qwRcFlMOUwvQV8+BTqU
TbSLYFRtgjMxZlwEfEiNBsZB71CNeykTjnrsaVG0cCHd+jBzAbrLFBVzSZGt1Ak7NDrul0WChbVg
UpsclirTzWxXDY413U7OcNyk4A4GkVxWQL9kV3pdVEIFs2UqTUbZmLJdvKwBO0D369/LxHTPHtw1
OvMFwmcZM9g7O7hN+lcytEBZcL8jR7oT0ZTWhVXwqbhs9UeIj2tklu8u+3PaVPYeZKk9ggduLoKU
Qd76kbnldFn6nQx6mLVsCiFYet0TT90cn0ZAuDgLBrmwzA1zOxyUJnAxukTOA8I5tn2VK0HSslSs
L7MI56gpdLAuj1PjzQ4Awet2QKDoEEsuw/CgIqb7ouwT98VbS7cgAF3NI31M2qYNixmTk78qAgE7
Q/QWrcGwehbdiOK03gFOqOlo6rC1r5XnNsYFiNof8rWtqz1yWrb09r2hCcw5/oiceEmYEDu2kOlI
JxF/7GzH6JTHpV+JHIRiE6JDjZfp2icRMYVPQqNfYH2AbSJTEi67HJ6O0QIgUR++IpBb1wqdd5+x
ETj81kFwc9kctPEubqPu7FWTgJXdhAhXwFsne1g3/MVMRTKEKSQpT9cH5BbwYGJXeVkAb91xlN3I
cwPC7MsKwwLWRpk+GI8IfM9V7iMq3f2Ch12wtEzSHYe34psH8xLIQy6ri4cyPH1CcznXDzHv1Ya6
Ar85AsFEZ8XisPmCEhksh8Ay/ijmoLyFTbJ6rRTFnU/m1cGuVhowI+vauEw2ZH5OXGjuZ9XV+AqI
sUEdjnuBahr3CCu0YfpIQR/GRcrFfKIgLZpihjfmwxww5AjDdmLHgXEOe6IKnzDnQOy1P5CXSE00
S2P4EGvVrXDoT+uSIXK0XJGp9JsCkWmLUFc3wCCfNja1pypScKdNwwo7aFXODh837TZrBLrhXA7x
4u+hEEFnJQGChQWGMViUXg95hybTMoa9MKimEaBgWKbbwEhzqXxqk4KElYz3MELId7OLNVzHesC3
hBsg/sRUjXkEPQD43ehtiHfC60CHDJh6aZCQL1PYUVoEewsc6BzOK9Al92sPBiBbIymjXWthsCsC
0je7dXT4mSqEnQ62kR4x4kD+NU/1sPPLyeWzDpePMaqFvXF6ULLoRps8TqHSBpcLwxENQQMWqPfF
bdCV/k1Sd20Mm1C59JmiZXrjebX/Zema9uw8Od3Dq8cxtiHxPyMVYwboDHG65E04cZXHM0O62swL
n7JOJbrcmbpJOtRfFXQ3nPpLuNfRHL73ylq6K5irNgAZgOEeWSd7+hHR+2rJehgxrgIOE7KL53BB
U5D6SDWMJQn7XU95/a4NnZpznJtAdcDnRR2oMdnuW3Q3BzNo6MAX5TXp+uBlhMuiyqzpPgZTL16U
FiKr8XK7xxiOShilKosl36mPlTdjUkM7OS/3gDxulUG8ZwLv8mmojHdSHJu6UE0b32mjxVmHI7Ie
Km4v4AXio1eS5D0Y4ybGMqiiL9Jfg51jZHq0avFPLea7+zm3ybyhNQzUCNMBFE88TclxCuohKtbU
A3Dqm9QdBswq6B6Rlm0KBXKrUFjqLB+D0OwAX+jNsIga3sCZvtTl4l7SUtNMToYgOhm2uz7pyr9g
KyYFC5l+TgD3D5SV9IuAA/2F4EfCzHO4cbD8vyBzk9w6iPwHaTV2XWI+w6Cs76UhS5klWhCKfbDe
p5XXAtFQ1h9wHqgBbcYUFEkMcwp++jKPvvrAQXYUiUOjMmKyzJq5mor3XtKxJ14HrM8ZWP2TlAOF
FAanJbL1XxcD9l/tWgk+SH3BAdX2toAGjhTTCzpa0ctHxSbBwjvN6xFVfsI7JeFNUiPyzzAJuIX3
I7QGCI7iji2w0iyH2UdWwy8CQZyuT8TUPV9PMHIv+rlEbD/8Gg5MtEcukl6zvGSKaK9IbMhmheLV
ws0CTQv+CJ7SJiIFjHd0BWxMyNLkqo0UcSezOLCYWeS7cM/YMCefomHQKCqjbDvXoY6FNQkL4Dz4
FApviaoKhhZM+7CwIwPGw1W1IAuNTQMbOwthBa2l+EZGb8HkDAiaMOrtJjkvbQ3FsqlauIVkVW4m
cqzBETJIxauVjA82SDRamCZwkVLvRTKXlhcQYhP0fYgMNY5fORcThk1MM2bh0R2RgZnGL6ZdLV0y
/BbZLPksGCBZtsoaleFYIs/MUwxRWbZvwqKKpN2hrpyNxw8Goyf8MGvKpMX/gxc+jtyNpyc0zDd8
mcouyh1Jk9ju/0Ge+zUgAvEPAeoUWdltyliKyTu/ybgDQc/BnUy/Eo4UyQ/V24/aEPKTCvoKbs85
sUOfk54pH9McVIcgUtZBR5lyHQwufubfha4/f65f1WV8rBg6PeKqGJAG8fBvk5CacEE0qWri11bI
TWjp34wffZt2WIiegFz2D0Llr5r8dkXEuHE3tuwwJN9txMDPngyQhokmyEt869+uaN9cNUE4KEjz
U1wzAxOcJc5D5KPhECvfHsX/T3P4h5lePo0TGGT+7QX421Cvf7/Y4adJDm8/82OWA0wd/0P8YDOU
gEmnWDP/nuq1zf7GeENC4LjfHu/2BpAfU71Yiqle28unIIPDd4SpC/+e6rW9kxqCJAZEAC+GWIf/
3VSvbbLlz9I+MrJ4U2KAfwME0oE2fltbEj4avyyX+i6WMBHnHTRgUIfweOfhGLXLMRZtMOwNuGje
ZE0gbyu/8/IO80BeYbtbBaxQvS9zUHKjO9XQAdDMw6n0dVV+uuuHJmEZ6+VyQUJLdR+alY0XgTzm
Kw8ql8Ks2TqMaUL6GdNZPGuDQ+NF4jlGVsk/TaBs7dkFjZpvlcSgITAVDskpv1tgj43aW3hAWU4N
xA20eBdiFtkAWCdVTvmwQidY1CdrfLXz/bo7MevIgpxAQr+B7jGov2AT9ymwro9U0BDWoJnq5raz
wJ2mMzjclVEnK3ouM0x0cQ929A4+N34h/PTDPDjQ416n+7yvxPaplpV/cOEkQfQGssBhcalxlqjj
psNQEL0tBmYURnQceDMOVKgzOvhQDESnpnzFhJ6VZnjyuMtkNfS+QfuwTYOa7nEm8OhmRkD8K+7I
cgNTEofqAES4nmCHnTx2EytkZ7YGJpNsjmCWVgnq+s53/nwrOOsa1h3jbkEIb9hHa9Jbms8QS3Vw
xLSqWoyYvtRKa+KbFYPFVLrmdELk1+1mMFa8BrVSKefbE+1Bkdkb5At4E+nMUcTF21OVIIAhC7TB
7CMcW/RxgsB4341gd17TIZb8r5TT6a8FDf+MKUrDFPb0Ke5Luo90E0PuBZiOX+QM2iwbIdtfQKO3
52gwgOoxMrY1xiIZfkIuYAhAzLcP8HKqHWl6lZV1O99tb5TOSNNwLEvXimKRbQUTKKXnhLfgkCuy
7lcwY4dW1He0ke5RRwZtBZpiv2hgvR7ybtTVOUl0DGomwN3OffRARzIQq3dIioEDc0Tt13SdPgtf
dl99wINgn0JKDjGxDCMadFKCPqk0VwG8ECk9T4FG4CKoujPvG06PbDCfQPlYvUUgwnsPdzDMBJPV
p0pBJK046/e9C72DDdhQxLjcbRcF8kBX6h4GoekBsb6E3zFaxlk/Jph21PqkvfEpbKig+ieLHDv4
Fgs654r0H/cxN6tj0Pr4egaNRLKVk22WUf0ZnxHOYySy9vC8XzE2y7SFYdEFnBEmYbi2/FSrOt2L
fgU7wwO2a8d2OBsay2c+rddwiMOHbWXfAZuQIibBsItGertyUPAYLKTzJJDhPkG6VOEOSPKXoAu5
E2FbvQB5rDeAcfNF2LY7Tl0ks6WJqgPndktFTSVG4snpFSms6SAjlT5VDBPOIsQFL0kbv4dJ524I
OKYteWV0AZ4JL7IZvSPn0/whHMWMtC7idxe48v2Pfbg4l5llFZjs0ZHgMfKZ2dFhCv7y4gSTmDTu
xr5duT4Z3X2FISnNVVNOCfIsy4gYhY3YkwxmV+d+bMVXlizVO2TSKlD0rQq/6F40hyGdkChdpXfq
ks7PA3Ab2Whsd8JgD3FuHdqFhHPw+xaBrwDpgiMCVOAm5WCTzMBCv4ediGKhG93c0LQ27/Q2sKvD
/Xk3ufEBy1o8Jv5yQeTNQ/tbpkcvrhHiS4IxPoOjQE4JaYDk1UVDfZ92SXO0pRhe44ak4C+RPslk
T0gErpyhCSH0VEb8UfcqOS3BljDD6n6inpB9RufFP6ZgEdE8rs8J4bRYXAi2HxGk5opGCJXdkOCT
6CqEJ8DrFW6mjBcOI0w+huiei4DK9VG4tMlZrOYPLRy74Mi5uPU7id7Zxu6r5wa7A22l/8JgMS9v
w3HdiQ4GLAeG/AVj2fq7lTbpnXXJer8ModjTrtL3vlIS4+Nm8hRTtbb5hAQwIqVwZu0mGBQ/J9Ko
gjkjHjm4Q41Ybx1gDqHxMlgUqr9ABJPjYIf4Y+Dr1StWLC2Y2Ocur/VioyypICIOApU/mZWXxRis
d+uPa5VjRwZ7VlH/uYJb6CaZw/oskE+6HymkBj0Sizub1ss3zHPUT4gDgm0Z/bIuJoJZblkN5wXG
941RRqn1TzD7LCYHF/mt75tgRx2yPkGIDtxxyXMvGNVlHcT80MXeDuPg0tvR+mGTxUtTl6cg8trb
mtCxgJeff+om67/jUydvY5ksTwh5TBg1FtXpI4Q+fbSJdifhyoaBW2dzbuuG3Ckr2w99KsYPFRTM
+8F05XuJ2YM3xo0uq+dkfaaKLbuaCH5YlF2QCtFjRqJhqguGbytyp32iT0O3QpCpINMiOksWZLam
ofCacADTycRuREj+HmH1KsD4g1Kch9ljOu/bebnBQAaw3Y2i/i4RLMB91PMLczGm09k6OqDFsnXO
x3I904ZGX338fmg+5dDcVxryR8RJ+mFZw+lI2IqDPkEYvsumamr2GLIXXeJGyndlbMEbeIhfQuUu
oYwVyewu8GWo/SSZ+RE7/n9w/A/gGPOf/4iN88+YYAVtoYG79T/w+O2n/oWOKV5/FyQwz25jf0K8
wvA/6NjHfHC8UnLLcX+fNwHg+i90jBeAA2RD5mUYa4aM/X/QcYD5aAF+YZyQBBZmGJn/m2lnvw1f
+W7sRYYfTTJee4k8P9tawZ/M8BrJWTka467DHGD00Qz6KhMBcop5G8/2AdM3lzN3dmh3hLT6oxbM
PrcMdTub0mH88FNncf/mSv15rBj9tQ18sxljmtfWgBK0xdEG5X/6NJhFKFucEPbqjwO9Vu06lJmJ
BVQ4ZzVKiZ2Z+RhbiXmwqk/0mCOJAP4GqUbgmiSNh9dUa3KH31GDje46+gz3dkIPSxSW3yhCle4f
Onj/NzPvd2M0YulofhAfIYn/mzGaNdATkfrRV8SGq6qIEH5+tgxUz17HiwgxP8hRXjQxhKs1jsBn
Li0JDj3IMwodV+jX2k0TzRtPhgX8IwISRl9jqmisgCZ2leD1fWtgB4EqMQGJkPT9VI83CEqHbodh
cNFto2rbH/78HP7+GEAAkBgPIsLaCL5/6Z8eQ7x4UB1kN10xHSh9L6qE+hlrfSwNORh3PzvAFlnS
7uXPl/2VdggJvAPwfWN8MPiQ7T/bx/rpslCoKyanargOyUqviIGaK1y3CNaW9fs/X2kzPf9kiv5+
pRRTFLZQBQYJ/C97Z7YcKZJu3SeijRn8FoKYNA8ppfIGU6YymcGZ3IGn/1eoqmvo7v+0nftzUWZV
mSUpFAHON+y99iUx5K8/SbbYiHoEMbdoLN13OABDfUincLWjSuaJ2eNQjB1zDbsY9Zxu/ttF86+e
CH5LqC6e7eI/oS/91x+PCr1g1oHMKugrD57U7L1X9eU14E0eE6b2HXUMH/1B171GQVd1wU/WftjK
xepeLz6Lu5giHklOiSz2C1IPG1hsuK4/paHkzjTQCsUeurnhCAJ/m//LsOZfGc+8fTgOODbQysO/
YGzz97fP9Gev9bzUuKEzbd4Lpt1ZZBnV1LqRs4LsOeu8qL7jREUgufU49pjEFTG7g+DXBFi2i9c8
C5iblupnMTjBh/JkHhCC88eU4j+cJRg5/vVDBpXBRXQJwoBw4AUXnMRfLid/CAsT06ZzU7qYe0S4
m0S+HS4QA7Gf1DzjMuvNB9Ws3gwKLw/YNreH0R7koXYl+KS6bx4lyMYlCmqdveqy6U7ryDRUer38
grgt3KXY0OK5Ky+Dg8lhn5GWY3urpTGy/WBQnmWWKCPWdIzwbJU3R0RQ9aNdZvcZorYlognvb6e0
f56AuDo7X9EuW8Vqcza487ZFpg7L6zr3wrfURHKR+6F1vTGzFLCZc0bPXPPFyQgHNhp6DbedpT1K
v3L5IUcEhDMeONY9zRRAUO3nEwhA+7nPgVse0sCwimjLq/S7gFqB7qDtjW9zg/hVopk4YfKUJ6sX
9UehJC0Mq83qqRDpEkSKge95SIc5XnkfGMHb4g6Rz5IwaO73lrVYKqnxA6Gy0zj8Y2XnadKMzoCU
QdzlKerOHf3tdORRY+sYpzLV6RTUX5fGzK/sQcgnjzXyYRalYeOCa7b30KcdHs2l3PaqCrO9wST8
HT2M/oVvQXoxLgNzjtrMVtl+mcqOm0PrZM3UHO6HjloV0nZzbPlfcXa5A4xihew1KseSjjpINQ1A
5y1b5E51GjvQaxu2rFWSXTxAD9qx3F0xDkjcS66kaU/fK6jmnWC59tn61SnOpX5qGvq8i0LtI2fe
Ym9vozaWy8ZPDBzl3Q97bcrJGRAgzLM0b6dqwgjARrnfDngephTxeIF+uLTr7skEeXYqV8eZ45nP
IEVFZQq2njmCxF2bpjwPgYXrPgESlpnxUE9WepfDPkYOXK2BzmlrajFd++PkcEXptLNGHc88C/e+
kZfpHS2442dxHzJKiiwHxtm+rYtBREzK2ZMmC5IigL6CaV/EVKN1cYik2LJzAa5vr+ugBridUhXs
vTZrtjjcPE7M1q6Q4jb5YNRojNeMwU5hYGjssiL8ZcyKjm1ndvaEYj6cw1sP2V56bp1gCrwybpex
39bjaHK6oTDL8gBP6qi2fi+GsS32a+0369Ecx0bGns3WLg4Wb60PA0QKI+ZjtV8N2WzWDg1H1ez4
xzTu0DQZSJintn0tm0Y0J2cQU51UuB0ft3lyUMSy/7aucp2P8M2D3M6nQ0oT0T7xMHbOrCPsaj9L
XkHSTXW2JaG1bGwRylXqmyZE9J4Y3CoDdgprPg8gbetdljrZvAuwL8moCEbqkxZg6faTzZDwET1N
CMJg8+T9yTIL98icvWIcU0E43BVdke62Oa1YZelBCuAdunRjB8flxvaw3IwrAPPu3pIpst8gF4FM
LIiD3SkvLJ0llXBzWGD8f5El2Dly+WQ40RZdoNRAZGR8G1iyrdjEuY/sW2sDVFhEoXIN53mttT3f
+lKs3a5lGXXjzS2PpIyFA18gUL44e0gqVvuGfKnNzz10iWU/am+jrZ+y6dllh/HuLSkqhtDi4sVV
jjklGf2t4MVjx8DE40CxitnnJAUkkbdaayqLMivVE7sW/V0OuYOcSWdpEoJGRVgZpnwfr+4YLbSD
sm4RjDnuwzh51rM1IQuKtA+uJp4gcCw03U1ZHJnj2ehfA4QGd4URiJfW7C8XZ1n24yGoRyDqy+pO
YWz2ms8m1y0vrEMobV3xBBMvbMS4uhtOyWEXWmLpTtMoUvu+HJDCP9phK9zT4pZ6vpmW6VJ85swC
vcrwl6TTDT+667YNRY/dTBtq7uDyy19euuZ84nWxDb51vZbfYu6xnUd51VVbLCrFrSPrrCoeWkAr
KB1nqoKMv+NMtac2v+std2VB6Uh611Ouh2W+aYycCWJhzj3aPkyvTrKqHvML/40Sld+IAwRl06VO
ntrmBa2TOGNvLJitoAHhukAy+q5bhDsIkMr10ZkWc7zKKHPLq05iunsKeVocxta0bnuR9W+g83x6
fjcv7HMXZmK+go3IonkdAmZ0G67Kg7R5Wy962/VHVVfe/TKPaDF60KrVq/abbDyicWx+wWK4nCFF
X+c7+oDQSQosJONewp98NcyUWaGWGZoPl2NuHXT+WGBVukJIVno7zx5sTOK15/I4ym3xMpSGypLa
brlNGDQ74uS2ncUQggN5PYcWl1SCPJ1rpPRQRe3RSamEh4zur6xhtv04FfWkeNI6yqT0ZvgwCLw/
xkqZft7ENFgfeFHWEQKzFSik7jbfammsi4NBY+U7ST4WHRtsWWEeKTXdLGuAAkgRwhAG49Ft2EQe
N31xJiEiHbeDrKuuu2n9xb02JlQ2Sd63jbrKgPbkceiNTf5MJTJ+mJjOsCcFxagipk0abYdWYc9T
YO2falS5xVer25xQRSjoq/WLnBBA881Q7Sc5yKTsbKRSf88z01CAUka/OhVYIR+W0Ui3wzCzdU2K
beYiLeypdO6Xqt6828aXF3WtVKZ/41o5tqGV6mZkWi751HTYFhcZYNBwdoxjzZjHWYadqlHRHzZ4
V7xUd8mC3ZqiHIpTiZb1Fb2D9VzmA9caTzrxwrXejPetaEHyzrYUDGybHFXyMr/BAtKhRYyCCr54
yG/1TmNIdPFH1BDL+nQUyAgzruhEFg6fJo0Du4jCmSpiJwaZO/dIyWv/BJgLkVixLEZ2Uw2G1Ltm
ZEQfUY3N001dkwoSDcA39mMeVjleNdM8rb3Lfb+SQ1PAQ8wDQgCpSv9vkvJfJilItv2/1O//tmWk
Uu2G948/sgAvoPnfvuafcxSTkQhqhM/QLtjsl57p9+wgizR7lnxY+cEQCtsLaAT+OUexmKPYDu5l
bHOY3i+YTSyrn9lBIOhBlwsmHxAuAr7J/2aO8kmn/GtHeYk3vqS8QeUFUs9O/+/Nhtnk0gSeZVyh
DepLsWesE67z10EJtx3OpdkE2JkqEYZ5eQhGcNDetcMJiDmzAaQdsN/rVnYl54tKrXJuWoMeGdU7
irfMZD0XErkwHuaqnJb0UIWFVxTXXqYV6qyNP03nI+gWftYXxImasW6Uzc285NeWYkewYcMJAyPK
Q4MzSvkI9s9QvHk4VI6uixUBUqrMN7sdLpBZf8I58AQyE3BzErqZDh7CfJlzcVcUU6IR2mFVbEKs
tDEVAm62eh5gdDLDZcMHWa6jqvyt4fy/u+a/3DUOrQVX7B9t77/dNs8/l/fxr7PH37/i95tGOOQ8
M0ihToeiFqC5+ctNQyw3QcPMrC43wWfMwe83jeP/A1kKfwWxnDGc/ZfALdv7R0gNyw7dNLniBbkN
/8yS+L0l/58Ctyz68b/36KxYPddmMGe75Lcyf/zXScJkGKrvOhOgC0orZfBAH+v1x6faigdan+QG
q6Ol6arHQIc34yjVV1+V/ZPsYLiYw3ieV3xEPV6Sm08d1gowKD2oy9wMqJHxPgcB/EG/M/ujG6a0
w55n05iw4VudB9cltqaJjBYMz4klNiWxIBqr+4LVwkacbVRbR0VTTVLehHIwA4xECsknET8CI4oL
o7oq3f3G7gVxuNTD0H+BlDl5jAzaprbOuVh85jd2KqYkyE133Oe1a8vz5GYFvqESnBzRN4u9riIp
0HNZ56Bb7ReX3qmvoq2zCMya3HQJD8DAWdLOBV7DFGlAEZTP5MTQVEVYlhR+8M7r3ksSXj4yv+TR
u9kjNWDCjIsFThyO9F5PCNxITpp4CeMB5gmKSEzLYzz7Ir9KSxwMrMUCgi2UybIS/Ei5hruwK4+s
/+UbcVxTg7rUmY4l0uFEm6H3tiIvY0+X5cdiLJ6yGr8FD/AS5lvbHUtbv2BQdg7lpEmQgit+pF3N
N1bgWf6Kw4iibFXFKQiXG0ZVNGHz/DpmDV1LfVFjLjmdkxJUP5n/g3NPUxPrN5BFY4w4Gby1gy60
emEyjDZBWCXrbfd7VjAqcNJqftrCeaTzMprDzFtqOBAqvUBSzQZ5sA8JG4Oa8Ki24gUH16+uLqar
bewgD1bZ7Zb3eKvm6a1rxnOjuvZYAVffBQV5SxuW1nGV/pWU8HZZjd/jLexYVVcvEt/UDj9hh09K
/fSL1r9p/C2916LzI8YXdFHzDM3WSXewz6qDq1ziaTZ1Z4MZA/OHdjHDB05JqfJrNMXDTThpOwnA
9oBOA1fZLpsXIVbLY5xm4fdithWjZCTKIdKU88LuLZG9ZzxmF7F5W2Y/U6Ka7ojJefKmYgGSSL9s
Sqoeasri2Fa+D+KGxCSnWxGctd68n0LPPXEu5PsBdcsewJ4be7khDsrXP1lwN8BIUe6nnB1RlUE4
ZPdXfO8ct4uVR0GWZeylcDCOu65zmmhspzX2NgMbpKmoE42RitFeni2vBchVVy9GnZ62rWXbOkrS
Bybj1WPeAGF6Kc9574G6km7xC7rU8G3egri0Jtbf2q2iUfXAv5jPoFPFeXPl+xN3/Iy0eee4m/Gr
I/wN7x5hL4gQ2KVku6FUG+qYZjGOdmXOj6uldPBUu5W89/H2tTwFwY9JthJ7pytwFKDZGGMLYcYz
Q6gpnkxryw4sq+1zO2dDQ0kMkXHHhVVtUaqnH3NN3IWZKnUPj9qKleKyyISqietalvUD67BpJlng
rmc24e3RnvSqxYFBUEF6zOpfrGC8WuDso55+ATXWiJ/BLOz9ZZ7zXyiPBfeaFj1zKrOX+tamTXgb
0Xcq+9KSbXse9uZV3ooGMikxbHlv2AcTPzMDZH0K1hJPCHCn9xKQAx6/zEiwtqLxlpQLpuydJBVb
fcBXVER2uH1dGKq+sG1cbuvSeOeWerWxg0QtjUvS9BM2yd69xSVe7YaafrE18KiNIY47WxYvDbJi
qLjSK27sYVUW/f/m7KC4W/d9k37psX9B6RWOuJZu3Z0twVgtcNS1mgv5iBjYeGLJFLzbjVfsskr0
sB4EYVtzlnMbA5VA0NS1RHrUq4l3bO0SrEoo2KdpuqXD7yCRFe2+M8z1MFzu2gq0+QNqDyYYPYsT
g66TUYC6r3OX9mcdj9oycxqDCaFLH24hQy+/ZfK3vrVz5x2h9Ysfgz0+wFxgvoK2GwdIOH31kenS
fptGYjvq5NY4N6sZHRowNjn9SjsXQoMxGcTgefk+VLO1ayGSJbJb2ANlDDJTxC4o5NfbAirV3WaY
6mYtmBi36xzsUGQhcQEIgBTcnpPJtbNDLjBMgA4JY1GCIUFPfmBZM3AGTzdi5tTCPruCP4b/aQJy
Pk0VMlwfI0GUWfpxhucQVWGHzcXF6c3vJo79shxAvYoTZqA07qyFBtgXzY8VYEdiGg65EJZh7ORY
9Tsm4EwmRGiPz6IoUUOE1brr3VqwuupPwhB0hYb8tfTBFwTjXbIJPe/NURaxXpFcGe6lz22XfD/P
zXI2qv5DVdtNPaUzlHMazk2j2q/toL27bMWvwUJ2SWuu5V4Xk3naEAseDYJCaUxbIMotyMkwq6Aj
sPmAU0DoHBZdzrvex4XKzr6F240ja/pmgyC8Ik0phfbegj119BrJtbSuuQbGw1i4ZB1W1a/Zr8V+
kdu3DLkzhg7BWVauXnrD/DS1I1Vy9OPy/I6MX8cwSob7FGVhnCtrvNUuHKu8JknFN7O3zvJ+SdH/
dKei3tceBYNa3NcGSzUagbF/qUO+1Ta4QyTnZfqF0R4R/VhWOyZDDep5nd/DXSsfhN3JE+OY7Rqs
JW9DUDGjT5miKu4uTin1Gq4dD4zJeSoKHztchtaQhDzOdb+ov9st4vxLaONpdhvAuSqAHUAeFfF3
W3MN3F0nIF3dWDnr9xEBfaTAzUVa8BrQxbHyFX34Mpr2dl85IwjpdoOdEeUBEjreMMnLV1NVvnHb
V9MNYVThcx94fC2rs6dhxkpbLzQctcgeZob19x6irbeg9J8QfeLzRJp1YSMenTnMnHjJS5l4Y8ob
nRe5+0V4lUac4g9w5MPE3VKAKhfBBZ+00it8HawVha8QdGad/eG1S+vtSKfE6Cmt7k5Z23Q0tyU4
MiUOvyG2Mt9mc/kBaWy620zHKBOlcnUsmZfceY2vEou1ScvJKicFiG+Nha3EBdcHo0yazWOPWPpR
M84wMS0qgxLDZkfkuWP9axxY119u1IzPlBUty7tg8A9SWh63TOtPAA9HsTGWQ0W7WzPnCXU6vsTJ
vAaBVX4dfUGyadafa52n267scibzmfNR+yOeY7+wf1hZSbe1EVhBIF8xLyfJxhK7X4X+hwTIdflh
os3ayW4enzBf9YRajsGNQrx5EK1/v/ntVdoxZt8pHgfLEVs84jnlq+AjzQKm+vYY3InJK149DAss
9QpvBzO5TjzUsLBz5YZBBM4AI3Cnexwcdyhwm5vj7VKBc4jMlD13MMk5I7M0xJumlnG9a8OC4bEF
KjUN9LS3AMQlIPbGwzT4xqH0yrSBjFEXr5xm1SuPuPlrzQTmiRYXXWIZFCfT01S8ae+f+1Yh2S0M
rKGA43T9ktmk815BwG4iseXDWRisTaLc1BUjoVqc7X5QcQ7HoYoWt5XsezJw0OY4PEzbMr2a4Qa7
XGLlDcdOXLG/m+7cDPgHMWJDxf3XlXBMe4DwjcfSm+pqexEDajjMyN6on9nq2QIgjAtFZxPS8SO3
lqtKipL74UqELkuPENfAF7KNNv9rVhnFtlMhWqUINJvgRhyWKVoHf8kSt3L9W4Dj+RuDb9+gWJmf
6q1FHoDTybipibx9Sxuv3Q9pCOmh2Zb6hGnU3JVhmeFjdCsjjMZGN69muqQP9PvtcWk4XodGPLH7
w4HV9vP3tmnJmsuDEknqll3hnPQp5lU/oTdQzbPFBiRCEmAfdNhU15grevI+J2xaWV/H0tjqMfIG
RI/aalFvuXjrd96WAp5SRZWo0pqvm5ZFs4tR9zjjzru3JW6XxzAoh+4OWtzi7US2mAiuY3bLNsVC
I3OxjkgEZ9tm0Em5WYQzRiUmye5TN2U+2lMKvC4M8CyWIm9EpEuSk69qqBaxP4LvqTcJEcIZc87R
JawXSiffOU65773aYdHMu03jVDuSjyet7+Qxp6zGyzS7LhQMy4hLeCgTO8z0jrmskjGxGWzbc4BP
12oy5HFG5vq49BO9gIUyeoNYsVPTapxx5snTwDW5Y4dUXMvSKwCgzcGvZujcH7/5SQfW4uVhaeTz
WEGgf7Osy27MFfpm4n5kbrpt3s7H9/OzC2V29OeGEtyakED2xYAOFF9HUviczglg5Go/2uP2blJY
X2kc61GNG6kLpHno+LbnT5+qlIVE3Oo2j2xVvPMmyeCzG1fuvNxyMIkSUJVkFQbYT9uqySLmQBqB
FQ9D2d264EIQN1rul5EqMpmWRcRba5VJxrOO4rwnh9YepmSug5OBsnMHpUk9Tlkh9kNl2u+eu7jH
pgLtkVacTHWHfjMouvxQZA7Ags4Lr52i8S8+tFwDNjfUobZdACW5wH873CleSTRMGGOlba/H3qp7
SilIPkSmhQvLLFcnXDfYh8XiJf1a0d9wUcJCLos80ThNE1HzGAf0XH0bqemjTgTN0ShSB+gtT5JW
+y1rj3oaY8M0VhhWLJbQDTakXwXG3afhFo/0cWYAfrNUSOi8rGVd+2m/rdc8/4k70b1JU3D98K6h
1nQG9+7IwT+jbFxrCEbbwHB8qCbFQ0evD/lkilu1ZMjW28I/Vsz8ErsGsmCOXXcuTOs+RKcejeO4
kMYms3dWkCUazYsBX1p9eFsZPSjyxqwSq05d2AXCecvAg0WOBhQbk97dvGFcfOsdPEG5Cg+ut1hI
d6X6ANY9HtE/bCdgb6Tm0ngWkfKwRi5tVsdr5TB9CDJ/52/1Ox7Q/JJ6ByejXb7KkCYiC3coZD7a
sv76aSOu7dnsEhapVRctjpOgXLNhH4v0XBYj6pVxYayfmX5MzWyZsdESAZwMl1VU5i74Ifyy5WoZ
g4PFRiy2B7e4rrHW3zN/gM6EC3gOEyVNdTtO1NulqfA2XMY/SzjKk+h7gpgJ9D1mkD5+6pYWrZxK
dWzcCdKx0dsP5RQwEZDDjylfpjOLCeCUyKnPDIN3GMzlKZQ+bBbbqM520KiHT8NzVvTf6dcoxdYW
d6e7lc0JTT7hLRnr61c1pYDalL5xWJC9UEo9FwaBBcEwBVe57+i4XzYKxy4/pXrrxyifjQGwwPxN
WP2NZgMa5aX9AiwamY5yXVZbIKw0lqvXfLGaCC1su8OKrmJ7Tr1nXCooRLfKxgaZX5PM9YYFdzyu
Y/40+NYvjFrUf6BxkDmwnc47+83JLUKwVOt+jEC8d2Y2ODtpNC8LAUu/pMT+v89gqU4RUw+K70WS
abz5zWO4ThhCiQi2gFiE6TdF4h77SqXQBYtVP/aWhemlDtOUsRO5HHu4cWtB8d9Y9DiLR2yZIx5b
DiykMI7X+fx6aQCVD7GNwZ3QJL5ZDWcc9IQWF9lCq5Pu+KhkcMPyTt4hOqewtiqji+ytKqwIPlzd
JgoY9pjMZi5vL4LFE//CX1Vt+MvO7Ee3ROPO4Ds/C2lW59Xj4QpY5Edaybk/VCy6kgXPA0putrle
vZyBVYMEMq2XgUdSXFsTQAj7MguUbRavYkbzYfnqck9Q5RWWd7A9KuHf3OnAkpTGSTkfA9V/y8Lt
vHDBYwmSJjge4wYHL7VO7fUkSwVnaalp/6eJHY/+EvWCxVdLqR9Tmdq4MfvrIVMPEKE+zAYZxIxb
NRFL+9C7Egx0swYQm2AO/mlxD7bGuNO2+1pY7ng1pYbc6cGHsl477SE3ZZYUXWMdl5LmbPDm8dRO
mcnkAmiLWXkff9rgkRAUcd6t36oM06BNCAlZIEMRoUb5nnrKetKhVyFcXPUQf7rjvTFQT5x9duT7
HtZn5HDnoWcYBZ4+tlLic3BAG8xZ4M8ngwndXfjtDdoZVn0AFxBeQmGfkyCzLsQqM6/OPc9HS2zd
vipW+T5aMGU8UhibXWVs2w+EhekSW2tlvF8yd+4Cs8bvwANviJwgWI4hGOTroKJFCkRY5rulQH9E
rncCTGn9Tp3FrZVJdGilFd59OvS3KZ9/GIX/6zeXvsiN8dwzhn7YFuhoXgENPf7TqY93yt1uhyXs
JA7XP5z6YsLktG1sdH+z6/sVEAFpFy2KxA02Be6PnH4hNW5xinjqN+N+karnNfO+UCF4v3n3s36d
jtwHK7o+DPxahC86RLYt89Z+ysxaxsCK7kJrTN+b5ZI72aQhbK2Lo7+mSTeutE1Rc/1p6+8nBbLL
FdOy//T2D5iU5rPbcv5E/mTK8vBvNv+KpC1CvzfSkBzdoZUK0FK9DNLtr/o+ZG2cd4GAdA3N/bDK
Mo1XzoU3H4uDc6sLzyTbClo3/Lx5e50rAtj/Mxgg4OrpY1Pq6QCavbjepEQUwwOL1JthzqiYVo0d
zJ6aicf8pRLilHn7CzEAF9Z0lHAVo79iAzKjVjHZasuTN8uJ4ZNZSR+pm0nUoW2Il9oesw8vx/C7
a7M0W3bM1NbHtVILAVzcaMlvDIFgpPFesMgRwPQ3kAArgofVoKzfiBM+S8KIdp6c9SEr0v4BGpT9
WpJVsOw8lwN7GzzrfiQUB7Lgn6gBzrLuvt4M9fobbgAu8kzwhghvhtWYXitpmLdmo9eDDU5W0LyO
zsPohcHjfwQRTGOonmzbYRi62DN3addyrEaNF7Y2NWOe7/6dR+AMIitvmfADmfk3HsEgG6w505Dh
YqnG+y0b3RJQrrQThzHUs7kF2bl0OSrbOl9/fbIKMD1RqG0+eZKfwIJcwD3BVF30r7OPXUUbPHUz
oIw87HW3o9mB3wlA8CANHZrkkjRXA0LBi1FrStj9V9cSPuZIZW+Z193W6S+E40xL5C9gfXNDuzFU
/U9IjPEgq17eeqsOj01u4XxRmzzo0UQCJRH+wY3T080n/YDpLfQmMheeTeq766Hr9X4GxntknBkw
pTHyxzUvwVJdOAgLu4w4k2NzM0/ih6EsK+FwSo9+7hHtc4EiCMWt4ZR2nhS9cyIeM7xvF385aQKw
zr4RbDrySZB3J7qOmYoxZt48nEf0cDefrAQ04N/bcLESheRhX4brO+nLuKpccjFSDGp5ZKUNs7Jh
fTEKBy7wAI7lk6Vg4Fg95AQTxupPoEJXtWiRBYrOHF7yzsdcC96xo5Y1t+GtqN01plXYjuuw+BsP
snG+D4OOObAl6nr3F87CiilmV6I/rJhnqeraCHrEFKxv/gQuWFW4RaLD9lZt/LmZPozOst5pEl0i
W1UvYrS/OhmHNbG4SeE620Vg+i7awcc0ycJD6zzbfXIZ2sDo9rZVuUcNT8HNysctlLQKrgeCeTa3
KMu2OwcwUFSX/SsS1fLez9hcGwQr9f10UJurvv2BcHCwFO/NjQoZEsNfOA6NKPsHPfcPRDdjkzW7
kEe7dWkE89q4Cx2YHYg88lPfmva1q4wP1wjmGyg3gAI5/9GDXDgPrPC/ThrlL2DIayXlchrq3+0M
/7e2/i9ra8sNLMTW//+19enjPf+b1OP3r/in1sNCtoE23nHZGEObxwD+h9bDCv5hs+Rma0y/HrAc
/6fS43/wk1soPZCAmCgzvItLw/nfLK1x2vx9Z21evgOmHZy/rOdR7/+L5QOXcw+MMfVvvdw1yMxp
l/4KmM5qJ1hNVi+4xNQ2WMrPMCP8+mkrpCe+W3bwM+8274mz1vFiGOjPWAOW1yowiiv0KcyDkE8x
XZetH16mWqNgXuNs6/SIiRchXJ5p3X8x2z5lU6eIS2+uKoEmRKm6LIlrzAEk6b4O9wVzoxPZ4k4c
lHMfN6vFw7GpXUTXIUjmwmJ5Uor5oZLo2qjPdHpdO1JejzPK3NVX/RlMtv5A5PnNbabwwwVXg1Kz
C1gdFvLb0FRm7DIyPcGSfXfgSvH7hvlaRoE95Ffbmi9HEyYvoI7QuG1LI112AeSMHCHCkMaDsDNF
USlnq1F0FrDEIurF8s7Ic/sVt8y1ezGXW8VCYQQN/HEdQdpMc98yejFfa1LrvixAyO+Wiz1d4lNf
GHcnCuN76qjmwS0NNv3zYN8OTTOcZpgrMXjcgi0h3kcmOMUNJO93MfXc+7Jl5Cz96qoHbXGoO0N9
H6sgPZFC5uyr1qoREBZDspU46skXQswOEL07Crv4ydRqSIQulq+eFQLyyooSkM/Fmd83dfjNtucq
8QKqLsrK16ZoXomQKG4IWEbUn2v1loIoSoDJQdeqCswaMmADSV2q4Aux0sUoX4jmKeDA8qOUVuh0
uSK/9Gr096GFDBfYcU1YgT33BQP5YOLVA3JuPwEDpnL8dScZvs80UFb26FZWdb+u43aX6tyM8412
JHdspNGFuXj8FKdLBD6PA9GX0NqxIhRP2h/ra+/CNSBs07mxCVPd+3mq7yn0hn3L0OLHFLp1G1nm
ZUdUsffBKEztk2nXOhDHp6+HLS0wA7fj9fTJUVh8nX3Au8XFjhSfNN8JXuA6y+DKkoLKD+qbiUx2
NSMfhz6IxNY225hUQBFl4Ti/8FiaNWx7uFUV8UkrUJYA7lWWK+ih4ByqT7JD19jiSjEBLalVL15I
BCbDXuCPREWtr4Pel2fQWeOXbECkESnaj1/dvHUJqQDiGFw8loNnfPgb4R4O1ENkIGnGjnwwGA5i
s22oRRy5Dy4+zUJBGFdDcCUv/k3U+fm+zjzzu/Kteg/Q2/8BOHQ7E4CH59NX2D8x32Kov1hCsec4
90aVBjsTCynFSycyWkYcpJ2+mEnDi6+UTkHLHYrZPFln9jBoAVirXdBsvr+QsbY4QCTsanisQWkc
wlrPL17udZiqW5DmZVph9RVZcWVIZ428RoSYtdkcRjhyKNVsPEVxE+ie2hYrLAoQJpZTuiasI7cv
UA7ZW4GW2+ceBTfTWj4S1Cg3hG8O96Rb7YjeGp4LpM+PkNyPQ+tsd3o2We0s4HxnbmtmVvZyKtJG
H0OCSe/ZoMFq1xZGXqwH6xPET3nTXHy+9sXxy0yMhTq0q2jWA07lT1dwC8zuaSl7kmY7GMNsY24a
3MPmxUacuRiK14u1mMPTvB0ZjMed14Kdu7iPldmLXeZoVoe9BXrd82//H3tn1mS1kl3hP2TdUGpK
6dFnrulQI1C8KIoCUrNS8/Dr/SXQ9qVuG8Lvjui2g6aooyOlcth7rW9x7qkuMCI5F6Ahg01q3Mtz
pfGQ85BBBeIVIQn70ZIkd4HhcPuH1XifS1trCBZyOdHx9e4keWRIR41BmoTgBGiYnx/piuldGjOR
0zDrCWQe5qeqsL0D3Uq1DYzh2uaAt6mNCTsyduwYPeAzPKfktBijtoVnY996FJh3GXL4ZxbB9eRF
kfVVZI21mY3hewm84RuJnlRs/bS+75pAbDVFTKKW7Re1lvCYBDtABw3yMRw7q90C+06enVX1121Z
3FN5HFAl0Sp0jd/cMc7z1XjQJ+NGt40vnWp63mz6IV73HqfMY+nVeLdg7e1wPI27ARbPV9xL437C
7A7leNzmzJl0VfMp2baBb10nltdQhfSnD/q7U9545gPjnqd9FDyTwci74QYcrgFyXog0n28qamdM
WLjuJz/1PuXGiR8aT76IqwrkXy1eJrj/uxnbfmz8+45x8vugRUuyJUDzpqngcG6v4QXI8HvwSBfs
Hshxakl435MWyQOuHD9CwjPeTdAzPlizX1LuKDsaSmAFsqJbqo3VqOm9rYLmMjLsARUmlLENtO7E
vGltOzp2Hdac+3UdbgdFIkFT2MXVYHAGPmPvMQP9fBlDnueVMOAEUV0Hq0ouotC6z5eIoTYRJrFx
3VhtPUNKSKlZHVSIJaVzByhPYXyd5To/QqEcLmI7C2m52myxdeld8ELRODdEBtWjTXPmwpRH4/Ja
+S3T9xRPL2z29dFCtH21jp18JaG7+Nx22jr7dL46t/QRRSERXbzuTE+iuZ4mV160PZTsEGLxvvHl
+ITyfLj0g/IF6H1/kVAkPjR5WoPEX4jxWwsZkFusOpLOYrBtqfLucWzWt2tDEYlytj/ikroTSjvP
1lRN1xGrMqUHEY8fRJpaJ2z1/nWp0+wS+ssBpzFVA5AXeeC9nzkKUrUti31auTHUnbF4jEKljwM6
m3c67In77bR7sJv4a5iTrU2qZXIMOxRi2HdgbdTFep143nSlDYljjBAbyW6syU2gm4B8eP3mN8Vj
UlYwwPNMPsAFgNon8n7L9RGQnLk3I7PqnpzZT3HnWZuy9pJ3ma6vi8labjgPXi+x8J4KQwtpDDfE
s9rxmBqWSGqoIi1MnCNWx/YTQZIB4h9i7DmVjReAiYcD/dxPlIURUBgyCeJdVPKq3BcAS6wBQm27
gDyWhmYSRchpc1UANrySNdamDSRBqPtFrbZJCKMgsWXxlFlB9cCmKr+qGkNL8Q04Jf3OUKkNToVQ
aH0uIACVAZiVcAa4AmKSaiPIhyOklvKA5kVdS1KtKdVnw0nFBtkyTllw2/iciICoiwPoPPTwGSk6
kzd96gRzbS1bn2M5OMJ3GrI3iItWXNacqg4wMuaX4TspBjcXmxR6eP4mx6cAkRlp/c6v1/m1gov+
KVjGrW1wM6WK4h0X8q0cyuaQAb/HH0oI08XS2SGE89w6qRVA3RazbImO0MurG01Cy9alc7qfxrJJ
UJaoLxQ5SAomrZwlLWgRVEf2fJ/n2Tv2vds+tYvD5ATrwY41KyhgejpkUHRYhDXW2dA+xa5lf0P0
6m96g9sZemobiKEVaa5weNh6YEEEzePLFbQj8Iv5Ko5RAzSVk13YPOpPmOzUyZnjeC+/k33U0uWX
bTd0W0UBctf8wP8YElCT2C0S8UHCnFvtO0kFGScTlbezmHrxOpMx9A6VKRPC6BRbpFfOIa6okYsH
eshDFu/ikUrZazqU1NI3ZUVQ8KOcUWxA5faJCr6CLhvVjxPgj63EY06ANKKgip3yJqOZsLqKbAyw
79VkzDQR7Mcdjlz4Fgg0euSWy/xVBzr5MkVcIXsE/yP/pv6EKzw+LM6oL+IlntuNoKW9swnIvhyw
pNw0mp+mAwswnDfPzZf2wCdaN3kUNbtBQaNPpa/RxOm5+tLGtrip0zm8CByx8gbTqTnLIXhcEzru
TesHX+ipQ8tZ5QoXxY+mvY8g574tG3eTUSa+tEpd3tkTJbEA/SK1IPSjJ6/oQzMbEMfd1HCsPLYw
ztSVlB7S/ERsgbcn4de5sqvOu2xtahjUOJG5FwlFvmApQVdafB5lxvppTkfvQwc2et50qaaW3QkL
Ma9N1ABI7Ox+IlERFHq/PJMm/o7WFLfVLqL5YZ4itRuJWYi3/bCS9gARe5v1HcRL4OSQEwhQGDax
0uG7kFU4Mzzp4SLrTNul04jz5zLLHhXNyueerSdnpm48L9WqHkp/7RCScbPpeGZHK+o5fflOmZyt
eASziSZu3Af4Sy+QCzYPcVzaPaZCfnRAugOtszVtOCITMA4179ukFR+FDpuPVa3ex0TgXnuORna4
VrZ1ch0NSbmKQPEPo30lie58GKEVEB1FIpO8wV7g3VVJ8yLpe1LPXunyb6zExg062QBy0lV5EzcE
dGleLMWHjPr0E8zXGC1zhDt4gQkM8mnsn/J2mL6MFoEf2vHUVVcqTRtUVYeszXgJ5xboZhuAe91w
9GCv06SNs4sTf/pMnIidkRjkd5u2npfbRhojTxUV6X2rInZizUo3egRpBmHTEntHrtHFlHspHLc1
u/YT5MelG8lz4SMwkTMN/sC2PhdhvT4lcLTRzomAL+eihtvbfr58yJkqKLNR29yCg1rfWUu97opB
x8fewE0xdYc7d2VctatHwbux1WVMtueWJBxrm6ZRfaqyWABDF6rm/Gk2ssJvr8lgLfBgA9dkBlP7
iNgEtOpdmpXNx7pHk/FO5Fnn7gucSe4NaB5272ONb2k7JEFnTxsQe+sXCwTrdCsiK6O0WSNNRDez
fOirWc+P60QMvIehhANvfzvYnSud/TBIR5I74LbzdMUtIeflgOIjCbYuXZoh3/xH6Y1d4kGfPuM7
P8bUDx8LUoX+wGMQb736oeGgQEeR7Mqo7viYhf7u1dfNPGWFK6azsjp/RwY6BVNSQORcYm/HZ68+
OaV7HDPn0s39g+W1B1QNKAJIfxhWAEn9nq96jNZslzfpH2gYb7EU368tcGzhAfqAxvKGH1iKkVJi
7ExnWhpnqdkrxqd0/EMo6b/7EOF5BusCMFG+vQE+xh4OveN0Th0CdPlvQN5YJesf6In/L0n+qSRJ
xNLvKpL/2eYvVferlwZzO//mZ00yjP6CSRnYDAAvoFWI8+VfNcnI+4tZIAqAq2Elg/DDAPkfKw3g
HzgqPFOHgqbksbOQffefuVjTqLhFRNbTtzQGnP+DlQaS5a9VScCG/IdEUCl4fbjSN6PUzImedgbO
CUXIrOCTDdpW/Xhc42S+ZAOG/ZRGF8k807R8IYJOXvu5R5pDKBAGcyqkB8hJ4QVrPzkKvhedYe9Q
owRtoTYBaModnSN5ThDM3i+Ivh5LRAcoAcwEqgLxqdYxKeqZxIXhBKhKofGO4BVOM3QK4BgZzJhN
N+j11dY5EyHLGl1x9IMPbQd/G2g0EkXpFsfB7eC699VN7TvpFvYBnOGsTC7F2GGeTksgBKUVuDvH
UvKSEHjC0eJifofeqMBTG0bXS6dGpvJgdu5ma4jI38vtG7GkLMPkXNPwr93m4EhRHEXtqI/GJn/G
OXsrOIrdxI54RDlc70QA/bxqyO9gDdHuN1TVhqSxYKURY+Vs27Ltb6NFeAiQ8Li7KG9Ygop0OPqF
rb9wsGoObuvmG8RcxRGhdf7UeBne6bnwaJRRnDoRf0gYvTeRDiMXgYXdGT7UYRqD4U6mu75O11fU
GMtHog/cO0Xw3okgoxapYDbf+QE3x6ZHfCCXZrgi7qH5XLrDvCOBQx70WIxHKQBFCoX0mA1zcRqr
7yAZb/hiRe6GhvWydcG9OZUCC2LN+yFFTJUTMbbrEDyXuTYTL8i/XOY7gNXrB29sm2PTjP43Bbie
cAFofn3gTcfAjuILtiDlrWCv5hxYffLLBGoyItk1G660t2TvFbL2Z0pv5Z6WtSY7JpgeNLWlxyj2
0pvVDuwb2nwz227CgD7EvdddZ4NdPHgAJKlAsGOguF3bJ38uZMaBwnXv1kWmN0p562GRHHQ3lqap
irFFEDfQNyHIDvwEwZTat+i45WWt+iDeZqtXvA6k2Z7jIChOxAS6V0Gvi2Opg5TShEw/Nhz/zohs
/DuI4+tpxt5/xjztXjmTb6LLa/Wu9+ruMVvdCHVWV1yU1nChacJzsqv88Ow0HH45/Ac3jfKwW4tC
n2gjU6VB+80pxEv8d4WerpyE9Xism/Zk0SgdEtW/JEOIbn2Zc7YqOpYvjTt99RsWQbVocr+W0r+o
m9g7SKpnu0VWznvXy1+XydXwQJXnPMuweqxHd33fdXqhcFLZd3USoDecAa9c+mSGASShpXFGtO6D
SLWC5gWreHYrVd6AxXbd6BUMdnKsRv6RWtPiCRVZiULcAkg65uVVpniIk+umF8FANhMlYMrUbtd/
xrs7tps+F499XV3AOgguaxDtFRKk7RqY8nZaZPkdIsPi3o+LU4Ai4DKI1+oCOjokb812Y2CyhDEW
YQqDjXAgK6bZ4ZadsWzP2b2mEfx1JXuFo1+GByqh+Jpx1v9Ivur8JCtN/9gp6y0PlNpPm+SIyAKh
b612hlkSoHhoCR3YRtHB77PyGHckscFdx/NS3I1YYD9aMdvNPHDFXWYr91SJEBVPMSFLg5Pavrr9
wpV49m6yZ4nycgI5UYjBwmjvhh/hfTWAcuy1SJGRGOfCuqh3eMryo0XdCscHvaFtO86BoZATaK8o
tA7V2hF9UA9DSO9+fFLrQn++yCPiDFpF+BSOKYjkQ7le1cQp3CxVbO+FsD5mFH1D01AFnFBEcsMM
YG+jtgrgG6fsUil6FjY5A7WdNRsHSuznIkhWZOBJdOeT1nHRdf6MpkFZ/V3aWzk9GiSPZEe8BJmc
jxmbtVu7C/A9aZKYzmNY21uKTVTl6VIFe7IJo/cRq8Z5hbL7oQ0R9OGv+RStfXBiRVzBEHNo6ZRH
HYyKwnWXUXOktBldl4PX3vZZ3NzQe2oITEgLQrFKvTfnZ3zTpO2soMb2fte4H3KIGicUy2Bx47A+
JHPmfEWyMNxMfqRfPDR0LC7D6n1M6NQ89Y4Yiw2YxOjgZpHi0JNgdVkUJgQRJ7dC0DchSIkah2rm
B3vg1leJv+6Wpdf7bnbCKwipZKfNBRxdlxYGAw2rR2R5PlmU9rAeUe8Pxyqd+4s8WvVTMRD/Sklk
ny8xJgmwOns9jpyYkNitpJJYELF8NR+Cph7PYlTOJSef/BNm13xHNSLcjILlNuUVv+owFJwAb814
CZs2esacl+7KarI/FnEbn5iZ0Bn2zm5xAv92HTLrVXsSzUofWgcCyzq4v1Vx4XtWfCDJt7srEFE8
qYnOgrAb+4GTDqk3o4xR6BFsd3AT2Z7bpflc0Qt5hcfM9D+0/Ur7afYUdKNJ7MBKEO/ZWVe49RxC
ZKo25fRKgIpfIlWuBvJDyzy17wC6t6z9WaYeB5+NyCYbyOrbVm7U3zXox091wiu9oayBPWPtWtpl
8PCab1BG84uxwHjlzZN1nZKbR+5geTsCFjr1/vDst76i9GUySEBCDJ/zPngmQvDFjodvslifw3q+
R9tEXsU6aT6vKS9aOrH7tkkfnUbpS7Bi8hEkqPM+z6bqFf7O/KGN+YdjBTfmJUiXvs0vNdQVe7jU
TdeMNNKCmRzKG7Za5F1sVryCPmySuvdINUqT6xkAAUEg8xDeNn2zBNg34m8Dke/hqeAIHj0Tievo
gwVhZBvXNuZTdj1H8AD1Taobq37WTKDsvaJxJ+Y4p7i6qPIytKBOdFPm7Njk5VeCAvsl8h/57APZ
+mTLWGW38ZwUVzLxRftItE0SH4sVWEdFUXQi2Ag0s599wanfWU9+E6OSpj0RA7S1iHi8aIwLrvru
h4vq6jAG3Qe8NDhqZ1Xs7IUn2Svvw2w50ylItcQm2Q9nfnI+RIVkO1kkl2nrXQ8Rcnkq7hg+coI1
3xNvZZ3YizxVKzDuJHDkJSuI9ZBYqSIbt8CcU4nlPCaqObc8zcu1nzZ9kk4vXh4tl22E4YFC63AU
1Yy9aDDbLXd1hg2U+fYqTS/y+JBLmpljHfcn8pG9bd6E6ZGqor1dYg9PH1hEuiPqYvUUlOM4jjE+
OOklEtdrmnAFJBqhr5MYZdeiZPNpcINiG+KZOabNmCIj7qI9RLJ436ZFjZDc07gIkpyFDGzJ1ucx
nwZbO5u+cMoj3mv7mzeQubHVucbBjETHFV8AKgThh84eKtm9Dp6B+j3FDbFh/Ra+TVr+DEv4/0Pc
nw5xtsFu/O+ykv8sXrr85e84BPH9X/xLVuJEf0EaQIoVStf+ETnwAyGCnPIvDIUwQByfRjaZHP99
gpPiLxeBoe1JopRcX5iD+c8TnM9fgVfgb11oGeZ89385wb2JKTCXIxxaegLYEVdN4OevJZBQjktZ
DuxwKKFBlC/KNXbZakyORTBM32fO8j4raDodusUtSPDpFt9/neNCV9dgAurGOWjLg67DC2Ih96qi
2CbkKizyZH5qbTIPlm3r6WCl5BkjbbTY04HyG8lLBCAOeiwbAGZB6NSS8qCNlu8poQloJvZBIQX0
CGdzaBQP7AyObod23t/MaeYTD4Jvy2KdqUYSsXGG4SREx/q3B/lvaI7iV2QmzjY7co3sm//6Buv4
5u5QVgYZ2K3+V91NYwSAREninIhYct38JlJ+xEfOLIHltyZo0+XRk9j7261Dvi/fpwKONj/9/pK+
o13/B/nCJUkZCV8CnvQDNrdvw1tk5sCl6Fr1hTXcJ6qBZlh+uXoDSKVjQgOQBGKoL4ngvEIfEZo9
SS+5UUTrOn8h2nchOVFyUM8uC3tkY75fY7XiWSpmHsW+x4u8vk/awJzOgjVvgvO65tiU9wBjOvYj
SC4HvLC//1KmSvC370TxzYxB2DQEUsAAiUyV4W/MTNIGgMTlRfXVpuOFUbNKrfq+LOJ6vf39Bxmw
x68f5Lq+B2cEeQw3762ICpdAE63BHH+hagKnbK+LOPdQJNi84YC6Mu8dHQGfLCTQvYXFLlQoOd7n
ALizb7+/kl8rb+yRuBCgPZRZQwMLfVs4Ea5agCtmwZcR9zqiLozBMD5bRDDSvVTQ67C8/v4TzVj9
9bszmXgichmE6BHlm5uMhLxg9fCdL7MA6+19hWYoE3Z3emAsqLoxX5tC70D38Pcf/Abcar5rBDsJ
2jTsWWY5+410LatrkU+jU37psPCV8oSBp3oqSD5u4IxIFNT63RytsV1e1ylnCXsPsjxf32ed1Nrd
sMXGYkjaeFxGd1kGUtrD/Fw5xXU+qpYCxTB5Xtmefn/R/xiSvktEjEADh8qVMfPmmi2hLLJ+pfta
DE1bo6FdgNyiugnXeJn+8GT++VkM/MD8xwl9Voo3FCeXeKU2yvLuFekeZnksUoY4FmNXZEj8/mv9
YxD4oaBUKENGgi2+47H+/qaJCADjjL7ptWIPys1trSjPvo1isfyPdV0GiH1jNGt9/IfPFf/8jhFf
kMMFZCzPIaLnzStuCXvWKJw+r74lHNCDZBzSo6SkkIAVFi6a+gJHh5fLlyUpCFpHtdxCZaXuRkLK
Y1quE/rZJJzX/jO7O1hXbhU4cO9LdAXh7g93KXz7enKBEjQ0Dx6uQCjeDllfTboth7b+nIQpGVkb
tNX9etth0eH5rIutlvEYdboLzpYbp4yPriK6zNpWAf5OXIH02JdXnmWZfaNRwp1h+fNy9NyjAED8
7ccE7MWa2YXdnmI/ryKS58hFljkPfcQxyNOp2j5gGa5cvD4wG8vYTNEWenw+0AG2Gt5Bs+3n53Ux
WwiCcldM8Tsny1wmeXtNA7LRHK9B2b5pkimdbzETZuXXYBoIAdi4OM3WWwZ05H+sUngi71sU61wj
R8uoIs6U/MyPRO3prNqTqFGs79feleMjJblgvO8y/pdpkxAMzC1JEswb5FAnMxnBmxK5db5sM1db
JlcOuzNfhppARt7nQjxf5W/MqYOfDAReyQRLvezK4OiPc9Lf9dhhWMyWBpdRv+1aL1MkoaqIj7bw
+PDjKw4APs2iPhWcXXKnm2f2576JWxsbooa8KiS5Dr1XdQWOZBkuh3mYGUsIV8y7nI6pWK4QKhH9
go+8N2tmQyYvkwhtyZ5guBr7Ng6jn1+ANknCV60kytpsZ2O+4Yb6dsXw62ZlJsyCLqZV7psuDvh/
KTquMtt2RIQTU/TjJjScwkAEpTEnyS1DriYY001Wn3swuCl2ydOsEybiBTJ+cFY/7qqXo8NzNz4p
HPzANPW4mqqiHaxiK5LIfKKLZiz7tug44LboRTZ8PaYuM1zqqGfVcmEqM2gy0knKexhRtSRD00id
gw1B6Q7v1FhFEaNGOfRTKc/ONEy/4ftD1nGAr5qH7qWFuGR5baBJcg/recz4fJ/5XsQPYYFANNut
ckAFSARKNdJ1VGtl9m4ZgEb+bsHCYL5EFulgvmlcAL5qX1utee7SGZkF9u0K3ACjP4FZXEnrNh5/
UqHbuOMlXWiP31IvdNXJecrckD9ZqpfMxsQX91wS2BTzQdOQmWvxIvIRgy1oMl7BJWxgTtEbRe99
gkHncnkEB4Vm3wZ9Lk/PHXQ//2M6ePxhG7mLSULMvMjc42YsuYMDglZu54rVgd9UsAX0TvTNPO6P
sgMzRM3WenzUYcX/bQQNdMyPHPGCM1vHlV2GN6W851A9VzN5GPTqS9a4rXmlvcj80pZABp6E37Fv
JLVUC3d8pIMA7G6PUUp3y4mMrS4rb0wQLr+waTtox1tsNYMZ1VjiTKYhtSHhn+YQ8ke7y+zHKEG2
zHkfrbmZmZIigWRNo/lAGUChaOqpAVBWZGxDQ1XUj9Zbf1lmhn/Y0U7BAg6NYalY+qYaWIDvjxxQ
E7svqPkFceam72qRkOuDr2IwT7hClwqcCphHN1oXaWcbyN/cNj0CyrnoOmsiwb6TXGNsdTybxgsB
i9EgExVfpuJ8q+qHqKTSXJ3rro7mcBuAKoYIwUTMdLPvXZURMqr0UEd4mti3U7qPHRhMyGjA2Sv6
SjnTLCFpk295iZlsF75zlM35ShGuTeYkwdxdJ4Qunfs5QsS1XUDKmJGIh6vRBypqZlzaw9wxhmIQ
yLm6wj208neNMw4tMGDfZarsmoq7tCO4SwAjnG1LDM2ZXEgEpYcM9AFPqRKew1pQL+XE74pIeeEm
DaYGw6yTggQZD3avJ36SIwztHjxrsZmXcnss57uohw/RM0IGxfSkvTng/vUJadznkbvIuyCcvmNA
jU3rwlrh6TeLf0WWEiM9LLqVC0/oRfHRnkD/QXEIcxBr/aIlqzyJm5o3j0K6WWR7pO4MxzlA3gmb
PGwX5oclRFL5braXVqsNU5TvnXTTV3ylsG7rdrOWjtmtGCfU8lqGSPFufp5DmPXNzZnqhoLtMW+Z
VaM9QXeTa10MGQ1/6BboVnYN+XAx5h9wGw9xM/PlUY0UzPbjMkmumFqoxV2qy0TyYmeoWhg8YTqY
O/hzWJfpZP5u8YiHdLaEIZuNc0DVmm/VEZe6vhcWo5JmmWwxGGzY9Sqb99NSKW8ucD5fYo9MCOE6
OynT7q6LcrSJG7mKJfhkVVPRPtjljCbQcSKE9S1VvuYyqPSYEzAwDvpVw9S2rlpVYlFFHyPdLWju
tPmUMueu1JGquviCwn1t70tjNH2Z8DhM7wiopfY5EXRXX2FnnjTSUyRxvt42OFS64TBNfkgztcGl
CtKqRLx37RYsq/s47OEnNDyjlkl+Dps1YxUeW3C5gOlGs0ld2wlhhyeXgg6Wbq2lf44cMXgPAboh
T5ED5OWGC1c4S4wehAgsETNOY2pZfcJKVmzlWkzruotSQj/bQ+ysU30183Ig7e/zm8m2hT6MSP3c
HVXZeX1UmNhqFr6gx/1OGBNyU4+6+JZeZQTCJ1B9F+2s2jEsQ4llA2JnoTASuP2OBttEiyCqbPso
JpGgOtOzqECEUGzFQxy7vnWr87r0noauARuBI0QuutlHZNLOjyZZob+xur6y7j3L69b3fcWohhsS
BO3TKkd0opuiD2Rr1Ii+WiFZjVIHu4jQFJON1kP5JjsuhJsW5bURVst27QDdiTILK5wDIKnI8wrI
N/4aZb5LhMMgdS03jtv5vX3s46rxw91AxbYIjnFp5cEZXIKV5+DrNNva5CvSdbeHGVSH+eDQH/Xh
HxFX70JNVufW4ctktz9338RbxYG4n6D7UV2dgC19l/G4pfafsAVq7e10PLWEzte2TZ7faRmlz24s
pquhD+28mL0mOsaMHVTrzqNZViImEl7uJjTbRxRLI69D4gVmhisREjCVpBYS0/iQLURO0GtxiUYM
r9ZGWWxJ/aQZWXp8kn9ZZfrKVw4dCcwfPfYBn0BtXMBdbk4OMhM467cL4LIiOg6o1YOP+DAqLkVo
S2J2oe9DrUEPjc806XcdO/sQ1bJ2jp7jswuebPZucPXhUTOXZSFZM5OJJzMdMoKyfXs/iipY3VPk
OQVbIqwaLnMKGk6bL8q+BEQ+hJyyNRNiWTis0VPoemxNQIH13CC0T2blDJtp5kpblUg+e5CrrNeH
kX4Lf0dSNtovzpt1zLvU+TVagSPRkGaezD1Z8CNOJiKuqKJYK9qXqI3MfjWKR2Ybpx/a4DOmqao+
BA5BKdek6Ywsi73GS+peVlqaLUsS9eYe0bMMevFtsDpSyXZTIQjWRvBXUTfYSB2jjke22/rcfubw
xWyRvpd7gq40q9TPFcxDUjA+5jUG9n4bRGgesMe4scWN1MrLovq4pECEvhWDxY1lmsnMFQydhXTz
9K87sTa8QptBQ7amPlQl/Ma67APYP7moFjIY2RCZoZji+ODMUs6x/7EgCjy//PEYWTCFeM/xb+gf
QxoBfGM3qwTPaOhGSQB5pfIRwNg6ZXYcPY856Qv5KdGBKqcLj+3o+LhKx+xi0WWa4lPbovJILrSN
M0ewUGYpW/DJWcyZOAwaBktJvU7M23SyW9nv4BiwS1FObHbzY63Jv8ARproxvMWY79TpdRBLm+tZ
Vs+8By5xNnzVkQCE8bHoPPOKNGVjCl5V1vAD8Uiw9UsmCo7GaSPMAHPjAcHLsXFkwT5b/Vhdk3FU
LJo0qNiobgkqZBdImoTZb/akROIQo0nFztrmDmTf4lVW/IH/3fw0u5J2vZ2KULJcCrharGFkwpit
YR4MymzmXW2u9sfrkfc+z6UYppqH2nZMfOW1O7uj+jSGkyIT1QfLKnmrkYsyTFPwd7xnHsQ3HnhR
OVF1U05Cjf1OFV1IdAS/gJ7qDp/dwrMdrLHksyoQceOjrcfU1GCI48l20Vhz5FMyStuXsR1SA9nM
8cYzuSyT5157k+jzCm6ZwzgrySPlztIj58Rmi9k8kM6L2F5y8OQ594u/LlfuBHLnKiDsfh6Ps0NE
w8uYCIxn2/jHzqdT9sheo6vDlm+bziBSl/3PE3G4VhEbg5kMUk5fUMxc/qQ4s4BotyxrfgUxCSMV
AYVNZlGiE44jY9KqzjqFgXaHRwA07kA0/UTq4a2VRObQLYPQ7MLaGSQv9uaIgJMe2XDN+Ii7WPHU
+pKCLtLQ0CKNI21hj7JHiVCXv+eumxl3FQ3HPfpeukIQzvmB4RQQM8QvogFopkrNnByc0CwTp76v
IDuyoxGhSDiq5HANX3+8etVYmK0VocGGirc0ddE1u34cOzMwqsmUxcgbWMyQBLU8Ve9sb54rEgbU
ak7cfmT13MhJSPOKc1pW+iYIco/N6zJl6hiDQxzuglmu3UU4zKKASOZwpmBhg5aoOAT2sFUOaFBr
fk3k9S1zVdZUZifqEK7LPDP9ODXOOV1MXM/ZSNDGDRv+Idh2FOScYo8F3pwCfxwsing1F12vIIow
KzbBkupNH66ceD3UEQx0Dkk2o39KKhpyBHUM5tKHamYl3M8JWcT9noxLL7+RmuIIPwgNY73FYmMm
rJ7HaAFbyDssaIgY026lM5AASX1xayhv0X75MXNE4Im5h6XIzaj8fdXo39SMQkqdkUtDR0KFf1My
pIdOxEhUTJ/nuDfnzBESXoKs1FuaIkKG1vJ9//CRb6tqlKmQivieKec5IRunX6tqi0bnYvdB/9kP
JtO9+TE0ihBM1p++3T8/yuSHgfA0DSNaU2+KlE6i9DpSnficerGZnzCIuCObQiZr5q7f38nv1cC/
16oFZWopXB8JIyHe/+hKdbaA3EhyzefZLYnIxuxUOoxEv/cSXkPiHARr4RqQff0yVB6aDcTiRRPC
jOvhlpypQpjORsSR18w9P2bmn72PqlXmiACKu2NNAO418affX/4/bhX2O3S7EU1zjuOObf7+b+2M
uY3LHoC9/9LjD+M6WKDMsZDFlSPU7z/qH2POpd4d0QqiE+R44dvSMduo1IH1pF+iJHSH5RQvaN3f
I4kzr0gQo8T405B720IRPBhQeQ5qaYrVDgLSX75c23RuqOgVvGgP3dj3fB+qiEPKzH6vnMisWXHE
fp/NxMKfvwJWtdt3zHaoyH7/3d/eZrqmvm+q87RJfSHejsgJmseI58H9RE2CoyO0NKpUYSXNcf73
n/T2Ljs+QAAasYTZSNqub4vX0GwbOu6Z+DRUtcxvUO6Zo3macVI74QE2u8bff+CvZn8aNIADKDvT
5PXp8FE++vUm9xkB8OFEzHpb0SdK9q0bm2mOSXHhucZtU8wCYKlakmgrc1A0y/73F2AY/b90i9hq
uU5ku75EHM9XfzuzAKYshJbVJ1xDi6r29LLWfE/VI4my449ty4iTgzUv8KBkgUb9URS3/N6UvMoA
kEdyQd69uTll5psSD6X/hbe49iKX08IKs54locunOux2odtb4YQ1Nu+ZreXkm8VyXIYaJ10S27z4
G3IFTP21l7h6XgVRRHhG0AZW2T5kM+/0FymtZeAldW6ZvVWHEpjJwmodySnGZP7wzAKdsreR5MLx
61HWay5L/ijQd2ztmTXz3DGbpizsv+/4HGE2y3FWQtfe2J2auP+hyloqk844j6bIgrEs/0OM4D8G
nCQU1Q4wJkQO0sS3Q3vgZJEAXVme66Rx2bMq3ZsjEDo3swP4WbL+/RM37+3fp1wz1UbfezSEU8K4
eNOgoee09E0XTs8Rwmqe4JBGQX4DMsjJrTOaPq4A3ii0Z32YxX+xdybNcSPd1f4rDu/RASSABOAI
L76aq1gcRVKiNghKlDBPCSAx/PrvAdXtV6LaUrTX78J2tLslVKGAzJv3nvMc4g5owubF8ml+/THe
fnPblo7JyikDvjaD9zebaCmbcuC3jJ+yivbnCRNcVzyIbBDqLNruN/aHtw85EnjXs+kUSVi5vuO+
ecilZUYJWVbtR92QXvbopt7yWKRpvVRWv/5e4s0rzd8OKRJ7u/SYvNmgPH58paOBcCDQp+KhxNCL
t4T2ZRftItqonHRRqrM7rBh4F/wfj4YNz+Xo2sEjhzUXyeUCGqUFw5Fnmd/XA44u+gizsxTqScQJ
JfZYBD7HJFAsba3RWNoAfrdox47al0ubOCuYjtwvhie+nJG57EVRZCyTIksXy3rNgYBc9aMBMmLC
BQKr3fmWQ/R5/K/oS3Xz7Wn6DxB8N1VSdu1//+eb+809CFhXUIgzgSTF8+09cMlTCgrZjw99kS47
c1gxqsAEP+Chffz1/bbfPM/Lb8riJRFcEDPMOvrmeYY6Rk/VcsJ738Gjx7V6LEhXhFYspX7PUs8S
9G32niPS4S7Acl66pH/+k9IwORMOCCY313W8pZ/JWbBmpRPkOdFRMLK0N+Zzy6tKFghWvWzYT3bP
gWkLPpTjcTKzqOndn4M/pkXLEMnIU8G7M/vmzL/TVbH84LObchXjdRLvfWtNaIsOKJgoN15+ydSi
ahlWcAGX371TWHU4GX0bofFG8uziC14Oz2FIl8NeTRbsr+o3+63/48+3xCOjGjAFgiWXvRDr1I+P
cMM30L5Zh59zbXsfUgXxCdyEcA8y82uHHn/c7SJnDC4mKMzhpnbC8lCILH/UUWKij/f7kqFpZK8C
Y/LblYy75iHk/Nre5GMLqiL2tTgAor8tGLV91rXTwjVXBlhsZjnyWrthdRGbSXvJjhQvgR6xzjZG
m9rvZ+bI+hQqnKWrOg9MZ0PXkJyH2eg4HOQjKWnEd9047ErZzskN+9KbFDnz9dRsmYnnjzi5nVOe
C6YEad3RzqvQAKfYI/KP6ADci2kEOrXq58Yk6rFW3r1gf36uY5Drq1DJmBZG1LZ7oI/l/eDZ/WNi
Q/FY+aaB9dmgb/eU9UH7khu1eiedtqUsIj0pJbVkx5hgQkbKvGjEqR8kxqp3Cn3KgbQQ+alp2MRp
+r73JYGofthn0OZUdY/HgZaYYxkx3T7DWeNluAXiYH4SU9d+tLzZeYh7t1/HowTZ45G35iRTcvHr
l+ynB4Lya1GnUakwD/qpTO9dcEGZo4qXBip+vbLzOht3hQ3k7Der56vQ6l+7E48e5ykhmMcvqbp2
8PZsNYoiExq5yos1EC1DKcAquqo4ByQb9Kk4MEQR3iW4P2q8ny46dluD5N7rxJXoqjvUUGjY5LXC
7XYqDZIC2IawC9Nu6x6Lgj2dsMOiXonOcm5NnZbYwm3/jLbfu9ViEu+DlOPbyqoss15HWXRtF4R9
rwyvkDQ1MkZU1hDQb1LB9AIytKPD3qudFbnmszl2NlGxgf2PSoTXO/J69ynTHEGR9uZlrGi9eQ20
4BfelfEmECFh6TKvOigrypQPv/6hf1xMv13MQ6S4lFjUz2+rwXB2KKtVUL5I0yvQZ43mvQW/hGTC
IrvUjr2ADqOquGU8C9Tv19d+I8Lj4ksZQBnEA4CjSbwtCSzDa0fHn+YXsDo8ZZDc4r1dpflhnMfn
EvbcE+GD46YXEUOPRhny4JSTW25+/THc5Yb+8Ah6i1hz0YNYCMcwZf64+llZWDA+iL2XCB5FRjsN
ZvuIt5QYCqYk3UYTt3jwio4shMSoC6Y9VXHAax5c6lqiY8+9yLiercg5wNeicabC4GMBPdFdq8y4
TKbSO+MV25OLad/TA82vK4OnEwBgM07ruRsZuwBID9deHXh3lI0afAopNZNMkyvbq5N9Rqf4kJCa
dA0jN+82Vdj2n0BE98SziezWKH02CDlaw84W3UAEi0qi+yEP4pTQFhzb2KxBReouYgTgpQ1eF489
8Z1Dlv05iSfnvUVXO1wxdMCb/uubu9y7t/cWOxU1qOQ06701u/a0hPndvfClSRz3ymjs9JGQxWnC
V1ua4Ak4S/zmihamyreXpDbgiGMJDAVI4978nKbIcfXX6Rc4Ps6JtplRUCNMxgWNSpjHBG2w0ruR
eqltM38EKNydMVKbt4YO7N2vv/3PT7jnUImi6UWShQnw7epmC2Zt2ThkX4gNhLkYDEH6CR3BxFyq
LL9QtXsvc7skW5TGp0njKUCfqIHQ/OZj/M0t8ReRKy+4H0DBe3NL0OK0RTt7+ZewkFMPJj6ebshx
j/NzkssOKiLhpOCj+x3hZ+G2DsLxKfaVrg9xO1v3v/kwf/NIAOOle8nDiTDurSZ0LvpBV2OWfok8
U77DUdXewfAyNujykwu2mP6K5KPuVDtlccxH27rs0MHTxM278SbxYh/JazlokNa9/RVtduOu/CbJ
3v36U8qfFwUOCSy+giQ0NNRvZZxqKNzWj/iRopHREB2XKvxYqRlEE0khLtgGkdGbKipIRZ1Ll3eT
xhIGGULmDR2uIFgzqi5iUPXS+5B0uV6a9gw/SqONL0G3t4fGtscriU3vGMH4c1ZwcwVZQJOFVz2q
zaIHCOVXa7+YgaMYPNC7NOuMS6IpAeDQhDKI4+ZnnMaBQoTEgBoEDHXXGp5sdi4Y0HMWsAsNmqPJ
S8RAhB1sNePqRxcgx5Yqsn3XCSJ94iKHS688hE6sIQz61pJ+7Y0dJMClPCSeGBiAeO06mefRukW1
cjnUoNlWVQKBfM39q6wjsqJB7U0ZiffEHSQf+pLMKScRyZKsBTbsdw/0T9uWJ1FwurziaKY5VL55
oDU8wiJonP4LXe8memB3c8G0CIc0lxZ7nZA6Y6bUzpLEOeVWX+PZ9PAK4Yka9rZXtY9ukEdn0xuy
B+DxPRMSdoGdSlXOyxCl3tppGPd++9T/9lncT/WX//7P55ciKbHBckj53H3vmuB3EuK71++n2MnH
L6qoyr/7M39aLXBNcK7ETsV4VEjMOixwf6a1evYfNONYPCVWB1Qikiv9xfB0scRTVixvME2A793y
jviDPYLt3sFhb5kc8/6J18L5YceheqJbSVQrn5CLUEss//67trDPcHdOKh8Fi89CVcQxXBwmV795
6H985hkFSIuyX1Kn2OACfurTh71uhF1F4aHnLGKttBn4JMGF1Uds+eNNQTv5mM8Nvq9q7uqn736P
vznfL7/Xd5vqt4sjY/aZgCBx4Gb/+BVjXv7RzvzgECH7yHaeaoeNHi2u65rZXWqJ6jmC6MI0pMQZ
hgcw+TIaXVlupcJdzzx5hsyYJvsOLP/abozm1KPWum6RxsAoz0P04qiRti0O1Mu+9cK7QubD5v/w
Jei/4bKgHcaD9GbVMPGr2KSoE1I2j2I7OtW8KwxQaIk3TA+NbeKwszLP3hoFMKlF1vw0INsGMhVN
fL4kGG9kKcabipQVpCYzyoCAmDztZ/lxRLkESWew7ouk73bQdajXjaL8h/CQ14eAdlNg+UyG6Na/
ORy0VOT95A3BIbHJn1a4g0laUNPeYzz767v14zb97RcHPsPkwl8gFP6bm+VqWIaEtQQHbUfmgRYi
Px5z1JPq7ObWdOFW/vp6b16i129GveMvB04esrcnEWG1ZVkQ7nWgp6BuWVHwMfdRcP71VX7sQr5+
q6XWp4GETYRTx5v7FyiWC+hr/kGJIdmTRvq1Zqc7ZK1//+sLvY5L/lX5vl7JpaPCwrSsCz8tCmlk
iWDgGTwIZGHH2WvFNg54ZibgjBvIUEuMCqwd+I1ddkfwqX+uc0liW2qFdzE+7ovCdZtbNTHzXEkN
kai2ll4LEh9yS/I6PFV5ieuQZ/NBR16JwHc2YcxF6TCrlRNxkbF2xJbRX3JoBQbNQc7J4ddfEif/
23WBQFmaxi5cH4xwNF1/XBdCEcKbm9V4GFKbVMYIFiW+j/ZI1Ey2q7KW0Ae7+jrmyti4Wa4YHXnp
IS/A12kyDXdErKirmpEthtHSxl5fmu8t+EZXbjA5H72hKN67jdwqaxDvLBSkEEPR0qxxMeX3wsSX
Hc/sScQYjA8AxwTU/mTak8BupUgnWM5gdHWuex319LJIpKku2F3iQ1GH8OojmRyMErx35SbIcYkU
3rd25d+r0E2PKZSQTWk1MVDGKPwcs/GsizaDbsGw9LrOOTGhxvOcM/JIuhGhdLe1FqDnnbpfy16S
oteBZDpkqsoeu5bEkIakQII5jGuaGNPLBD4XM13ckaHU2Xs3dNIWDlmM0jFDwgYh3rl1Y9u8R8tZ
vPeiOPtaWzG1WGYGE2lyKubARseEyXsZjx/gNGC5LwRCkSDIj+mUjue5CeQ1k35/0/lJGaxsFJXX
RO7g0U5z99lscByMAUfEMPtikPp1SW6xsSFJONoanjoVBQ77XFrNNhPBcdQG2t2wDgFFUttB5Sfd
xfBKJHsp/MUQNlqe1mvOgDhwq6Eln9d+cmM5rJwxNo9RVhRnXBHTg5FnHcCrwpyvQB1QPU/M2bYm
+wvy7cHeiyrwjzjw7WcVyvYm5T4RO4kYZN0w3LnPHKb/NU+Exq3XU0M/A7wgCCQWBu27EdT1QmZ/
KKe2X1ecvPhpAPeSiBQdhqnfxbF9K8Ki37K26WOH2GdFVQ7jTcXiBfh0sYFnV99OKr9E0A8IcKAR
qaO83/QEUWHU6Pq1MrHJC/DMtNFJUQrG6B3ZuJcgaD7GqPQOaELMu9CasTYo+Z70pWfSYMvNoNp0
baQyeOzc0IfmosiLHPvhVCIcXlV6HteFCfKtx3686jSxzB6pAyxR/bC2mIURMVWNF4YfobvF/7Ce
8EgS1xRPfJgx3MUiwz2V2VW1Qv6kebiIo92wDWW7JPLh7aRDQpownBz0RYsHf66qc2eAYVC4l5/T
oTVv+6T1QIRO+NtWpkjr65lsL5ap1mouJgSfR9Ql+cGyE/PgVbwuElqZma2ChtydfisGTi5MKzB1
dnG4Hs20/Ky0E30AUNa/oB2fPthaDaeCmJBjpsGp6ah2zso06n3TZQSphKY+9lCDoaCRuNXn00RL
mey+1gLVE3gzhOAF+VKYUQE0dB4fHG2WO8YS8dHMonoL0NJZpxOZyIHdI01k5HRORtSWpUlOCJ7W
8pyWfQZWF0/+a/DPRlb9tDckTeumNbNdmOrpq+7UUF3Ris43IRlSa9QR4D8qGAvgQADBROwc1hz6
uAv7GooJmcp8Y3XyZCe2g5oy3DLmdDF3ZvueyFLnWvCiXoEMavpNFnbMFEyUp1B41bAJcpPYhTRV
n2NS7hAeJ95jTO/oXCJfvjdM6gvCz+Jr/CJUJ5qSD9wvBzWgOXw61N8cQi2TYsaU2R1wzuYDHqFs
k5nzgPaTutBwAbfkmWUfB6fJdnUU9I84X/NjQ/LHC9oa85CnDmuP4ks2NeUXvcbwNBNcfpgmu77C
yxKevFaxcw0oCNaS/vsmRQm9DZTmm6MSuoZAOmzc3hbbppvF1nEdSCXIHAnpcGb+jAjy9n0kpbuG
x8MnoWVu7rXu+EqGBDnY2d4crcn+hGGOueHaYmEgL44ZdN2J+WCmmOwDrw9P1CouCGJJN8vP1UlL
nlfLJmmEGlg/JlqxrleiOaF3hdxBbSP2llk0exzE7gUnU+Nu4gIxE0523jlkJLNxp9j9OIQuGVIh
g4s700MUHxJGfadM0WyUF1sfyCa/aDMr3TOnqfZtimoabrhpX7gjMuGGRcFSvX2l8bfs6rgZjzS1
5RqSfryr7BCnQNnfk3SEtqnrkhVJpO7WAySkwjKA2hpHeq9qPcV7br+XfVaO38Rn1RaN5ml20UuP
ZT+tukKZWGiECqHgFm7NygqciuGLcOKrccA9PH+bC/37wPq7AytLBoXj/04GuP9C44dZzpcfjrnf
/tRfgDfrD6b8/zp4/nlcDcw/sGBhDEYEAsWH//0/x1Vb/iE5i0oqYHPxcH6HBrCdPzj1UV9BdsNW
zLH1Hx1XPftt1YZZXRJyiD0CnNZPtT0jMtuIB7c8MqQFwbuH4xKleoseG6pXV2AAW2GjFMO5ExQb
BXGNG6slH4HSzjs0hZMgCA3bYgu7xLpqG0fejxmxgjSO4LpF5MyuB4VUJJLjh2JkjdpMtms/B9g7
j6I283UfuMTdQcTcgq996cu6O2oYAHs3KaON9LOGXLAMItPc9fsJpSdbIZHwqxmR3w7VekGPnkMX
YcrVB6du/OeSl+XYo5HcmYnccX4Egs8WutbQ5q6JifAP5ZRQMca2ZjTUOl3EoElWH2KLsDehjfnU
atrlWOWk/BT6Xk3OQlHn+B1VFF1WagIqmnb+eUxn864fAAOXOfOj3gouTSyZgKqj6GMetwsMK9MH
THN6g3cxXIWpqfbKY1w6JLBG8PPcVjgMwMqIcieNbOKMo61rZjCniArOpS96w75O4w3KJ+nSAxC8
qK1Wfda475Rpl9uhccy1iT7gjPmpPfbtbOC6mq2Tk8XGKW9ZlzPRzGssh/OmTc3qspFsylsoDiBJ
h4GFKKmdLbZ97xyxjOyd2ip2oiFExJzb+ZYqtr30EgM5ai/u5ViM6Fd7ucykGUJ7WUvWYchfNMl8
J/tq3Bj1ON05Sep96oldq8vpI0FZ7d6q7fTQgyjao0YKHzWOsF2KcebFT2Q2XfaTSC8jl9Tw3K9H
hkxjR8ZtketNAj350Eqldg0kmA0acbFl1RdkNhAXhjcm+OSrcvgaIfzfQSTDTNaERbnlvXFunWkg
ZgKCPzNSCzzsWE3P7DCUySX5C5eALPSFb0BcrUDwM9sPAEPV0TKyFiGRBHPmn0JTltf4cqvLfLAe
MFrVHY1Upzn4UPdux6oxTpg+9DWm0uDCaSglGEw7KSluSBe9Q2/0ybRTLfFIq6DH57me8RmeZDLj
HhNET8yjsnexU/trYTUgbptKFAd8Nel6icOOVsLpSakgIJMA1WEmuJIGp7dpLRICRjEXN4bhHgK3
IaGTtLFLJcVzlTdeeG5QjsQXtZW/lwS+MqRywav6lnFssUCGYp93dpp5Kx0g8P08I11NthDD5uuZ
eOUbwlr84nMAJ30+OziES7/rH9x6tG+UD4++3wLuu3fCNmXT70m7ysvgRISLIFkmbHPCQWJZ39Wj
gZiKPreODjW5NOpB5AN+pA0topLs31J6lXcqW9dvjU2BR9UEiiW574Wu5x0+1lKqLQ0u82mOm6Fb
Aw2JrpqJzvR7ICGiAZjtTtZtOQZ9+ALwC55OMgcrVrhVbOEQ2pp99Y4n181WfsCUYRUox8rWoyZo
cWV2jF48I5wQipfarI5uRR9gVfk9g3fsfxmbPmpk5xJZcvBYTDUppJZn8aSYJN4cLdJXETog4bgp
O895mRy7y/YiHBmSAGrziJMxkiBDrxyG6NbdjEvOeaTkqhhN696O5qpYg+uLCBIdGOmx9nFFql7q
axEAyd8URL7YK50EZXXt+ROeB5DGTWx3F1k+uOamqjSne2/0oq2J0/oatfm4c52BfzRzEJXK5R6v
JeT5+3zwxYWCSKVWGcHeoIWLYNgjapSXZeA0xywJeO9HN1zO5ESDiN729j2Dh33pEftaEUBws2AY
5td0WGW51XmM3fgirGtvVw2LZC93fI+XSsOg2vTYyVddKsXJ99TeNUpm8n6Xsn5xxN6SZ2cbO5JV
zHdeDtpMkjxsrW18nMi5y/LKi/vqztceplrZ6CeCvMWEUQmtyYILyxtlbbIFIda90sSISsBdxzAL
l+nUfGKPUiAsHUmWPSgy/N9QycQCKItmbE+cQfwHitH21llAZuaCNMsXuFm1YM5y/IMnDYv387xA
0DBKbVpPRkeWzvBQ8Fd9IGKOcQ4xJ0/aanDrdQtULV3wahiL5ktm2jDzmpGDwTClH2NG3Sd3QbM5
MNq6BdY2vnLbOju2aqKtwbmlC9hNEpmyjXFNtcQw4mSruiNjP6hVkKn3ri6gsaTWMKzn1tDrYYHH
IeCBI6dGkHKJvZTewnY3tWLGMyzouXGB0IkFR4dNJr6pF0SdXmB1mISiveQL7Oo2oyK2oEWyNAK4
s+2FdadpRjxrX3SXCEusLxoTGzBD8HikUlkH2TY2yRZcTywYvXoB6qVJXW9V2eVX2YLbgx7fXKKg
UDdLj/yMu7wEpFimZzBByb6xY32VVe68dkUuD4Q1fGwWtN+0QP7CCtxfGFoBf0krqQQWGmC/gAGr
BRHYjpy2F1eSf4N8b9wjQFPPPlTBhgjAjQ0u4la1C3PQWfCDBZbf22xBEloLnHBoI8R0ZB1D0qvM
Y2xG78MFZmiVBbmrpeetQNiDOnylHprwD8cFhDjEVXM50hK6sF85iez+zWY0IPo7VgxHcbS6B0P0
eB/6FlEQPsxxGyzoxVYvFMYG7sSapMYpIVRXdOumYDIhV2bGEQfqoolk2/Z5qRU2nYqsiGcx+tQU
Du7tlQcFhd1NZQEJ0lpOsfeOdoQfseVFRRLF962c6uT2tWj9d33/m/qe91BSd//v9f3Vl+E/niqV
fV/e//mH/jWRAiKDMwN/hocQcSEx/zWRCv7wmGuDdUbfgtjyO/qX8zqR8hHYSY+kN0ro/6F/OeYf
cJIWVTiTHRKy+Qv/Cb/5bYEPQgrtPEJJk9a9fJ1ufzeRsjRLKS7SComogdgxKyP32lZDfYX793ee
jp8GBVwLk4LJvUBbwGDixxYwqCljbnyrPHr2gA9JT9ZV2iNwnbgD56aZf0cdWv6+HxrrLkLiRTNm
LrOcby3p776bMmwY877J9TD7RKvBrFGlpeNsYfx37GPZAY3Yws237geZiN+09X8U+y6zEFCAjL84
M9Fb+ElJ0RgmvURiD46z6rqXAqG0JPtC++fJmse7MZyDx1CYv/vKf3OLXe7WovRcnrW3biC04fSK
fA8cZcHILaNt/KLLIsFDmqjxJjKnf3xBxusmTDuuuFgF3mpsUwC4iMBUcIgNpJnf8MBxF2wL3zY+
AvqQv5kvWj/dV6A8cJmwRwTL+OdVofrdjzq1FnN3qqkDRwpq216G0ONmVJl65SNwKFg2E+vKz0vn
6E2ZdQc4unwsqUeGdSyzGbaw13p33URQ3gr7Xq/xAMTt2RqD8cMkfjfc4SD/9iFcjCmMBHgETVjs
ry6L7z5vyZYapXSDD8jQI+feKIQbXrRRbjY7iFuUtE1kDSeriqESrFoUIve8g9OdEeTqgMRXylPS
+vbxtc6M7JY6kRErzxLYVsTgs29djUkMp1yjZiowR2rrqoDuVKyBQc4WkriWStJALsxJTMxs7+5o
XREdC4qm90zIA8Y03lmdHG9CoFz5EshWuZ98bdfTRqqZWA9O2SK9ULbLVJNVQm4SX2fBITW18T7N
4yC8a5RQPHIhSBMIq+1kEDEh5tgivDCQIxx3EpjS8bJzAu3cjuU0nEFI5Mlauik4pMAhZ+h1IVBT
wXs66pZu5ICIJ8gakuvHsKmf+lTUTzMH2yOKDcQrpMbXT35ha2DBLRVz0Cy+c8q4YItS2n32lTne
VSqnLi90WD/ZcTfeGY1h3bsdk9pkZld1A1eUx3IKRnKnO8E4Bh91y511x7veQUUIUMUZVkXecsGg
TMJHeMaMzXt/cJ9zTJNXPmeim5DDw30f8KPNQC4eh2Z2n6Uhx7skgvEJSZtMx6lKOn8djAYZMy2T
hrtvz2qcRjYCXTsZ+kviyFAHp2BTV5SL9ZOYyObdtwOWchwsUxafAi9MimPGTJwmNQw9v992jojf
x3igHlE/T9amy3pKDYBYPCegZp1nRtD1E8Y9Xv6mCM4Bp+LHmrEaeNsy4ckYs9pYU4VWF8qc+PmX
cOYbJsdMBbV8zQ8Rbf00jmlRrKMKp+Xu2xEoiGkU9zFF3moA6nOXDA5wRD+qwB0t998ZO3KNe9+h
fKXJwrQnxg1LqMvV63/ThWG5LiYzZd2Y44PBd72NvU5vBiBYu75peYCpsfwNrImhPpDvGIYXVguh
Zg2Pn+54Q9DQHRJ+SwFNwavYo/H2zfSqa2RbI/Sirzq+q5kSLt3aCtDPLk8hnJO1xB8o88QyjxiW
PT1SNRllfGrbLjH2k9mnwwbowRTe1XXp5qSUuzRQiYnrwrOYg+mJ0AUyYyaDluuQtnNyM0zAa9+3
r21ZJtN634q4HFazmVUrwwd3yeQjWRmudrnP7X29tHmBKdEjoX7cBTaQoaURPLy2hP3UvnKZ5Ky1
Hg4hxuiLLiItWxY92Vt1yIBXGBMRfKRStUu/uV06z4x25ApEuHVtLH3pIW7o9nahdj920G4Z9tjt
YK+jIBkvtGfog+NXzEV6U1TUmuQv+wSlvwCPtK5kkXDuTmLyCk04nqjdnelslUTgrXh2aS/NhAvt
y3ruXoKEo/emNYij2/BwBycnpPu8CRzdBiuEIeGjjUC73FiG89DFEUcu1SDV9dKrFGqlc2gGZBT8
h/ZSzQJ4J5AzY84QW/wDp41+vFs0m+MWVXOcHKQRskvPy2yhRbPiYsni6B0TR+dFfuGuXK3HuxnW
/CNCf+uqdqz6iRSsMcceNjxjy40eU1eyYDKcuU8NM32fqpkXK5hcm7w75gcJw/mjXwcLpx444YZt
tLqXLh7TJCWbgK/BsNgufPfkAkQJ3s9tbX0slGHMxxlCj3/EpIXNem3V7cjMjnS0kxS2/WmOtMsU
ssxOeVCH58GooxsGfPEx8oN75OzNY96p56kYl9U/sR45RPZwbrhPjFxZ512m+aegqsVHhqBM+PCz
mpfwWrx3SAbIz0o06bIY2UmEHBprzXvpXThhpfxdQOvweuzF2O9mRzwWsV9vcMA6mOoKQiCdSTSc
buAxAvi3w/KqxPn9Kbds/vuaHUs9uDGa8k+BPyRq1TR1WO1mv+J8IqKsp0fZZsYZMmPPrStCmhid
G32YPL86JMDXrj1m0sRJdsnes2pyCicRtk+waqhFFnfF2R4SY51Zmp+1AZgKTL51WCwcWiFXym+n
42Sn/pUxTsEjmjDmrcsk5sXM0+DsMoOR0BHgG62anicFTgAu83EZEvMol7RncWVc0U5kLaU3yJqe
Bvw9Gt7kHlRUcG4Hfpp1ngesgwVqI45VPlwM+p38P+IM6P5qtJGUyLwmKj4SGeu90oAjYs06qF3O
dPsAd+w5qAmVTf1F3JmymRDR6vkw9mwuL11SkffexD5eKS5Mx8x5nqeUBf91CaSdAasACtHy6CM2
jm+6ofRLAByDcx763twTGEZvEBRR+1LaoFwZYCmeCMyJ7vOryLVNXNbpwk1ykvIgBMSbvMMQdQIK
bsn9t49llS5BIE2cUkmExkL79hSrfZMrdcBcOd50mtq3ICWTGFaEIiems7Js0V8UznhpIdS01yb4
haeBeIn4WriaT50UNd910As2DDj75N05TZ23pE1JIiqKVQ53m7b74Jva82ASORIVV0vkIrzP6R0p
ou6TRCkBrl4Z6XmoFUTrLOd0z5ZhoUj35gq1hZnLs8NJuN2RsGG9IyaZeXofG1871QT7uB+CEVRI
TpWTGF7wKMaBx4JpHzt5Q0DZvQ2oqUaAMOL4UR7sRT5JstzRhoyTVe4iVVr3te+yYSqWqnfh8osy
FeVnwp1WbPKWn9GwGk4NDBdNhmpuWxvJNvcZQC9QKcaX3CdKy3fSRmX8jkZbLmtwJHEU+3cIKgLJ
VlUHs41vJ2qmZAdjw4ish9SnWgZ2P3TuyrMoN3KzAvZuOmEGK6RIMPiQyD1IousKI6AGIWbbPOGz
ia/Qpel1giNqy//QdMBwd8rTub7k52/uKp+VJQM78GE0guRkdFHIGCNm65n84sDUwiLkw6Oj1TNZ
zP1GbuhqMWb26FCTnEInwr6NfJZ0W0X9DnOktVGzVUDEwBZYYQyA9p5bd5AuoUZRhpDjrekOWRkV
CaiY7KuBeh95WxUeAhqZiHUa3Lu8gXR7nfJrqZqvRj5dB6MzHHmuKQz6xrwOutq8dtHSbTSRH7Kd
isPYu82W2jh8N8p+2qVsovS34wExnnPtYAa+HEVf3vJrsy8jNjix8xV7p1hyhw1yof1CbqMgv+wz
RtbMsKZrkzS8h9qQ/RMTevuq0kVKnkdkUkCOzT4P8nIj9Y1dWHdUfuVW4Pv76srQBSyvnYTEAeBf
Zgk1YHAYEzE0+YLgiB/E6XmFd9jlBlqzRMdUFNqGrtdkGiKumHq9rCDxIo9gv2I17NLqom+EcZQY
OevLNluazkXMapNIxRM565DfPsRK195M2ZBCkaDs/o3C8ScNnU8jAi8VjQXEsKjrfzyKMy1IA3a8
+lC7r0U/cEEBn4Qn8btuyN/IQX86/aA+RPXFjJJjv8PB7cfrBGFMZGzV1Yec3APcc8xB75uFXMhM
2qoupLMcXV6Xw19f96ejP9f1FqgqqXQL7Hn5/t+dujiS5zYqmPowprl87gwM1EU75sSxeDHrV1WU
052UMWtxo5cq99dXD96e+bh6wGwWJIPkQ7yFBUxtSvfEktWBfEYOILOvxL2/rLooVFjtu4gAUKQd
imPJUnlDdWBxf/0I/+7Y/aZjx6z6lwP5/6cSHDPP3/frvv2Rv1j9ZvAHFHzXxuiK38xxmYj/2a6z
LOcPGjlQmpnmLEFs9OT+ilvz/qAJQoeZkvT13/AZ/opbA9YvkMfy1/nIiQkg/AfdOiHePFpItRe7
+hLbhprSYRDz44NdoG1rx0wOZ4aziHrY7wYwYpADqW7Ni6qmRU+8dON1c7/PBG0n8z3HI2lhSK6L
9l4UTofq0+LEJLY5NoZ6SNeeLpvaf5eANGxlt0Y1DntnXQ+jU+4ce2CnLzmqHFKG/hB2sPyKQh9V
T0uLBY7Je9nVl2U+USZrnTAiDfy6pEhLxxPOFm0eSd6aLicnDO8ZgdeYL+UHzhJ6P1Tai9bmGGyY
WdTndEGoFRhirZXrZuI+ZhRarhP2eTiFxcArg9Mo2HJQ4uCRq5kmgyQz5W7ONCLFWmAewUKrLxNz
ecVFvBjc8HAvzS+WecLQmO/t0UDnCLWDihipImq8qwCKFKBekkj2jWEgipP11DFDynRPcYwHPy6c
7FBjLN6ls/KoFCFCMvd0UobYtBaY77ph+dQNk3U3yJjzHwbMbhO3LY6aqJ7EuIZ0OgO5KECyuo3+
0ClnegznCkoXYwPijjmejLjTlcsXdUKzFx/ghTXnwbVyDpOMOhlOkq4a1Y0FGU6dB2jq9QZD2YAc
ErTVKkEndKQR5v1/9s5ru24k27K/0j+AGggg4F5hjqM3oii9YIgSCe89vr4nmJV1JYpX7OznesmR
OVI6OAcuduy91lwPTrrM51j7nG4Pm6Tpd3HXqmyCuNV9BTqMetOYWaAxcir2ep+HmI+MmQ1B2pPg
TGye4jFVGi3warKtfHVgWlSbY3FoKgLqCW8Y7J02TVMwsYp5RaSN0Jw1RJduG9W14W3Mnhe6FOq3
1RDRLjN4GnekXRPhVcrlW4E5gpy2FjEB3bv6TpRtfAZWMX+EDG26qPoIPWKW25NoE0eqr7XWVVEs
dFw03GYtINzGq4GScNOIWYwBNsVmxxB5Jgirda5mo0EgGLbQGRsZkTYfzpZb6UUG9FKn2DTiIf+h
pkp1JG5YO/aFVfhIc8KvPA0tM1uQfk+gzwWJWV0/ZsSdN9p9yA7nOLWFtdNy7MckrYXdnS3H7yqD
SX9coI2EgDgZxuRLcsT0pNOCjOAkexEinnPcCfKUxYb9xTZ1bU8tZoauwWBT+MaosefT4P37Xdjc
G3BYLxugAE95X4T+0ETLw5DUxSFcQx5BRVGd1K0VRm5jrXRXSzWXl42R0kHrK8ISXTjKKCM7VLwi
DqtPZtT07qQ4NLicJPrcN4SngoMI89tM1poHHBY1DyVTXxGThvBEkuMtMxUtcTN4C0RNZ1eVEqMZ
xa4Iz+raTiHX9vVVW4TOrjPV/LkU2XJsnK7y5rhJ3ZG9mluG/fcUZK+vL8wlyYSGlJxjcquk9g3w
12cjbw2vzCLcus6oWW3mIyjhOk5u3cT1YF5PnRJGHDYzqPva/66Kz2Wf9MtHq6LG8vRTDfObsWr/
XLVR8uuy+Nff+Vulpv6L+o2l0oL+sHmkqLj+vS7axr9QTtDexu0Di+p1rvP3uvjTOoiejcwSPFlQ
UOAFaP9kHWT5fFNiIXAjMsMxVJNVEPw+B/q5wHO0qrTDys4PoKi+TMyQ3b7LqgDz7CPry11LPFSp
Ds2jXYhH7kSxG6xl183jqadFEaxKox11YjWPXe6sW0qLcXSGLN+jbeXNqjRExo1O+7IwwPCr2AIG
YXfquYKd4itFp3qrQATYg5YYfB1KrlfbSbIDt0mcZWTdklJqX09r4md2X5wBs5n4NKieNGiaoFM0
stQm2Z7Uvt34gFfwnHjL9rJ303w+tp213hj0oP3KmiwPZddwryEY8QhHD48xsBpXKuJmWnVj3/XR
Z1Oyy+KdTKuhyOOLXk3EWYoeyFPVMrkWZtcGBmGL11Qu8B/yh4G8q4GhOEhBbKiFNX6rEECxQoy4
hAihesIBEJ1lE20inS0ckqUGKj+JhUErW2s/IZj3JpnPAVGYPwDn6js5aKGfZKZE9TV80wA3s/cZ
T6mTFbsiYa1OV9xNaw/znasKadkqb4um2/Wv7mblKlxS+N5KMx9w2EzubFXi1qm1/LEfjfqzMaY7
RCk3q+iL24wKDCcyDUviGAh188Ihv2hrPZoCzUbG15RN9jisVXKT6bE86h0kHF2HIOjW0djeNboS
3jGrMc5ktqw0vwoDsBJqknNCFJLLFqHPIzb07ge9HedhLnSAlhWyesTfln0ej06Bui2Tx2Ygd8Ga
QMqUuU5dkmujceh1Ou0W8jbTS60xfyiz0jgzmI/smcyIS+K1VcvF4YMpLqL2P7cazfaxuAtOnqNR
9MQDGu1Oq8tT24Uo59DUl6dGWYeGaILSaoixzKgQBNvqS7XHorJAJGM5ttKvFtJEKBchlC7Sa8OH
VMurO1sP4SYWSXVHIivtMJOthpzon5HNmn6tofYRIyasJNol2Sp2RYrruFf1+XoxxuRy6LOIZlQk
56BLKMzWiT2U3k/sYw0o736LPuNbo+r5w5LAHGkHXIWKrg+pF2H8PERbykIbMx7hBBL5NC9bHYZF
6J7xUnmaez7S0sio84GiLtcauocHYwiX7GAwH0ndZmGeYuUq37EA8nwLC7U6I5jHzDx94ToQu8sH
ip6Vhzo2KYNlLBYfbSDTDp6/fcK4knBKYtT8cE7omllxnz/Uokwul0Z2P5JmHfdi0OtnUPnMcAaY
Ca/fLA3T2mbIIfj4nNnyTbTGNK+NFl8PrXv7Rm5aDKn0BUlZscSUgWS7S+XkVeZimrS5+eG9Xiy3
C8vlJ2su+IP5Vm8Y41+Us2oJVCIN9qSip19f77TU6DkaIipqTrFowKCgwAQ2BsorHNRQRuIoHTxj
bfIHiVXs81QqCWiYQlo3BBXKY5UxURIzeLC27QGZRAMBBfXIRR0GWZ4UEr3o2oYTaKOp6H/0VpwQ
LFqZV7Ywl7OGPeptiADqdmq2uAHuSBzQjhF+dTRC7CejiNGphDMfNNoc0Vrop+VRrNzBxCfn2Uyr
O9IWnX2Vb4Pf7WoVU4HALlo62+uysCQfATunV6WcuYVcq3PRdDJ0TWxNo29GfPywMUEtAqjcdeUf
iU29RJnsabTqPLbTl10ZX47Ncg0n+X5sKP1HAz9rgqoKUIHn2BdaP1ypU3QdE+ng5uQBwKp+MSbn
DNIcznvF8UrNup07faePMQbF9SGimYricLbPTZMPrEMjyDrF1eoFM71WVrc969iAwqxCcJUI81bW
6acOBuClOfIOz4SNBJl6zxNWKb2kWC4hffjTDEA+rE56aYXXgvz6KzFr6Y6Ry4IY1jbjvVllKbrD
UQZLnRVAngniHcccBD+TVhwHrfhRRrM3NtpzU8LXbOKkPkvXDcurFTjoNeN7K/pDaRs3bGJzj52K
fqXRKvuiRNojxPvvMPNIWC27Yoe5AZ/xUo5YVXXQAx3cEldrtZFOrVndDTRPgJSm64+C8RQjW6Ak
BBvu6n7GqjTUjByzvZ4iFzSMlQucmGI3N9hm0mnJzpErfTIXGkeWg1RwXoqjipPyMPES9lUbxwuN
V1B1DgmX0Ur4QFV9adhSuDNgsfMlU61Ty42/TxeTzuoYflFF0XgADNxBLARfoxNNbOs50azkIKdG
/WqZCsSzLLvvRZd+I00UhnnKFpSwXtsjBLFzw87pT5Jo581zt/I+0Mf8EKUrjkPDVqW30ot0wrum
YNC09CG7Enu5nGP0Lrj8xqSHwaQxJQR/PAT0yMrzSpiXOe/8G24rNjFmKK5Bt8hgovnIBojcrENW
4hOSCPDYm2n1cwdoJSAX4bgUhOHpdf1tyCvygG3o96kYH1UgwJ5asdo7WmPgKBq+01n4gn5zry5N
+GkS9eKSLTe6dBQz6mZDuWgluY5LSeYGj6Gbon1/hB7deWWn+z2Nt/PJHqKAIsH+gdZnvCVYSXzK
lmarIRDEe500l9MEP5AAWuTLpASM6afUIvdYdrJ47kIrfe7bNj+xNbOQpHWhj4Z03LGmT7us4+9G
hR4s+JQurTCtbnC3z/Q0GyorXTEYALf2ZT3W09cSdv3XSRP65TYH8AwqLLdlG+/nPEW8yftksLy4
NBovzAobRe6cRufj3Gfi1GmhmF0wIual5jTDjn45CryewR3aBOXKFCgBMl2baZBWKP/CNlKCEf7a
uWW0dOFFGUYuCWYkZsp1Yhmch+qywlpxIm8sDMKGSV7YNeGD0ySMSAkDSQMQ//AueqdULvvINo5U
ChkuoKoJkpmtMWLaiolUO7+UhaZdCQh5n6Y2mQ6EuzafTUJNAPoQjhKtTuxN1tTB+SWGULVWwPNU
YcU4Kie14gVWC605VCHkibrtUy8Nl3BXJcLma+XNfpH5k9Xlttu14XSVmYp6gd+n3eV61e4bLR69
YcL0Rs1wMVewvBVlH2kRecv2+iVt26r2U2DRgMOa1ltFJtwElNmuoEnuoVyTe6JLLtCILHtcTSwD
Q6jvjLwbr1csV242Es0C2du+WhhX3TVpNx2IyFG+6D3x9DSEnieLYN3GXPqdA6p9N+TM+mAGRmgQ
N59gu/KIg4vCZ6XesoJWeBTgH9UORqSOPfIDZksGHXPkd/p6t5i6hWBFQwZs2+l+KfEGTglZ14Km
7FhFz5COaEyw5OGfyoMxSQcca/N8SnCZ05nqwuPUhOdJ1NzK0DB84nzTI0kK81mY2hD1/RSkvSBX
Yb11Mt6u4swaSEQcg3TrG9T7rAB+fQO6svF5hLspcvnBkk6NoygRS0LU4CHJHMK9Cs+a8oXmDPXv
em5QqmReGhWZEdDeHQGA4+x0DXCJae6yboNiK8h/1twuGiF5x5k9jRJLc1hpB1bDz3Mhb9jBj7ui
dAYvksN0F1rrGohl7S6j1MDzMBryojfWx2bVk2CtzdvEASqfrn1/GzPL9XO6ZFeNVRtPKMuI1tLK
9QnHZX8xFUx0EjE+t9GCr9DQxgt7HAljsC15kjO7H1of3bUz5dr5BO74NqJUYbA+6P6iWF9hEm3c
+yH9NvXRwmyplUgkyLMtlMTEJg4/PUOQgSQhmb2wtkmZCgmun3uZ7FWG2JDGZ6xq8mzVKbTzPP1h
adPoAkZBcY2sHq/l95hwN5+YLee0RCvTlVRsRX+0tP2TKqf+BwRb5oBT2VHHd/Kgm4lxbFPnTh0x
AOI2HFfFz8Y+O67YKWk6broEmbTkrhNX+jmnx3XRxcV3NqCwwvH1DchS+tU4I7a88pMy/t4UBas+
ypkf1mhu7yxo4jtgYuOuhev/hfLFDICPzbd9SIY4NdCtnqRIIVMSllyh5fpJlQ6Z8MvKkwa05sEk
F/oM0GJ5vuajTWbL0udXWdlYhgf0MX4qsYkiPUkTcHj4sSHHOq0FXScBJeCC3LJ/2JHKi2OMDHGb
DJH9uW8tJE56UT6tcUWU9xjqUuGVbzmlN6hTeV9S9AeGWG3S1Ptq1/FiDGyxHpOFuOUaQhYL9Jpd
JtEwfREweH2zsfTMNRBQeC2NIkRZHPwKect8lVY2/ETMsv29riGSCYMe1+uqVwz0kn5dvDnBU4J8
uutp7jXd+BJ3RXGw9D45tA2SnFkpn7OZdPluCTGL6N151g4F+6zWviWrZryO4r6+1VNn9TMkUShH
YA4YUWUHxH4lfurY4Ykv9omNX+hbTlztMNLbx9xUov92ff7P/1PXh7WdLs3/Ll4mhah8/t4n34f+
53nIX3/tf+TL20RjM/HpNCghv/+n7wNQB0o1UzZmHnLTNtOj+XffB2oOGh5Miyacm21Ywff49zwE
+bLDWAyTlfHXHEX8k0aQfNVP/iLyRZfDrI0ZmUAZqr7lnBjaQp+IjJxDVTKs1uKEOHCiIQDF94+L
mT0hQaBtCukmKIfZ8bLU7NgWLtnJFlntqb19b8NlOZHClF3MQ34+2gyMLYUqpEEpxgYURWNKN3cZ
JP1TcBuMRAoVjVitk0XZOLsalYnnmHAH4HLd1ETK+QwgiKKRdhaIxkJhRhfGJesbky4rKo2ZBmVM
1j3iJLwfiNvi/VaBajfSJ1OpVfLl+OMZ7naP+Uh7rMf2UTAghJ096m4KQTsoQuuB8fQtJI2nseXw
BEw85lXyAndSd+fKSjx8pTci5lWplfwes577QG2bR1OkjsuLBjvIqxAugns5F6WKKQmvYWsfo5KU
hbDj1IxOGER9ofPkZi8QoGfXNDmVZHF0vsoW2s1HTgHmpE/8BE6Dah+x8/GWb/lTIzYeb6ylEsSh
hpiE9JVDKtt6V+WY5c3G5P9m8oa6tQ+2v5kyU8dkh55rRX3iRgunoM71PjB6sd5EVX7jYNQO8o5D
5hEvdkOCTSonjORDwxfSa6weCIM/ZR2iEPpQtk+I/MtSNhX8tFYDGYDbnpQyWu4Avb6HuUIJ0rJ4
qWof6CW7r45wSoY9hMVJahPcXKPGW9Pp7kM7zM5ZH0JGE/m6q1eM+JPNzaFv/pLJsI6Y5+5fb5Kk
WWyCyJrOry3uA7HoNwWGRq9VnfvJFqOnoXiC3mDcjAlfKkppJqFIdMCQDJ2PKm8+WQ5sgLHe7qKe
P8tc8TLpBG3yqtMCi70ahDmchKvGjcUIjnRUw7jkfn4hHUV3NUaRbj4lT4j+ufYr/5Uy1XdHoQCW
6G3iVgnG8YqCs4Sfl6RQq14v1KZzvLZrH1+vdxGhQhpzbitUKOuO0DaHHV7LpW+a2B3YtZ9UEb3w
kHNXE0EPnZa7E9E5iJHtWWDwsHzKY/6T7JsnXfBFePJsdwTfcjlwuphc3S8rV55SjqfLmsLTBL3u
gsZgjXu/e7QQO5HeyBW2B24mNMc0vDgZCA9RXdLOuKC0eyoqeAqhajUnigsjQDtDwk3WhaeldMRt
0UEZgeLGYtsCadIJX9qxLdOClpgkv2glp1Qd+Q5R3J3hM5z3kakRsNaEiffKJsgsHko2OOfJlCL7
GCruspL/OU9ldmHjTvZ1lReBPcY53qEoD1SeEwx2yc0YG5evjxfVA0wCMWwIKaaOA3M+t0IP4QLt
63xJ5swJZUi5n1U9C4i14jHMIPm9Xlv2wVvCS3luIhfmFcItUNaNgx+Oc/N6l0MAWHdV3eIOwyMY
LKRJ7RgH5j6RcgBWthtgu8N5xG8SuZZ7feE15ow833J11sPrZe6HaQsd5DaaM60PRphC30iIVg5G
zE9dkSt7ePYwDjs6by8jeUJaxiUQ2UtEahKDVZ4elQLbK9gveFopwpPaDuU5Jr750piNvT2lTwTt
LSBgpvI8zNgc5xZPBEF+yiEyeE4rRoV0hWJnZ5ncZGVBSaV0DkcnXpF3b0E8JC8HgXQ/meWeRI/O
xXXAhwlIF7LTTc+ibUnrC/RRo3XtcTIhdVslopk5KdQD0io9UEiw96xI8HKbuHSvUWThoN3EeOjJ
7AGQVPe8TEhuGj2DSdSG0Ei8aRA8RUS9HXBo8Q9UJX+9mzQHLtjrQzsm5ugpkXLPZ8fXRsst0Rry
RlvSZU+Euu0afbUtOxM3UzPXTM4Srl+Vqz7E1fJ8NuV8OVjZC7oGTs3CE/B6rhl9AOco+MhBcF1l
ydgWTTV7TNvgFUgcBZxLJbzWxMoQs0JpaIfNS0OX2KKSJ+yVeWeU8D6RSp7sRNt+B0RtQJVkeFo1
1kNRySrIlBih/XCJrzBlOmFHpyWZN7tA3uVUj4yLA7j7lQoYnT4FcQ3r18zIi9HF8SLNwLEF/bJ1
bdMnDbGNL+rUMTDiafdGlOU+SQJ1erFE3XAioItLqKshcrQwEnIIUpWJYYxw+BqDKyklrinwW+5a
RjSpt2S9GjBNbLtglXENSqTBTF2HwzeFEvhH54zfZaJWgxvpc/Zi09ZfEUIo69p5vP6nQ19C+nGK
jARI4q0b3atTxHtFKkeFtgXxe5qwwwvy21aUcDo5TZeZBi70iOe1Kw4k8/XKI8GooxcP0ZgzHHB0
0pswE5iU+VkDdApt/BJEWhkqt+VA+UA65f1Ppdg7yqnfFEwWlhokziYjK3REOnXXzwOu3FG0VVbt
cLCSha37Gr+Qp2zzCrLvyUIlTLfnqZN4Q/w/H/c3B9F2XElerUboiKWrb5Rh0LQ0cvLq4SCm15cd
z6CeZD/KCcrlXGcvfz7aNqZ7U71J0zKFydTFQdzy5mjrFCkSlcdwyBdukK0ScLJQCSKlU//6Xf8V
RH0w+kWS9EcHo/+cf5u+tc8/7wD++jt/7wCwIkpHYjaUFtuA1zL/bwOj8S96CNTyYAbJKtG4un8P
fp1/ceuyOwC3wRZB37YNfwui7H9J3H9Mbk1DAzas6v9kA0Aq1JtbCEIjaSTbcNpmYwHk/tcHJUup
icTqNIcFM+wj2puy9s1aR6MzrwXSBKst+l3N6IA27Lrp5ymq0LuSNqxCyh0TTOirvorHMBkKSPol
1gogz9Pz3JvKtrqnnh2yi86j/roEjYHCPP8qlZZHEXXGroyQ2iy6GgXt7JiLy0lMDiE12V2KnPsc
WsV6mTPfQUcxUDda5IPLLUumPZkCSetQsbgrVk6SY8ysBbtUezaTcOqahZ67ymyk+4kvp0HqNuuj
tSbhsVLa/pYZrWRMmHxNrUZ5TPKC9acpTZouc7kfHC0CVkGpXNsdbK6Zl0QxdzejHf0wlIwfSUgt
TEHthmc92zlOFvv4IBRYpGW/J1L0BcN4MtGx6Em4JKUiMGp0PFrTk4CMnfE2HrUbU59VN7H6C/oG
ZBprFBnCvg/H4UIQ5OrGc3nHtl+czywCbp6VI80HukLQI86JQz6Xdv1IRhYUO2Z4J+qnrxTYRxNP
vMtg+SZbsq8No1/Xqqo7QuDXL1lOeVSTqMBUvR52g0pRR9Kbxy14P+t0eC0URFlobl+BUHmDj3aa
jUSzWuoVDU1lh6Snuos6J3+o2Mw9iFmnJtoqf0Yn+o5EnBn9WN+4sVq8dGt9rZqQrUKpnHoYGN/A
mLX3NWIx6PMhmni9zgPoCfU1beJDaK8gVo2+uQJS1z7KzL43u6TaVzOOFdEtEcmTmRWsMIoPTmPS
A8ntT/laK42LwO5TJMPoJIuqsyhRuuKGGcXwXVEBbXsWI9abnv7TJaP0WNC1jGc2J3GzBnlc3umK
mAPSXNoYkbV+2zGB23U29hWyJ0wPQbtgXDAmfkywkUemNFO6ttHr7BjVQlAgLPR7EGvQjR3N6lIT
83BGIkxP9nCrGJ8sEvnOZGGqXyU/3O+WnkIvSYGtEAReVTtht2Hr6rDszojONvpjlap4cYy0X16U
0liVvd1WVfiyONZ0kWst8PmI/D4qwERHhAglui5Scfe6pPz3Rf/Bi56wpK1I+N/bPfDf2uTHrxqf
v/7O/2h8+AjVYGJkoqmxNuTU3xof6190f0xMt0Ij/GUznf/nVS/QviIMcnQ+TNUoH/7zqtfkv4wN
Jo/8lUV+4zH/k1f924oIqLMBwVkgpedf1W1J+bkiiqZZXe26Gg6aNpCvkUNAKDz8j865HHSHrYLR
lswkBzifTvyhYv5NpQKZeutnCc7PlozFPvrXozcNYx7Qi/1+GrQxsBb8BSLRcn+xkuLw02V5p/R7
91AIfVmGJM33t/ThVk9HIQhw2PPKSfa5JiZaDfCHEBg3H1R77x2KU+m86rZo1r2RE68C/+ciZb/P
ZygcM9G/Pnb1zOtnazj++Ve9UWy9nkAoAwwzdW4KhDq/nsB57BFYGZxAJwmh8i3aTdkO5suMwioq
Q1TIFStQE+KAqVVmh38+OPfgz3Xmvw/Onne7iwWiil8PjkwkDPW67/dKJU1XpDPJq0I2/4wZzFEM
ZNkAbtn9ECnxNh+ki2y9G5tw2LeOhHgvXyNqjLmxtvlTgYjzzz/qjbni9XCo7VSAExq3yVtrOVpi
DV4M5DPaZT22tfbZ0rUX3BQF79bizETJ4v75iL+fRkNDk67R2xWQ597WWmHMPtbe9BC855FxEnXK
xXKq4M9HebMFef1dGsQGYkDQFULv//ViySEUZdZkw15HaIR5RzlnP3BF3gG9SrUwPvhN753Fn4/2
5tYAIRE1RNEPezioAq9w4kYjbqY6zWr6WcBH2yx7+vMP1HiRvrkdKX0t2zRAe4CjefsqW+LMtKeJ
xw6ws7ySlcwfInVL96hWG7BBRGHY3FqIi70mR6xk9qp9qg39MCCr2jMSG4NhRiPbTlb9fZ6JP19g
JaDw6Zu7tV0YS8eRJ7Jm/eDFJN65/rqKBFRQ81vgt7f//7OtpqNHVvU8RhjWJeoBZco2kZWBvETR
KQfhv6KFrCYfghgsoHyWX9XVwlAu7PoSTwIuZLiiV9gPog+eBePdr8b7eXvC4Yy8zY9JHZjYq5H3
zCVjZpuk7iZtPHuNbfZkVkbdpznRU0+dTCeHQLwiQSvTlui2giFXMVPWQYgFQtpt0rNSdXVRh35I
tK5L2PFyBhe6JSxiVY4rDRG/oYvmT5ZB7UiL7WHAy/qAwin0HD1pvFYq1o6RONQkvbUDpO6nPms7
Wu754PWh4bhzbpzFMvs0TDa9B7kQ10a25q5lS0H3rr+qYNgemgS3AeIAOvo4ws7VeFE/Ky2Kq7TM
FGq75SVb9Nve7gHrWlF2gBfbX/HJ5e7Pd+vvDwhwGgoDnnqcVJb1Zt2dO9p0xrRd9C6+VDKCnhJb
PYpkvh/WsA6GoRD/+JHkiEQtQFCBF/5b8IvTzqPtrFm/b8PwKDoZIPmHOSfP4VhhPHbMxz//wt9X
QVw1vG0ICNmoIm9nSB3CO8JJhx4pUk4C2Ig5ET65Hthau/h/PtTvtylcTg0cP4xOZBFvjWnRwKZm
GitWQXs0ziqlEcdqGqwPTuC7R8F+RplCWC3n8NfntFBDpegnTqBitirmbQDRBwwF9vWff4z4/T3G
r8HgB47FEgwD3xwHM+sqzJod8Iybz6+QZe3MuUAW15UVVpbOoqTgxqfPFJ1a+3OrRftKZh/B5YX+
2+t0AyFBosFhRVaqfNMCaJpKrslodaDqcoupgpPvwintdygLEptO+CqPAhhg0KrVc15N1m3Wp9M+
MtTxolhX/WRk1Udxddq734mkD5oSukPN+mZZiZDpKCHkhX0ZDeWRXK7AUSENrmXfXIYd7PfYGuov
ucGjnDfKcjXUybIF6miwMsqK9nX+nIsZKJo9++s6fR1SqMBol+q7pRwSt+4T40AW2XQql/xSUfuP
iov3fwARrLpOSc/zv137n971oWidYrEnTmq83EZoE3aEukefYt5iXt1YqR+C4vEKWNasWG1xItvy
m51Y9yBqnONQh4C98WsFsVo5NxXoOlI41+cVr9RJR6mzm+poYSCXQmNP+3zXJk39wZIgtsv+U3OR
OoLb4qdf8ObunHqgkoRR059R0ugEcak89QaMCvgPfp+0vOQHOjZpqh71im5CV8uP8rT0d+8C2pr0
qAiNAwf160m0F94lizF0e3RJ/UYqt40nyqprS3alS0rljyof58+YdOPvXev1YFC9tNLocehIMceo
22lqh6rXlJY7JWJCLaoNNSmZqrqnN7Sh3iPxjIpK8Kq07lB7BIaaVr6pOJ8x7LQHMRrYFjCSHVDN
fWMmeWcuHCiSrwY/pzM+OOe/l242jlcsGVQIJtDgN6d8q3qAvvJCaNL8cxmCwYY+rqxANRjz6B/U
ie+8tk1Kbnae0uKD32Y7dXlm0ugXHTTs8sVJ7JBVm5aRnP8pSWy7kzgSnl5H0q4G6/XrZWzCaKgt
9Hv7pY3uQaRHgI82TTWgHQgdS5YDUjEVkLCm+Cil7p3V11SJOkHmwMJE4f3rofsoaTTgwN0eA8uX
sLevZ6u5BRTwklv9E1te84MF6rX2fPPUYHGFHiQ0Ntz0aH89oDMq3Zwk3LJsw8vbQafuWUKUYiWN
U31cn9WwuIcCggB0qSluJMO8sYtaH92j++fl5d2bCYYbKwtpSb9JO5IBA0g88vyCYul9tbbob8bQ
ChC/R54Rf5Rj886iaapUjiDq2Huzyf/1h8PazKJimLnIS8s0uBYhRF47/mCP+O75JQcFJct2erFS
/XqYtCPtQ8i627NHbj17nGN/LFNi4EJbOU6dztM5yoHE2IYGY0h6Dt2APJhH5WxdgUv8+RT/vim3
TRg7GptyAoyNt88rSReb3jvjy4yM3OLIinZdu14sI3L8qBCKV3dFuYfMBN42G9QPHmDx3hNMNcTJ
pm63wVr9ei76aKSVCqNpvwgZP9UWTUfG9VF/BYzIKABgVDgqqoEPcJVlo7mMZpMbvprWKC3xQscZ
coBluhhjncmi1veD8IwIjNCfz9I7XxM1gwlQD48bLN83d0as2CR0k0u+N+ew3Q1yHQPZNU5ALZ98
cEreORRqK2nhTqENR2z1r2ckSUWHH8Bq9v0aFi9SX6ybtYyLFqWF+v/xszZm35Yyz7P821ut3jhO
tS2bPZ6h9saBY7CrFis8S9v+259P4DsvMY5EW4QSkQzpt/tGbYUaXw0cKWFSgg60rO8wX2sBq9vq
qmhjXRK6lw9eH++eSvbXkvGikIbz5qpFkVr2ZEQgsNY20Y2BODVJC81vVa374FDOhgV4W2tQaYDI
txyLidvbitvOZDVAEuYWkaSq7Mxlwd2XxHJaffTnJbmQbaf5BAX38L7w2ik7do7DHKyzpRc3YKV4
uBLgz84x7Jb8QatH0DpQo+zBr/PcBKQSNvG3asINkOm20SHL2RDRXbmxfEt+ko7kq7KRPY0GbsdJ
V/XlzFBwnyULrvWggh0DbTmLxb05EDTl52CdtV0qitkMdKeOtUdnEknxbKY0SyK3ZgcTn2GN0EO/
TbI2/tTllViOOWm7xj5ORCEDRa3FqVjnWdl3QzZ2l0bBMPxC9sMS3pidyMsd/61Mu2ICc45cSTpZ
6ZcZUS8XtkVuiT8YpPjuBgPl+agwADq1pVIdYGeRWbRErda6Tpw8gM7UcY0MskrJjJoixEZDhY0O
mM4SBUW9lO15OrKdRAjn1Dghu25yMn8ejWXGyLCE6lmhdKFK36GoNb8ujK24wmOkfbO6kH6JBboM
1S7j9rvagCWEhb9Ll+sptMa7MpFtH8B7c6xbtSrsKBhwnA9Hith519izkyDOiAjmlphcVg9SnbMv
0eRVQR5uCdWqokH7bjrD/pTGDeLhvKg2R0Y8MpqpayyY9nBDn3c3bG7HcPM95gpS+r40JzcEhwAc
D6m03jhX5NzskBXv5s1BGWKlHGUcBTAtk70ms8nPNsdlNIwnffNganX3Ld1cmcaAP3NIcWoWWDal
rkzBuLk4u83PaW7OTkcm5l5ubk8q5pXUVByg3eYFtXrsm3LAuQTv+9va4BgdN+8odj5cgPmDqpqB
ublLDadoA7E5TrPNezpsLlQg/fGFvjlT2S2gE8aXOG+uVQP7arL5WOPN0Ro6EvJ6mg0UFcy/clYJ
v9s8sBlm2KbHJ5OsxKgibL7K6C7Nk2xP2TxrPoC9Jph70tHSOBy9zMqKs0mPAaLhvg1teVso8RyI
yY53SFRWYpBw64IMx7dL6Xobbl5eFEbqebn5e2FBYaDEkvtibu5fDKy1b2+OYAaQSNE3l7CF+eao
q4l27DYPMU2KEwOzHQwuAelgeSw2vzGUyINlyLtkWB6NOSSGQcXT2g7hY/GqbI7wvRzHwSp34yZ8
Rs15n21S6G4TRWNDs5GRIZT+v+ydyXLcSJa1X6Ws90jD4JgWvYk5ggwGGZRIkRsYBwkz4IBj9Kfv
D8rMvzLzt87q2tdGooliMAKD4/q953ynWCTTMLn1Jllk1Cjdh/tmkVarHpD1iNq6W2TXxSLAnlFi
q0WSHSzibAJ8y0NVBsMPoZBuz7/KuPNfRd39bxpvKs1F8l0v8u/8pxLc5uJ5BhyKscf/qRq3FwF5
tkjJmf3md80iL4dJjtovt45mTzKssYjQvUWOzhf1duKG2Eau7c7qFphaPKqXOWl91axAv4kx32hl
ty+G5ezMDMTUyrB5z3vfsOuPyYdGcHBysgw2ZdD6w2quLRy3huEhTMr9AIhjQfKdcaI9a2LzqhtU
6C1HCjB+VWx0UA5fErr693aRgWwoqzw9jhnkDDdMG8Kj7QC/zTDq1dTQjEtSZb57ZkQ9SX9Xbn1t
FjeSh+xHR5KvhworrtfZ6KYO83vlPYohj36ENPfxYFYgEvE/IM/Uc0CW3BCUP1rZolmdS2W9VsgN
NmzR3AuODfkCox9GYqLmfUfF8iWYRfYyKF5nNnBQwxxtThpTzjqdwNXawlHPdOGWQbwizgnPOFcC
ArXmWxIHzUcjRb7LJ6P55jdE9WVt1BVHZ1pyu2ZTPbt1A4XCr0fsypFbdpteK26OwjbcdW4id4w9
YpWA5jvHvkFc5tNChiHWhe0uZ99UHkoJL3XVpfHw1ERjrAnTYKS/CuNFCFSbAvFhyWjwKKukWK5B
YzwRLpU8mmVSEErc9vYO+500npBR8RF9mYfJTWyTJZh5+QB9jwyzcxxF8SUNIHticdBn8PqYaRNo
zNIh7ECQyvI4dLarV1QizcmTSXLJRiVfad1hbcFfdIlbbtVtVZd6p/sp3431JMq97/vxpSjk4K+l
SzAUN1HDTcXZpQnfnPIyFCAJE/neDnH7IHRrfVEpxzvN8nlPGPu8DxIOKt6X+cbg0nyQbivf4WxW
7brytCSmpSGVlCObHtyp5GUN2HlWK5qTRFN9qwcl37tZtt+IGCTsyvebj9qK0XSQns1hbaoyOsV0
I1BndBjMR+VehG4M+Ld1GF+mlFxm6l1oJ58aAh1aBGmPjligAQQ13Fo8luWGUPB4baA6b5ijJ/B2
gr6PED3WpvVFWrN7Sd06+iq9JIY+2NevXoxAuSN2MVnZho6Igg0oIt0eoWPckdA5t2a0iY1+uGlL
Pjxu0ulrYGSsi3GUHn5qqqVpxJcezYJG7e5SgVfohC7CaYpjm0cLGS+kiYP9HxEvGH7+w8/ssTge
iZ/PtESkp7nPaWNV6nmeaVoH/qA+ybF211E0F0er7ZarvAf+wczFdh/TMhmeRN3hFBxr3mSx5MYG
XSvfHJKzH40QG/RKVmNymb2SeFslqvZb0ejpPvBU/2TKKb+my+km/yq4dZeUzEYM/KLcALfqw7dY
UWQkF6E4auDy5nsT3usPE2rA3piEW6G1CaKrjVzw2BCgcevhw7ymtc6vlOzT19BkIqPHAWEIPFKV
4KwlVsyXtPnAEYBeWdFvUe0K4NlYrbGsIrYXmS4xkRtedBUJW64VYY3NfMQhSMZbAsLyHiJFy9Lr
Ca401qzkUuRZba1LS9f3hpPRxB3mgnNtqiAZjkRlBtU6VN2PGkkSrk6zzNZNOULXqzPr6Weo5zAq
6zuK/R6YLLbJB1YL/aO2M9muPbvCzdZmbv/dDnrtcs5QLRlSclg8nuRqb4651a6QfVlftF0Y17Az
Wc18b/g+yaB56CKiHoDYybtumMEDk+3wYOHVvETekv66ZOGiTHSOrGOgPeeA+7sC6/PcoNgxH1oj
UKzxdV66x3quOXjAKc7siaOdhInJIubZPn3TzukZCDvBq1ZBdxeVMt4PRQG/1iOKt+Gxeesg44Zb
48fpvSeU3EnMDl9bOUSrRTAJOpd/UlLKTTRI590NY3cnJNhXKWZEoA7hiHgqvL0VS9ROTCQ2OZnV
kpQ57PtWCReAImRcLaynJ5vMvHVh1I9dKM7EYC2waTNlL9O2m7EPs7uG/o/ZJ4AvStnya3MPP3pp
3SV+ybrhEOg6malxnvB4XEhOjB49CN7HcML7xaJbAjOoGDY2COeObtqdhnku4Fr2w9mMx/a2IrkV
sXg1ryj1KQGhEOO7jd9CeD3H3K8gJNSD8zlAG2pS02JJC/jDUc228izU3Z24gfognqm3zdVsTvV7
OC5zphpEFJ3lYxPVPtOyhIJ0yOr5OZjG+GpWybjzoeiRUtpswtEA5Z3iqAhG/Ub/r3zJS+RVPHM4
SLYhYhZ6djhrfya2Yw0qWx1zwySqJjLMS14KxM99796UUT9tRGGXD3zh05SPjC99Y3gsdWF87RW/
pHcj/7430ZHRmCZ5EzzRW5iG3pOnuuKQpv7TlJnlnnZpQh1IKbcqFylTDXnznAY0bmrLPkYI594B
L447qOWk7yGV3gQppsdx4GZUksRWfMAhLsTZu6G4EM+ZcPeVO9U7bicW4Bq7/Cr20EyFIIx+DORc
PROVa92FZahRLZTii0ymDEB5KHakFC0fTRVPBGb5DzOOuJ07qKnZ+dSFq7Zr4y3gDfldM2qy1zLu
0rsm4zIgaiaGD014CsuahAstSjioE5LlNQOEVahRsvW+R0Ev4uwNvhemgbE6dHlTYEAVBnK6bHrQ
pv3cpUa541bcpY7GssCMjYLM7+9K4UZfi7ymzBCYulkCcUQFXXoNzBZ3XukEN2pGSheZyTZxAQTk
TuteSunWQKfH0GJoUejjPNfD2XMNHjslWRHccF6FsX/KLkXmJJiYgB5y37UV29LCWMDgzNCGcxh1
2beSEIy9a9GAp7VW88TSkpZGnxow3iOnuZ1pZi8WkiGF6N9m+SkcU/OKm/PUkuhyiIZuPQQqPxec
5RtVjT6rPlSHmQEPJiDV3dL3nVeeyg4W3NNvITNT9jlvLXGK6zIhVaaBYgaWpUqwoQyd9W2CkH6s
bf/d0t73qK2bVyrW4rVQZc2ipYyvsHeNnTNgq+/8vnyYPSqWYm4tht5ht4BkIcZQDk2HARgeoFWn
HsVm8E3lH/zcQrBZCa++GONC961mv77QvkFIbwcZqIm+KFiEasvNXssyqx7sJigfvJQ+8iolbmuf
JVhiC2Wb7xWk6M8mMjVeFoMXbFABnNwW4gY67WD81lLxcN5SNjkluQA8JQyPdHcJhJgMPPnC05Le
mQaDv5iO+RZxMtB+q5ydab7gS+KFOl/mdfepekUTQc19+SOHDZ+slO6iV1Nl1nueAP1a1WKe7lUz
Ra+E4bAJF1EKVUPqSH2SHWqU2I2GEJFj7laPRTOxMKgEJsnOj7uh3gnsx8mmnxIuj8TuFydMBaQm
8frcpcaso1fXcvmZUJIBvfGzMHc3ojK5jCqHaNzNoHiX2wxZcbCpUGn5K2FP/NIMrqy6SbXbsW80
q8HCiy9HoDYUr7yyNoKpPgpsz6S2iXA29sa8lAAdE1L45hNM/CwxBezXtqRoLSIwiitD86hbF1Mf
vQ7tgBk97sl0x7nglj/svue39o0DbX8UTvj668F0ByPuyRF1LIwrykSZ5pPzUYP99eq9Q1wbWfae
ytf0gjj04PiqRxf9WLUv0ox2D8qClA1mPoEatOgCwfNwJ2uHHRwPc9vVj+6IooJTyLx1PUYNny/3
XfohrTTz7EahYhj25Yzw44zDZ/gxePRGV4RZy+TsGVbyJZ8He1/1VfUMhM9/yEF24GcjHeULfiI1
H/ChWNFF9Hzogz2YvEeqct51WkWcPG+eKoP5X+0Wa84J9y69/4SACEdwFAej4//rCnBSyu6F3NKF
MjSrQX1PM5UV+7DHQUzhi3Z0DwwfJGIBdZh6l9OpDxX9vxMQAAPnfd1R0bkJpJWj6bU0UVpmKxim
yKBtudUFG24ewjy/YG+YC/ARR2YJuGTSxSUZHHPdLCVk4Vd2h0nGTr5aGaDLpqjNEzPp9jCWPZa8
OJgwdeTpk9bJ+HW0cXr87Hf+R4P6LzSooeUwhP3fJahUfRRQH90/6h//WNdFX77/mTn368//bjzw
fsESgnpULGhExlE0eH83Hvi/WDQAQpwFyEsX78E/5ajBLyFiVKwADto4mn5865/OA0ByYN8JOlp0
JXzr32Cx/nWQI7CGuqZwLNdGo+Y5yyf/44B8RqRm0cIyD/m0sDB/FLFxmeboCOVoU/GELlPzpMxo
i5j7G5uPVeaofzGrW+zcf+w6/3wLOISY0fOZbeZWf34L4LA8GcARgDA/E5Emvs2hvFVDvq1oBOb2
EmZIlHTIfHQliugsZUwysS3oStkvAn+rBt8Ob/NsamOV1sGuo1UpfeuuWSiVgmAALF0bgyoLWvGH
oPOU1jhAK0Zw+WuGH3X5EvnoSqTzV6XrfVoSn2JsZzc8sIPDLRrn3i02S8pWDbIMomqrHGdj5nRA
nOppDvJVyzXB6hOsSodMEttBasXjPc30g+gU2HS4KGlgnBGVYyDrHLVVOfSt/gH1O2iQihhMI+we
vPDFcoytiv03zeN7i6x8hYh4zTR3XTbhykwSdFjFZpjKddvnV7ICvmTN2G5zwmmHTr7imTD3adHf
x8q/waZNbgNarSxfNx4NTE/zNsaOjDWnqj7KSZj7PAsoTM3xoxIxrZVe3VYKvk5BQon0FL9M79Lc
ucRErfxncfk/4Qwshz3F360uB4xMafpHI9NvP/LbgmK5AJxN1gzA5w7VhMe48bcFxfLMX6hBBapW
GsyLYen/LSi2/QsCW9+GNcnkijhmZqi/LSgWa40ZuosCl3HdMjj+dxYU9893s0AoFCBm4G15TP5Q
fi8DrT8obpCMFTpzY/tRsWelG6JLNePcxnK11gWFihS0rgActB/Sp5uYJLlxhZU07ythzHif08Bd
F2qiFwltftwQZ7vuQkNu3WmQL8o0eR160Ax3jKFO77MWO9/KoKA81gl9tJ4kte3PXpZtmNM9yBmC
4ZfuWI1J6EpTSh/CGE9xYhn990obYKQZb4mLAVvoMhGpQ1iO6kbCm+X85hO1ni7YezLdSS2nJmjz
Vu8A+jUndzbkO0Tf7K2Lx/mebGO4DfCsXuZWt2sWq9yH8ae770MbW+DYCnGMkV0/xIlHk8EAxV9T
G39dIJb5v1hQf867/yl++HkKljEvZ9XEjWgtDog/noKSuOTMiOj56tYJj67Tu1tpT8RKhPWEAdKx
m47FyS7De0i/9m012nw06QU1vtfcBIaXZPPWpzI7hpqtu47c5M5mcPVppbnxXDWuuiYznEU3zbJz
73bIRYIFTAghMNjHCYCEXjn1JQjarx3M4gP5HreMvOwvdmLv8Uh/Zo3XvP/hJrn/9dP9o+rL+zqF
f/3f/xX+eTrLhxYmRs8F3Io6X/x/EhPJFJosXVk9Et0RvVjL2Y9BTH+zbDHdG77ZHvvMaY9E9mId
T4BhrUqj0zuFvR1kxmS+y9ziMBDVPV0Wfw+Bv477GM181SAr/W7L2rqJSUm6JL2HxZ4g0ns3iJ5g
S9q4AZgj5RVWbi8vzEPKk3OfGK2xz+nMbGaiU7baLLmmHXJ1b0ztfFZefzu2tnXo+sg9zPAoKFZR
qKRQELaTCxTABJpI/f9SyDA7CVGPH2mCZZZg4/FDgp8hGY5UlhakwCpKkLXIod916ThduSnzO38w
uJkUMsXc+TSpWWmERa2nNjnwjZsAwtA6BaLWb9KU4UbNVmVvamgOdkrby69oxUwVZ2nVVWl2LpNl
exsU9vPM1Pt7UEBFYssKehCfFKZFtknWrkqUOrBdS2+KrjPPEVXFfVBZw9kFvNStbAfQw7ZJdHaY
meKGay1i+2qk3XRRncUBtReGpw7AUrjLvWnkGuzEqJ5Fopr3kC3orRBtuDbpP9z9/bXzlzULO0dg
hzgVHcdyqKxIWfzzDWOj4IhiUqWuCQG2D3T+qr0BBfxpnoiPbH2oKMi3uHbaWn8whmFAylN9XqOK
Sz4zssbuJIHap6Yzm2e/EXJTJIW5bzAHklQLoaH3yq9lw6vkQ0saF8m47Jg497d1tMSWdEwplAv/
G9iefZ1McGcrn4gzaC3GfEYslK5ZrubdgPRkWVDrHOSg7Kyt2xk2eSs9reRsGqY7oBD64edlKzPm
HGnqzee2AUxgSfxrNdFi3wKjVM8h+oznihhLoBwpNs2SsVGC2a5K3ysz3zd1a5RraBd9griwZ6g6
a3x/eZAEl8BsIH/+/eH/qUz+53q1HP7F+4H0zcNsiyZ/ubX/8MgYGxz4sW5pV7cSu2qHeIVMncZ4
zMgqO7cW0dmY55XxJZvTIVm5kwzleWqrZNoHZsrjxeEehHFZNNEpyAf5lg8eA/GQlj3mPKuNXhiI
8GFMELbHJu2N3b//ASjqFk0Ns0UUxH+5fiqdq9ZCd3QtPHymU2ZNd42MYyLdI7oZqmKdiZqR9cJe
8kOqBPoNyBH5Zkame2ONXkTjfkGx2HP95ky+deuNNMgSm0byrimC6EvhN2xRkyqmgvv79/7zefyX
gy9gldDNsUH7sAn4y8Ev27TVYnSvde8yNhiVin5wNZMO0zJ5e7J0qs/ZpKZLQcLCvqNrBqm5qjxi
xtLhhJYAwERot8fCHWlGYeT90nklzUaMISBjmr666EClt9DUpvuxDAu6FmpUP3CYgogMU/GuorE/
mloHjL+XAUjPmLVCc+m3EA+YMkw286eOGdGzzXT0YAS0qBV6wm2Ed2lXKCfeySKZXhhf6n07DhEo
saTd6sqvgnVn29N3CztquyI1Avuokra1Jcoo3Dl1/k57/KASp8K0nEt5LAQAz8rnVqcmmO5/3npR
aMSfbWQkhBfk/GMPDvREqr19BdgC+bfMYImEdpN8mlKReg826YUrb/guinJZQZZDk/nRCUefPgv2
KCQjkjkAFhTt7myX+RdT2ppdAzihb36ZfTg17bsmTqZjPtpq3bZwTg06zbf0odTGhS97h1WcZ8nf
XwgUiZzpP10JSFCpGdANkhlJOfiXsoG1GqBLPjRXIIOdv55pnMPXWdbmYiRcaEa7syZ4hg/ALC7e
UYrJN48JO1Rr1qRtXKpjYjQ+Nt2soH8PcZRxspnm64FGarmK42rXNYA4aRz55vuSFvaV5b97t0cx
fO9TXxgbkFulz6yZhDaSLqriPFSduy19c+Y6EBVu8sIpomJXWBEdrlCX/SEABLeZtfSPTFC/0qqz
EBExrC7Whp3umfkZD7hYZibYvdl/MjNmicxJV6NdWh8mSyMN5649+AXJIai4OK803rpn8kkO2Mxh
RE92qrehMz9bhClumFk5K95PUq5Uxg2BhZ2LNbOVWHuk+XygAS037TDkp5quzUGHxUzyO5bEvYaC
WZ/tKRL0G/s8eeI5kD4pI0N3q+XoYIhOy+xZQUwG2pw3XkyspL80iRxWA9qQMvk0Qt+6GsO4FDj0
oE9mgFPeUKVHwNWSPugkAInwCcJvQczEklfUS8NWjS1fR12/9LwShGxrpoxCbEgdq77EcadIDxQ8
dbSVOe+JEyHij7FE5DcGNkrKn3B+oNNfG1sdN+Z7WdSsqx1535sF3m2ujQqLfOyO+WnmQghWMdke
N4aYE+Cp7Pq/WbXGwTCbvX5AlROBh/az6dpSWx7I8AjJj1Ba/7C9PDgyyDO2tFxyUChwagkYavW4
hWcTrgOgMwkKNBQj+Lq5CtOGKnM1odrt4MzA5ZORuWFqUPyAxnTF0U84q0vZSgYZsyVIqHl55/tl
cm+X5OjyMADKqMJZP/y8kf7TNvsXbTMLly+bwf+9b3YsirRC//Snve2vP/S7d9snFRyd9M+MoSVn
nNf7bW8bWr/go/LYXdIU+83W/RumA04fDfOQkT1kD15PUD/83iyj+4bZCwlquOx5oXv8O3tbXJN/
XiIxjGINZw+No9NH7ftzE/KHSiX1UpEVlkpOUwNzntllDSkgY/ImG98gJ20ioUb0ID9l3lCVLdJa
mLdD4CI0V1yRh9Yq8ZQEdeGdtPZFtC2GWhN+YprTAxzrUuytzJ+NhzzM2ueG8Yu7ZugbQxOKCOVb
DbYaWI3LoFkVEZK4VV+amsgC1MW3Yeb59XKrk+Vp6U4QBVOHW13wOAPLhVl47Yw1Gi0VSbimgUFR
nc3+x098eReEDPa0SfJxIotOrecADdTGikdh34Z2l2xUWHrnkT0YScQ9iAbb2PkKD8EKoh3cKhgN
6aPMsvlhSszuro3t8rqw+KutP9XkLWXBFLuryjXjYOVl8lq4EnJ9PDZbnh3zIcbReLJlm95YSbAH
rduipqjTeudWEOttlTBU6ka4c5vJZTQoOt9+LkLk06nTFo+WjfwzTMRrzBz/4tZzuAEC6tz3dtYe
h3oWm8Sy7xNP8/isPH9rzCBhJzh4945vFHewk66uOaq1WxSIXOTkJx+MteVe4OYmVabKb6yyZI7t
Tc11aCkAQQGm8ZlZk7gbk+Wp1PW6vzXHbWPX9V0k2/JHNnjhDjogeR0ui1+Mhuxqe+GHG8FytQij
oYuRgPhQ/MFs7zkkD2PV+mW1loV7GkbSoH2EV48ZvcarQ673jSP98R7RF6qePHnPcE2/ubU3bnQ8
3RBGO29cho4rSjcBrVoaD0M9lY9FmxN8lRfqziZ8k3KIgWwU5g9tkXXkktLCTLljv8JApVWq7Olu
Rnq3kahqt5bLOzWYoG/MIYq/6MBnZETaIkO4rKpDXjbLoIlLad04SWOeWN8/C/7/Je5F8UCxyKQM
bWR49REXPgTMJ1bU+FkEXVXrO7HkG2ZyYIvMHJ8Ukr66mjZXtO/13a2dC3EzUyvK1hE7i8v+XOPr
fxlaqOBbnkrJSWSARBCTFdRuZBtumjwf930WxTuj6W9IllcngsfPw6AIiKVcQr1EruQ6yCbjADBl
4InKNYhacmYQFhGxQen+ZBgFYVP6ilTe3EX+jRgWxGBTwQjvs/vEaS8GfQ6LzdkmLMTVasxiWwXy
Q0nfp7VQP82L5YnC8LX022LHlKibgY3YkB5Hhk7LmZo/jRj4dG3hpNK9+Sz6EEz+HEYHOQ7GeQzC
cBv1Mt5kpnhhMVQXW5bTzlBtDS0ido9zo8STQJeD4NRXmzKijjQcm9vKOPlYhlcMR1/QdjTb3i/b
PVsHm2nwSXfpbQeKbQUXcDWTIEEEFKWoF9LOpmQpp6zcjqNMd6Q1TmuRZ+oKMqh4IFo0PmKAQgGp
c+eI9XR6KKdC76suR4YsZbvX+eSdRTswF3fGY0tIGkRJS40P7AGeems2DkYzQxMUVlJxg9VKjCZk
foracNNYrZ3dz9HolESCuXdlG7xTmblbz9MhUWuz3EEgyNFtpdH97ATpBQr0WyWkOLoNlH2dWm+e
HFzQAa3ZvaqWj4yWT25aWdg3ccEMAfcVl7QZF7BjRIEwMinuZ5Zd8D6sd/BGUAj41fyq+xBvRsT6
DAm7u03naX4lvBolB0OQ5hFp02Nl0hKBLFleaubOaJfDopf3MeFSR0eOCSYuW/iSVNaB0kJn9VHm
A1oqWlr4tWUVXrvM/yFrc1zHNpPRMQkKlD+BBZwclSjsMK8q6wgiGhYeEHe9m7HhTz1jZ2m0lIHd
lbs5YXjN4o5EfOqfkmJWljjM1MknCKgJsbzYcT9yA/kLnc0MQT5Z0rZ3yVsCuVcA7oJD3geZvp1E
6z1MPLAfnTbiFslHLr1j2w3uN2Wl7SnR5Qx7Ea3ze8fVn64tvLfJ2jIiX6Dxk/61QeJtbyLLbE81
wJFTM0fwicKsig9R0x1nnACXpOiLR9R4jr9qobPuE8Bo4zrUY/KCaUNtB1uUByuNkzfSKM1whXAW
Q2A8d+I2dlpCzHwhUbjqEa7AIBmhjM4wDNB6NNRslvYfVS5MyCLCHs/doAgbnWzAtD6z3pZytpKw
0V2arIufrn82kWm8Na2ZvvBMZpzEIPUM0L28RIMb/jCnpEeqXEQOJXY+PBt5oe9KE9Sn5RXfy9Lx
Pt0qdCk8aYf1yHsG4N+ozo9uPRxLVtu1on6YN7TlgnIVRhxFfJlJ8NQPs3tL8HPxaWRmBpK8tzFv
eDIdH6JGeE88R8KtnDRc+nm2yVr3fRmBPqClcGzTafrI0zQULEYx5H8gVIt7Diw30eHGfQoKGLc3
ud0vCJvzO6eg8cBV3Al/bYelJhGqyT8FGy/2NUgaVAHDEVhddMzJuyWIIuFmlYy5LroBG7pmb85I
yEbnXm5nOySlm6zuF3ecx+9RkDSvtPyHXWVkIWaeOIyhADSzcaJHM9zjhWB/4RCM+iHMGdYFKhrc
jOjkDr2PqPTgG6N8DeOJffmso/4oLXqZmyzNGjoBbH2fG5LWxCqone4KS5ewKWNyGlIYZHHknmPu
3tsmfbdZTA1pvUm4dfzWfInCLhLbKjVz6I2DQSxfIdJrFEp6cFiPYH/24NGaQIDqdxImcC5C4bWT
2/7tPHbNyUo6D9iaMDfzANG0sLng/ELqxforto1J0APCVfhhCZrgFdamB6tX3Uaxjb6FSAUv3Adl
vpn8TB6VL9pqRZZl+5K32dJmj3tl0UxT9Te4vbLadug3GkSijf6Ou8Q5R+YoN/Be3kWchF99OtNv
dazqHQzUodiwxEflagZUZdBmyVkRXUBVxxSP1znUwn8dCMY+yERidbNjF7zo7MzOuz+SSdhFlvMU
dgnJNEHpTGLVtINaVTUMULQDfJnrPg8O6J7ma5BHzbCe6LC8DUTarWXlyleIXt2DG5Itsc4m23zp
NQXkNjbHnmvJVP2KQCfrM2zsJttGpRcbJ8js0Tf0+NVXRh+e2jm0EG561c/7ITMMZG6tanBbO/kx
i/N7U/fpt6by72JCk+ukBO4VGFtwyuRzzl3I7DQ0wYouo8mw9OF1hdK+oA8yVoEV+3saJkseYjuI
d0gTNr5K9qVPRDT6+KHLEUGuZTjWvLZUaiJ+i+M7RQI2U2MdHe2sYM4h3G6jpVMAYjP7W8tItl7f
lt+TzO7xPfWej5EIAMdqILhnk3td+zUmafHdY0+5G2p4tyvOJrxO2Yr+nNgTRDLKLKT9kWsSaNnG
aPvjXGSf8GWGiikxf0gjKVhanPFc01B5LqKp+JK6ZrI3F2Jta0X9bSsnUhIt8Co3eVuSwWhSI5Zj
fAoQ4Kod+dO0PdKQyTRYj/ybggnBGCsa6Y0mqUsijJS2t20irW9yw5KnkZHhLZ+wuLXJgP6IdNrt
SjoviOWbYReHTnVsitjZ2Ll+lvS8+7VlW+1b7DT+PTmlxnfLTNvjf3bJ/6cQQ4Ej6293ydVn+vaX
bN9ff+b3TbL4xac/RyOJiS1k+n8KSoLgF6IqqMCgHfzc7PKt3/fI1i++i9IE66drMSJeDLu/75H9
XxBLYvqjJv51a/3v7JHFstv+YxuRPTKaFV4txIjrBfZfGWM9u7VUJ5OxSFenDRr74s3NmK+glDQR
cyREEmGNUTNTlJ5W1jqPmYR4iPPO2ovEtLaQpEDETodPv7fKiyaz6zU0M5SxcZgjMuWnys1UR1zD
la5eS5dRmAmd6EKqjUf8IDu0Mwl1TGnyrCRIA1aiR5Ja8EhOZ3Ftp364mMNbWbfcM2wsnzpCkV7q
PB0MUssLesg56vs3IITlBAvIoPNoODHmsymsqCOcDkrNVnpN/p5wF9Nya0vEgDM6/S0z5pQIqWZi
BSjC/ryEHTqsLZEWG7e1AxAwdeCzpXSYwKyyIHP2Tbj4GgB7JbdO5g/BlgdWik+4KtB95EZefyzS
75eaudRdT77vuncKdQOuc/zALlS90GRHzUYxM9+kY948zDKL3xizsjPO7Bp3cb/jAQWHnCcnaRjB
eKeRBt+7zlwTYhhA6aRHO/qQ09L8LnDK6QFUD3j4udvMqj7SSEPYDcVqPVQ9E0Qx70c79e8tWOs2
WqDyYwKyTDlWBveea8kjOtnukdRUhYhKqS0TMofoV2kV2BXy6uR2sb/JwKbfBNMIBlTDWjoNukDm
Z8Yo21ep2/i3gVna1bo15uLJKWX/CKWJSqq3sD7h0LS+peAZvnUGocNydNGGV6FxO2o7W4aVHoyG
WazHKdK3Orb65yKfZbNerH23Y9Q2N0mAqyxsQ42RdO6MfKMKkVwGURVbyORVhuopbKqVZfnDme1s
u0hw+vyt+Rn1ghLa3cdpCZzMxtHzmtG8LRYpYyNXeePEwFXDyjrQdU+vicydZzsu04dQu/w2htft
o0Xgzq5vEnFj2RmbhKSvkwNb4ZjmUS03djc0B0KYh2uclNhtUXC/GFXcnhyzDL+PoLLanWeWMWWI
Mwbpdmya8ErjByQsMZq18S2LHe8+ESk7JkhOxD6EZOR+CFk74ZJfQJfeBLUdMrPHaUHzl/OYf2Wv
ltz7U6bOypqTk8/EIdxa9djcEgFB5LI3x+WGyxX6idOYi3cJjLzR8H2rjsW5GURfb5O6lHdZ5dNO
oK7mLv82VVYmkFHHyL44PBP4N7LYhtTkr7qy4q5bTeEwZ95V1eFkFrcVXbCKSTGBl5DdR0Az0YAw
/jqPgzOfEmAJh2b07q0go2QVvl47DpszRNDh4/Q/7J3JdtzGunSfCFpI9PiHheqLbZGSSE2wJEpC
3yb6p/93wva1pHPtezz3RJ6YLFYVkMiMb0cEM5ZhJ+m+eA1DfyY6LmT35GLWlUFWG1VQFtJ+Atyn
U2dORBeoOFRKvBL9zuJ4fdPZdNpZoOwbWUna6MhyBXmDQcMvx6XI/XIN5YT6lVBy935aj6sIFXr6
4CbU0flbq+Yw/2Qtciw44rpOaRNE2mjHsW8/WGyhH7XMU3ZedUI2OSoPUencVur0XKhzdK5O1HVf
zI+oFAaoAuftSp28vVnmj2Nrttf893M5Ha2mn++oPCi2cIUbcP1kI5r4jtYH9EBO+DpH/SE9M8fg
N5laQ+oGaoCPLOAofcBGKEhTRCwsVxvoESoBVjVB6Qox2ZWYt9EahFIdyJuS9wlChK8UCepa/R04
vHabLiI8Rmq1npEwSqVlkIrOlzx/beVw6RY+w7DTL+kqgAg/0/e6jN9PqzqCTOK5M3oJwonNN7ZD
77vqSlMJEVc49t07Y5o+dMgu1GNNG2O+EB+u7wu9ehoSs9gUk9sFoxJucPgMW2NVc3o8PUc3pqpp
VmJP/5vugwLUJEKeW1NeOiUOzURWHQwlGAlJCjqwnstxkfDgcxu5VsLbq5fXeJLylgx2a++MwDtc
RhdHyVI6bu6NvkpVeDAPml1qajjO1TRXy928qluyAsjwlOTVzLN/NZeWYOIo6fJH2kdGnEntV7eK
9XOWROKyFH6z0+ToFUENKq2W2QaVzePyewZZibYAYAS1KTluUcJc5ETzHX5ZjOWDaN8vGXyfZluo
e37yaJMSzy2BzMf8SaKkIP21RV48DXkYPtpKGLSURGhX+kwl0nDxOXtsMyUk5lP4OVbSoqFERkPJ
jYkSHh0lQUJMF0FnOmep5Mmp59IhfOijraRLzPnsTdOJ0DiHv9TI3LeRo8XVY1JF8Mg074GgfKBr
N//uyLC8Y5ojlVg6dha6aaskVNYY7SbtEnTVJi6aK3Wz+bZRsqupBFhbSbH+JOM3a9Vn/UpSAJL1
Vy7C/M6v9PwBB4q9cZS0myiRVwhdZRNZWyV3ngolBefkW221XsnDo/hkDy37Y6FlT4USkW0lJ3eV
1ezlqjGzHCq9edCdgJCLcj+vejT47EEoiVpD2j3bcpxpr0ymk9PxiJyyxTlpORkOv8Fc/06T/s9p
ElF2f7tPrsbPP0+S1h/4fZPs6++UQ4mZ1E87ZN95RzKeA6dBTJ5LFPCfyLVlqimSoE2OEZPaIP+5
Q7Zo/XbUnhtbhoKx+al/gFxjn/h5hwy9rTKAHXbvvs48ac3b+mGKNBddN5RugtOuKaaLlkpMsXSK
XCfTzr4W5bCcKHZDv8G+g5aTrbLOKvCsWk/oSu2B8y8KEMf+4cEyu/BDtnB7XxolFsVdkkYn8sxR
c8KS9T/AxoK0RKL5jsOm+2EmyP2xp3Bablr6VrC8pl7+dVAi1dD03oeYgkbEs1XF6lZFq1TiFlrN
KVZy16CEr3TVwJxVD6PtxPlKC2/+rUQti7AF3aX+NGDlaqwrgh+qWj/U4fdOSW2RNtxmeY9Mjgid
vi5KkiM5fPg4RQ0miFnG32lgRrfD54hFuJ3cB2xPPlv+2ZTc6dF0u7gtacI+UM93t9C0x6okjXDj
DkV0N2gGAaSrZhihxjGiq0zrBkwzIzaTBQO9auzjzwsw+TF3QrmjsjV+peKIrlrTK7yDVHO/DcOu
/GkW+LbZMaDvkWZ6TMY8OuBq8c6w9MNBr6ba3C5F4TwVcYQxkoSb3N3MzNdxBQmjR1/O2OVsS6vy
v86Ybmumaq2rBwg7DCj8tguMMGvOfZhRdSIF5mSmRzh2msm/qHH+OlmESfBr7w6rJxkdOFz76+AW
zTFiuH7Elyg5hYReF/gJU/nAIlvpqcnH7ixcDx0Rb9Fj5ee052p1md8LN3R1zDxLeg8aVmGmst3h
Je91XGe91XkM3yoXDWGZJ+UTcn22nU7Y4REcU1qryva+jJUwMtEQtTGdutla44RpDgarO3dpQTK6
E0/Rg9fV3/H+z/1R75Ymoe3FrL5jIsutDbka+bihyad7K1u2HUdAo/wDFsr0BBXX7AC+UmXOd4bP
tfA5VIwt0hBq1N7XzNblyNGYe1H5HLwmouTul05G6YdGpzt6eMQmldC3Kai07w6uGJLrSCXPQ2H4
s8i/8u1CmlCO1SZ8ttAksSZv4K7miiZyxy3Cu0g2/rYQlbERVje8jvYI5TQL433k8RoUr24JTHuy
5BTtxhJLRdAJMZTHsBSqFxidjomYQ+WY4Z4RsLM9Zq+C25swLAhQzJLZiDsKqYaiimon9boImk6E
+zTOVLMQjVlUL9NTGJnFNs/Exeh8cYsrnnDayiItzT/mo27fLLUVAlO0KPt6OR8ZSvK595gyC6JU
5nBbei1XoFU2+p3GLNQhiKQn6b8N/T2GhO5sFG2xSxj9Ervgjzc9pt7t2BRwfzZjjw2RBM3FkU1/
NtK+uGIQsegsqhz74KRld9V8+bjE3JhZlX6nI/I9IPXGyb3sKyn51hbvLCl5GKaetd7I7wCH3ECW
KFXJZIsnjM6sWl7B/sxH897oDqMm6pRiqpgjL2AY0G2GPnswrfKDb7V5EGFR32iVeUy76Oo4ZUwz
t0iDkMrbIE30wd5w/oRUW5yC7idHfdrV+AzoGW91Zmonl0xNEnyd4eAZqXF1cKxvWZ7ombJa+0TE
SUGygs8eM7Jkf2uzT901UzrdzAUjWTO3rBe3sNMtqdQ5A+OYs1Hfuc9oLP2lHp18YpGSrClsU1D8
EzvU3nT8cogcWbTc6+QuMPqJ0odlYG3MIjaoFWz2sdd8ekKF5k+7SEbTPjQWbBqlXgQEKhBZlmTN
XdHT/07rh5IAjc+6w5mmjyj6nEJM1jC33a6QqiTc5EN5xJSIZLIw1gycKOfTNsyUG5VNmP+WEC/E
Z24OzJiSiYggCK7yJmGKdp9SbvR10KERhzJbOIgY+k73gJxSy+33rfSKF04j3kPcQcPT81Z2L6ln
7w271+7sbCrvxUDU75xH+jPxt/l3OVvdqysi68mlweORorVoNzMj3ec1+uiwdFTkkTtADQnKxo6E
2ZxFN076p8Qyq7MXS/OzKbmkTbMZb5jjlLeeqOVxIorgXkqbhB2MQNxV4/wUiUK5bTSRYN732Zlz
WLuRdh4e9dhOgyGV2bYi1W8f5tG98PHUJoBrYPq961EX7LnMmMxIpXYilYRdvJz1vMZ+imR0RyB+
+D4umVFBxtryE9s/HL2LNiQ3xpDJIyXPDe2tYvpSkAYfABMuz+ZgIpqHqdvSHZt00YaOlPcNzPvN
gjB7g3BOPW/u6CnXWxNfbacXT2DHxn6p0npLazFzYtqJ4491U0vauR28C7JSjVJqteeJPn2O8Uo/
m7GFewEAfWJYa2ZQTNaCJbjv8NN2j11PrS/nc1N03YveOGpzO3OEyfSXWWMWeqxIdkk+whGrOvuu
cnqeRJnupfdLRR0KJtW+2PXCabYUpE3Frtan5avXDc4uzGaOwaCiLlkuFiecth3DTRTP/WHUi+dx
AhBMspFcqQhZh68y32LTzB9NpSTZpXvuI63eNrghg3915P9KR0bRBND8a9rqQqPc559Zq99+5I8d
MrUWeA9dW8evY/mGYJf6h49IX5tPDba7qLmYKWCC/9CRIaL+0I1hq4CuBKSo6bC7gyf9B7tiROj/
2BVTtEdIBqGrJnGKv8byN8SC5mk0OZfCqD0RECYqCAESTB6boJda3TXkxjI2HPF8m1V4V5Uzj+DW
1qme3C4dV+VTXjW6VoA4OWY77TQoXSs8eiFXNLrpQLOe29BXc5fFpE67+6KFBxjvOsy8gK6z4bI7
sCRz+GjfSfpLbwarkW9ZND5SEu0ykDU0N7Bix93nWDcBe5poC7o7P2neAgC5dDGleI1PA2KzYT1M
lwNTFBXNNYmczCKpM7hyW5nIY954ffOARyd7apvQf5X5YnJq56EruMmGtL6Q2BMjKM/+i0b8dsVL
zM6ym8CnkwOsCSnv5lwWO/rovfuMzqTXBql2q/nV+CkZLJ44nGn3VT/j6GljTMcp6Sk8201SIDdd
pdEhvhT5Ke3z+JMj7ebFkCZysSBL663yvbd8mu88vSXwbMiK+cQ/4e3QOybZPIl+JD9Q7LrU9IMJ
XZL/h3Snxz4lZyPQ55lY4jEaQEtq1y9oiqxYEq2QjOJR2MMR20Hx0DNA/QClyhyunccDJNz86Etj
PvNgVIo05mqNIZqWHOM8Tb5yPdiPaTYM5m6oDO0+LkogMduB3a4mgazblc/x4rIFJ1LvgUesGwxT
BH1qeZ1xa9mD8VHDbUWTeWOY95UVKTcp2+XChdoZErHgWLEZQSY9nX7CwJIJ7W2QdB9Oe5PmqmNu
pbhjAaCXT9pc1HsvybVDkzTLyYKmfUOudk+xFPXTos/hXa811U2Fk744WAuh2FO/OHSh7KfB6oBc
N3/8F93PGuJbzTYwytE4yIiTjvrBJwronNaSfIwz2t6Yk6NNbmLq76HiEFaEN+qbYQSvXnbA5kJ/
+3dF/e9WVNjRv11RMXj2b9n8k+qAUsAP/TGaE++IzsTj7SuR4Aert+e/I1teLbMwox6i3Z+6g+m/
E8r1rOs6JmjVS/TjCouvzQc4FaCtuvqpf7TC/rzA0vxD5YVBmrhJ9RB2DwW3/iA7mNSqth4hpudB
sONBKRTu40hOA9c4jWlJw3lv0L+k2shcpbGsEVrI869DNXRHwMThYDYkg6It6/pvz/C36f9F37jf
VNJc+aN3zzZ+UUT403hzPIl0SgWoZPl1ZjhJe7Yz4qtP7mDX1T1lbvq9tzis9SySdrYRffWUCEuz
dklLWlfENEOrBxkUHJjCr15ZikcpbK9pd/XsFu5HSsmiO0ipsWPBluK1IICQID3KnslbGwi53uZE
3ej3DAVozd1aTqd5xzELl62lZyW4qyBDEpykstysfR+TlcnWScM7GPh23gDGyXzeshNDjGas5Z+9
thdq/JfuJspqWd3jtt/5o2c+EHXRv/crYnHGtqF0lBU8ZxQ6ps2XAnfEFc9fRdO01dYpSasos4i/
KjSDTOE4P3dmlZOMR2oWFi/44EeSM7dss0YgAIIow0g7tMnSnpsoFYe+N+VbosftvU9O7NZJ5YWU
5nNdOfLZLROC3vxpPriy7y74zobzpA3alnoOVtycGdJdQ1AvEU3xXsMxyxmmF9VVs/xX3UzpSE5k
VW2XLI9fMAfV7kbv7fFWY+b0CEUCwujGs9yNyTDdRO7yRLZift/OZPxPJNYTojI6Itp7mWZ9aWWR
EpAS02Bu2+xee9IonavuZfWVHkOTcBGveLCHxVVR3WTV3HKskeb7NALEmLBo3i9Ls+Oga+ypSBif
Z4ZGWKpgGCantg95XpT72u0IVRat0wcSCUN5gcSRfj2VkuhrG3PRCd3UayJVlm4MRBM5j3zqzcVz
snaf4u89RzgFz75wvHMs9Jy031LPX/DcyefK5eDbjMIlkLDXkFtksoAQG9ONOeju18iNnT3cTLNj
9oph2CD1h9THdmckVefg1Bys/YIXDAQoq+PPGZc9vq92CjqutM3Cqn/V3WG8w6o1XOxR9jtgJp/R
FAXNnQbfY4yJyRvqTMyKBTnO+mJsojaJuaTbwg33I0eUOVjgyl5sfkmgTTnPUs/vd7Y/is9GlMZB
kc7zN4PGwNsGjHHrTVN7hKhkGN+hYLzyJMbDHDJMORmDk7ZbakTmOFg6KMkDT2Amra4tpbcxmsKl
ldwnmmSj4xLZ0oseLUDNhGHZk1TxNlTSEw/WiotPEpNN1oGenwYXDmhTiDy+IVqhJKB35NOjMWkJ
rEFpYUO8z2fDJrDVC603UJ7R2ST52D4vY13eqBwrPr6lyW5tyAKMXH4YGF6i7q7Ya0Bu2G8MB87c
Zs5E1R8fXeJe7IObVc4pA+Lx43H54tKDRo2ytE6+QzYLghgaYy206o6VcHwdYsS6Te05s74poqUU
2yxpM1icsRxnENbW/VSSXttvbbhQWsWpFxnumFZbJzxFI5N31GoYnqGLi5u5QtzZ+PMwnCqSdIj4
YREhEh3pC1q9cgg8SiLjnkH0+Oi0A23NaIkDW9JS5veYeWuG7h7BxxwiK41zuYBbrtE87hyWg0sR
+3kCwpwXH9gINVfCwTqCTHMDtkzNaLVGjWtdNblN1AzXZQuVb0WfWFtdzXgdrlFaRdTkd1js9pZy
xvghMcbsfa0mxBRCCg7LPYhwPXJqX0fJtsyytzTCvYOWp4bNiHPOg0zmXHvBrsA4elKTaWMdUrvr
wDoiX7TdW2qO3S6EWc6FGF8jL4ZeUPNuoSbfSCfbRXO0lqwi5uL6OiIngcO6xP6Q7t1xaJ8IW2aY
HgonfiTUxPhYDUVydeepEEfZyuiB3O4aowRpS3lgYAT7VGFkKzYWLKh9aNUUP1Tz/LjxG0J6KCe5
7SApgEvEaJMDYnqMfjJO4kQCKDqA9DNejt7UgdhB5nm+Rppc4zryE/UUvETk68sNnK25T2eTJKPM
mHbNCJXA2jCdUkUqwJIK/uGiY53nJs+Y0RG6QXLUpl9iLfBX3CFV5INYIQh3NhQQIWEjGEJynh7Q
PS4d9tn1a8MCGV8KThPIfiZvchDuTsbOW2oyzhs9i2buZjI/MOWuTymHhQefgjVetXgzGPdzIdpE
ekxafUPKGkuOnd9EsxdCcuD3JyZs49jahP+roDhWJyGxrq30brYr92BxcOAHlsm4x4kKhDAqoAQb
ih4YoPtbIiSZKrf8Q7eS9ilVQEprmNPFshsrDwirA1ix6b0eFMSSUfmzbeFmD2pf8iVXsAtXqU3e
ycrAWCsPMys0RlYDbBuP0/Ziegqvsc0YjkbIxbVIstZweDB298393JJZvQX11T84adeVu0aBOthF
YHbmld+JcJ2H23TlerqV8fFid+Qs7akB/EoB9QoIIhMz+8ChmK8r/qxZ6XCvYZG7zrrzlE2hfUhX
tsgkfXoJSiykt3KljxgAGvdhRhAuW6zq06wwpU4BSxA8fF/hyjERhVl+MsHX+Z1gToYCnhDamaa7
CoPyGiluJMsZd5HCpKKVmGLfBT2Vex2ikOsa2WcGXK9SE87WnoUJ8ZL69TmF+XAR2T0NqR36KA76
PBxLUo6b4joqZ06lPDqWcutMq3FHMajRplV+nl7Ka+STW8OmyL6N7SoGs+IWu0mYqNlbRrAMXkcr
AZq3Cws+ghbibag8RJAJzRfPbzAWtYvmnxm+jmqDaRstITa4kObVkNQqb5K32pR85VjqVvNSTWCN
sZm0RdW+p+lw04gFrnNcbU/taoFie9J+NFZj1GAqkxS8Ji6E1TpFNRs2Kl85qoa05UkA4lg2x6zh
89xOYxiHPFrJyyRvw/SeqHiyttVq1rKUb8trMxba2Dfrg1c5eXrbxnM2UQroFsAs3vShJZvkCmzj
fmpCLz1UDvTLJiMH480SoQJe3aY8NLJlQKZFBTmRsVh4ZNDq0BMkVIsHYg3i4oxZ2scY49bf/VK3
EqLDIv1EuU2uB2U1aBtp0g+xnSCDzO7ieLPBIOjfY91/c6wzOIihX/21UPbwrSyxAw+fy59jvH7/
wd+Pdq71jpJDj/YjglVAOFWoyu9ymae/s0luFnQg4uAiHA++8w+5jNgdrIeejkZGP6lp/3C489+5
PKBQsQAm14HzPzncka7z6+mOXB+4Tw5PlivYmDK+/vF0lxemXIpan4825MS8ZfOeiK2dj+adEU7c
gghSOKOLImmL/diRBwpn1WJ09yqhsyNtx5TBpE4WImEdtJPERPxwWQKYbFv/rR668H50nPlSMMnc
Wkk/EahJ4YNAg4fzSwVL8OLkrFCaKYXGPnuuIbmQJ4xdm8YLeRpG9aGVc3ueU1glAoz0nasty/vQ
0EzEIkL/dq2v16kCyZqnKGun8qjzkPa2Au7qM9E9ThlkomIfVDkmtQLko1B62E/UAsTlkXNM8k0T
VOyNWOxvJ37mxZ6rFKlH860baLqQ7Zgr9X6Dw1Py6CWjaFdpo/3ge1F+QcNiKlrF3e0wSu0gwnQh
kjIku7rqhmnnjWHGySBKh4C9TxRMjJExTjlykxcFHjEf7/FmyG3zvdfyMQvNZRtBPJB+Lp2o35Wu
Yx0Ndtw7lhN/YyWWOI+LXzx0yHv7zlmKR33Jq4e099r7mNx/gzRkxUu6Ro13EsN2NsbuHlVR7wLc
JbccaCJ9N7sOQ4o2q5c0wFv5Ubhud9NX1gtjpO5JSIlORrs1ZZEG5WH1pui9jF6H3vww5Rm9Gb3p
HQgkZgg3LGF4a0HBovzrBDxWhBXY7H2uqo+DoQWR4Wey0vXv6KPlzirE1R0eSHMot3KkEcWK9Aer
75MqkJVh3glN9gzV6+g9eZTT/SBTO2CkDunEqNou8Gq7HF7oLZ/ys5+34Y1fEyBq6511m1nGx2S0
nG1W0Sw/O71qi4jCJzp+mp2j2cWReUOgY58D0kvTa9izr+016W7DSTUeElSZpaa3Q9kdg7jXq224
VGiU/lCFx9QP7T1pLNl3fxzfACK0fWVZGLRILxJXLnKs6EwyTnIRBQCEb+4ISwCRonpoC9H3WHG1
BcL1LxXJj3iVaFvQYvmyFAkZnZOr7WOelFRpefyVMraDqMcAI3qRnPMh1l4s4t1P+GkU4lTXtzN7
obPrqbGyFs/swKchyGk4uTMH7JQll+24mZzZOJCnS8pnGSfKE6iqhR0SnfBQT5CRHbnZUWJV0cGx
ijkS770QlncvfTGamCPEYjn9Nh3jKPauozNhIia23/f6J8PI7PHJlo5u067R0KnyQdD+ke50O00u
Tqu7j53H5uvjZC00yfYizc196VcY72lymXn9IbnzeVJ95OEJSJinoh0CconI3rBEpdmE35hlehpp
gmPfwqadd5PiVi4PbaW1AyhfYo1PXZb0PO3pa0/Nu8zUh/Q144y2lFsIiNIForClEcy1Q4vEgEGV
la1Poui1wDSWB3hAE74frSq4PEd2+rtpXgRJfxR78vY95v/RNudB7u2awuyy6Dh3nvXaV+XYvbmZ
j8filc/I74cNzZnVOelKk2lwGWYdrHdJ3z0Ty8rmmBPrfRc+l1nvzIFOIBSu5K5lJ2mo7vp/n9T/
1ZNa2OrR+ddP6luY8apvkx8FWIRD9UN/CLD+O6LsMOcrtOsH/dW38ThQfMfD+wdPhP7OETwqYbA8
snbX5/afsy1SxAzd5X8gnYhwsX/ycGZ+9fPDWWfOZgiL8HUP34aJ0Pnzw7ml+aDpsU+eF1tH+snz
yBnI+6LHYsbzaQ2velS44Bp2dU1oAoKSRKYiT1kXQen36Y6wAf0p7bKFZQKb0X3skeq4cTR8bb7b
HujvMc9d2fM0HhKwHNubSCmpSPTmyJGNLqZRO74M+ViBsPoAJZWR39Rxmz0ocuFAIUZ8CIGDDtip
rY7ONC3ckh/iHJYkbk8ZLNst5gOKXhbJedXsqYXaFKNnKIu28zHpDVgitzAIEXdDMoLjnnpfzeiO
Q1mF12rVkhMlK/f6lyxbqHDMcu8WN3FobtrJI4/NYnI8Ds60h+Nx7sdwoqFIkCQILEXQy0nMoXWE
g9DexqptqClgM80ZyiMIumi/RRMDebgeNttJXPeHzoSWBv8cz2lGSOJmztIZv19qfONe1oPUhpOu
89rEcztHzh0NW9FF1ov2xqOazT1hWcYd4VglDtbmBQN4c01x0B6y2Bvex3XXPdG3QopoTnjgFyt0
o5dWy1CGetuCo3IiLLtLSYRL75WnXM+IiTCUfSqGLsGSyUjwc7N6rAxr/MiG0uCTLvMvQAPd0VfO
LKE8WotyayU6fvMlss9Z29XnVvm56jAfeNS7kkR7jy6ulqUY4HvujZYvNcpeCJiH/+BT6vltyi3G
ZC+/zKBfQVsVDm9UecukspkJZTgjvDg+TE2YP1elFX/MukTV0ZW1CTkwUYhTOJRPbBHhMbTFq7mN
4Vx2alqIDuh6zG/9aoRDwwn3sUo3yiOKXIJRWeYYaxLhYiNifMeOApFS47gmACuXnLXTuHxIHFZb
q5ndGzrBKRmDGdsYan9Td1p6w84Q+162WvnI7cbWZyuHX7ia/fw+sr4006isBbXtHFzlC6xqvTgu
9YLLZFC+QQomxN1S2P5jFKJgci7ekXU2BCj6ZGXbd0mOGkHgU3bSlTNxXE2Kg8SvCB420VXYYWJM
lZ/RV85GbTU5hqvhEVVbfG1WG2SsHJEDql+4G+ZMvHY+rVlBVDb9o+jL5lM76waRkKivGSA/Lse5
m68SJNo7WmY2gmF6fnVMYB8BD5VRE+0A0yYN8uYHROX4QoOH9aV3Gsa+DEGwerrtguszKr1PqXKC
MjHAFDopfyhPTayi82obtVYLaa3cpJ7yldK0679vidzSlOfUqTFKCZ5n3+y6xZIqhahKQrXCEheJ
Mq3mq4G1VF5WTtDYWmflcPWU17VYba+dcsCCO3bbumsfhfSwxzYJ93Or45lFP7V2nvLRMh7Fwq28
tZNVJ1srRoxelPM2q4R7tombB6JRxtxWeXSr1a7bKueupjy8AwL41Rjw9VKbxEyGpFzsvpbb6q+G
8gAvyg08GDqIkr+ahF3lFwbvaSglVyZiX/mJ29VazLE+/ZithuNmNR8vyoccrpZkOt7qT8NqVLaU
Z7nRfXZvtnIyW8rTXK32ZqmczrPyPKfZEvubarVC07g67JHlmk8OvMK3BsPH62yV4tZcjdTdqEzV
po1DIFBVAfcxeQ/Z1iPZYevEY3iKDW00AqHXHHyggb3MHy/IpUlQEATF1tM9WwqkGRRS4yu4hj0f
Gc0KuKGGszlMMDhRafcHqbCcZCV05ErrEExKx4pCeBoF8ywr1zMIEJ9KwT76yv3kOgjQpAsFplp5
4wAHWS1ZEB+XlRqaXasEIfLmzGFaEf+GF/UraxROoQbskDr3Ih3DPUR+e3WKXL86wo0eWBang+tl
y2mIxg+2VZbXhsP1tRcyxEiR0EgyEtv2Ymqt19POVo7neI6yD17pMGOQI7eVl9Tlg07E/QPuRgD9
qAC7TDLrzo8KGVTDYhCnT9nmRvDIC6ZiTu56w+/3jec2KS6HAh3H17uX3slIUZBIVhuZE42JXGbg
oiLCEr2JP3+ZQAUIwAsXJKwufLK81jmlIE3PUa95eBzghL+ZapxPBwyT/U4N+Wc17me4x+BfIQAR
b/ytVljAOLf2YaXVJgUNYAGGH1gabTlGgv671EIjnUTX75ou7HfZSh/0CkQgTg2UgEFgAHP70OSY
7mwFLYQrvzCLLLyO2JcrDOm3BIBR8VUq3GFW4EOkEAj1eT63Covw04XqZIvQBZgK7T5b+QnDGO1H
euDirxDm9KxN2qht2mZC1+X4NRPg5c6PNCOMB3/2/dMgADXasCoeBgVvcD/BcZQK6SCNBrpDrqTH
skIfK//RKxRkXKkQqQARCCRBHQfQSNrk1n2vQJLF9aeT5MFI6Kwx3pXwJroCT8TKoNgSHCVRYIrO
mfskFaxSrtxKsjIs8cqz4FK0AxO7K8PRNHsIFfiC1M1ZoBPOq6GwGEMBMh3JNOQ8rNzMMo72smtb
w6ieSsgaiguojxtiL64vzcre6KVnxMFQjP5rouAcZB/ZPDgrs0MaVKNtFsfJbOZnUI03htMlPMd+
A36YGED/8ODnk68UFNRCB3EC8nDAKGSoJqcKvxlHiiCFKFqQQ9ILvX+yOPadFr/YtWknnw2HWzyY
jUy3d+24tJGzyQB8F+dWiGkaukMVZYnen7lkjTY7E7LjaPIzTu9X9r7TxyzTyrd0mAxs/737zGCz
PjdN8ozHft4VZlOcwBLrwO3JP6Dv5urkCwB+/91K4s9p57y6/dh/MSvJDgI+lsOw3b+6vpYeHdfL
HxoafEer0G74coyN19bZqcy65ru52Pjau5oEns3YENGySfokP7bV3D2apMLNQd9bMRO71o+iZ8/p
EYUXY3mMF/Y70EijXWibf49Q/80RCg3S+1ux86bqyXT91V/+20/9cYby3kHz0S+AEcZaOZb/UTp9
651Ow7JuuxQur20G/6N0muY73YAw4YiFuYaj1p8hbAa/0AeTwXBDYAhz4H8ECppKyPwhppITG2ku
PMFs5WR38Vr8fJaiCXbs0TbbE4u1623TVBNXPW6WW4+zz75qUq8jCpCESam54TNx0+1pLsrwrLUJ
6WcMO/HVELFa6U55yGhBVgM0qgA94IRnry4YlcY1IVOV3vmBwNp2L0ryiNMWlzq9L/kHywC+rlXu
KcJ+CKBvxdO2NNxh2zag/uhyrJ5dwVrP0MV56st++j/yin8hJfkEVIQ7GdeGqdLyFEz0o9SbsrOC
yiGvlLn69ICLxT8woPVRJDr1vvi7fzhl/298zn984pBLdO1aVFSQJfHr6RWJQ5+iLKtPo0ZK7RTl
XxSXr/Kjf6d5/5IE+iU7QL0z1zSEC1Vqw1GZv7yzBbCZI6aTY4ACdDGYVTE2t7WDRybl02Dk1mGO
0/D6j9+eS+wgcBQXE1I9CsFPH6duYNpl1H7qHYY/G015JCWigb3tJ5sc4X/+ajY4F2mFHsUNKuLw
x1eLfG9MyiKlyk8f7ey2bKmAnBwMTTTj+s9//1ril6GA+jx9l7uVVAEiC3HD/fxiUxblcZHpyamJ
pxwTSAy4tG2aotoiU6OtzfF038Mu3YwEvx7JCqRqMpGo2n//d6hP8OdblshEcp2JB0QJYVH5+c8g
MdGd6axJTw0bAKaKcpbUxIbhs+8o6fDvX+w/ryFbF2r076G2WIg4P79YCxVkdq2TEi+0LI+V18pt
p3EHE5KTxadZJhg63NInp/TvX/d/e5NKL4IKcuD/9F/WpSxKKWxy6Pwpx2aAQODbHM1+pHkv6dN/
9loWwxf8Pj7QIF+vIO/+5/dooaaIIfaTU8IzHn/w7FJ5orfzJZpH8/3fvy/1u3748tbXQmPjoySi
27J/7Y1Piw4gg0H1aZmXUWwrzlDnPDGH352uf3nv/8oAqveEh1Z11K+Xq/Hze+qdXLZONSVk0dpD
yugWeGJjzSX+jMG0n+IkQYaeyB5IyBGs03AHVhLf/v17/eXaUe8VVxkLHUmijNh+vXYgUbKksbv/
z96ZLMeNbFv2V8pqDjO0DmBQk+gbBhuxEaUJjJRI9L3D4cDX1wLvrWeZVD7J7hvXJM1kKQUiEB4O
P+fsvTbvQfWIuy3VIq6iCLpEzlSe6jhAuyOc6Q/7+cct/HSLbbYgIRz4pqDSPn2dim5gPUd+ekxA
7n3tMlGeCKWarpmKJPvOaSpAbEatOchOOvbX0Uh693EUlf6J6bIlSQN/5CmPKjz5i/49At51iubM
+BfZ9r/9hv7pfXomz3ZEriHe1c8S/dxzonH2DeMABV28TtPgdmvVFiFfUSFGgbg7Qxk4ZYYPZLMe
84up7GmJm4mi45DX7jmUYXQEQ+Jch4bo/Z1QSZ2Bfgp9tf/9N/nrqg1M7ib+BKCx4hc3gRlWqJ6K
MT2WoUlMaA7xKkeo0cvt76/z6VfPigE4y1dGgzfgv5+fjalhc1OMPj3WI/D9MF06YFVee2f05t79
76/1eTv/uBg0W/sD0Q378dPWNgW917s6YzuvO6KQg0htsC0R+MZPBRfZQrvX43S2SKT8ZpRVvEe/
If9wYy3TW36Jf1+ugYNVg047hwLezqenStE1hs0vg4zwYeymo1/YbKYyZOJyjIdmvmOmab56S25B
mn4gp5uE/KA0hUG4EiXI+57AhVNIB+EW8xbk/r7NCHRtCwlm0M7L+VIkPbZkIO9f5sKJ3hWUiKdg
KuYLrmRiOsO2E/d+CyPfZgZ9Vp3JhosvzP7i0bW+F0ljHiRz96sEGtiwMZvUeDD8cb6b4sgZVgXq
upsSXORLEU3m60yI3gWDCaSfUFfRexkYXnOqyhanXYVv+QClxqUNiKSDQAS/W84INdjBVdXa7ksC
6O8HwSXO4+g4TbvS0UcwJ4zG90JJd9yUEuzFtiek9wKcpTy5HlsLs7L0dUjYvOs+9t6R0QY2jBKO
jWhPzCBej2kYDzsIpu5+dE0OQ5VPxmHgD/a2ylr/W9COBKljhmS98euPCdWuQy4PUcQAttqzd0Jo
87/NIDQ2Og/ji7/82x5VD1wizwFsl449htS0MB7okE0XnjPFU9tO483H7Y0EQSl2lZh3dMoTcOaz
XyRHkNzCOdkQNi85UDYaGITFIKv92K1AfZ47SfN1HZBg+b2qc1ZkbWoQ4UVhzYeB2QbKNy9Iwdqb
ZvLg6tT9OnRmYQCvM6vbhcm3uA95nZEmyAXyX7zpWz997cxwrFZR103xPgSqTq486Uj34G6YuFeq
s1eGzb0tSRF5LeLS3lm4UV/Q1BkFVWxPCkOUlvOdN6LqW0vEBbemavVNOuHA2PiulX4vhGRrooH1
ZE0mmFBnWYflQkwOBtyp64mZS7qZtcUBxioJxqpUwVrySzlf4pFY41VE6TWRbqAILvEMVPILQRNx
whIVkvEBkLxmNG/WPQtsCw6leUnGmNQzHbB6vSVboIvw3h+GhIoBmobxIHAGL2Qkd7rERpGd8qDY
hjOqRN25+obM9XYHUNQCnzzX27aPPGa7dQerPUmPZtBVZ5Ti7hpreLoRdm9eLKeaTwzMxcHxvegh
lv62dhe4kajyy8TVSLP2/Jty9vd5SlpnW0UaLl3mfAvgNa0aIspNqno07wTQmoaeUVja9C1xK+1C
DSWELnGRr7mrdCBSdZPG1XTKrHCXJNi2Md7XJ0QyDBKMga49bZZVW/Kxijzo1kmeFwAYJQOA3kXj
77nfOgT2FwBKN52GjYr9R28UMcxrHjjOzmvTRxEJKJV9Y58LKFgmIZzrRlbjPg9Lc53P1uJlNwVm
H3depWHypU+mVxiCLw2CgW1mlA4CA9zNNgK7o2EGz+2CKMHO1BTrSQc81YbG/l467mkGWU6POb1O
xDJvdsWDUtG5rhj+SCxg28Sd9CkpSjZgdzkjlfZ0LVLHuUDCae+stOhPhiKufp7FVe63U9CsCMj1
gS8tm0jcv+Fgbw6ThV6F4bOKgO3GTnayare2VpER+1eDV/CG6sJ10JlM9vzoza6z02NB/1AqOzzj
RW9vOCi5yWYUi0vAJ1+BjI34EX3meD/VHueHum+CeNWoebrk/uws1EZ/5+Yy+JkhDDoiD9BHlLEl
F+UUfeli8wsCiPGLP07T1pmHYbs8f3Bd141K1oway9teooD0+aUVR/wZHAXsHIJtN3EWyQNm6Hkl
+rUw/ZStqBoxWjOyW/lx6B+ajNIHyxUqHo55O0JeEfYRSd6su8Yub3pTPvnF3G4sXAXXbjtDb44B
qGUbSRBHtmQV4/du+nxXZbm39Ij7nfCH+KukwXZ2Br2RacQMcBxMlEjBGH53Mt3T0SfiM4Wq3hnH
KuySE2ZjKFL2SMt/ViULM+PsQIlQGHdk5frbcuqeK1hM5ClL9W1wq+BduhrLvqgs+8EuPf+rRssz
700vZfIyjLAT6oHzWKXbQzPP4bU2WgFxG1m+U9fN2pCtf6CCDklLsoj4bKyhe2tsNArNmE3ECDkX
v3RNQoc7oNFuaF0hFEH7FFc+JKcivCuiFvlJxPiU4j9LXNoUnfVgpAbdB1mEJ75UiFge2A0ewsAf
KkO5P/Rs9nc+1LSjbqt+E9StvQkESwBbP0wsYmH3ow/+WuD3hcGZuo85BLhbwiEcEFNWdoyy1l6S
YNKNwwStVZG1V57Hwg6ri6B9sI7K0L6N24LAr9Z3rmj2MdlqZkK0vNYibnms9wUZwLti7oOXYaGK
stG0a9XjaFgHsu7SVR55wT5RlQ0vbkQHH/dR/FSZ2rkezKC+MVEpbcGr1GLVEJxRbSekHy6oO1Xs
C9Qi37xc0MSp2/iMaTxA+4OA64jeZXqTlONX0hkHzJyGJoWxCfEPYd7hmU6qb7fIML1rKnaskfgC
KQCs+lRYE3EaSjaXMSuL20Z48iZAIXRwWjLh12kYHEo9d8cxqIwVrqrgXANnvmQDuis3VuVrXiEV
3+ZN2H51wZnshMjQHnklqQCNj/8ElBS9pKzonvy++V7y0tuurdFKhx6J9es+mtWLif4aEprRG8e4
GTjLBhYisDapiBbOIOlZ0ZQiiMJ65A3pNi/tHyNzM8yMDdGymMH6bRXH0wWvQv3qW5UivCZD2h3y
DERtOu8nj8k+LgN5a5mqf826nD2b7IyyYBPo8pjUatdvc+9RmkPl9z8A7ATuirRhnbwnBhQ1mTJW
4YctK8okaby3Iqku2mvs63T0hkdw5+rV7dLgWzyETBEXXB9gW3MO0P14AGh8osiqsjoYwp1OmEuI
IiiFImoMc7+Zl+3GCBSQwaxdbBpjbq05ReHusid/I4uWrobdRjBaCu3wrqQ+uFVmXtwxLaBojDwz
0O0z/y9IskK0k9cJ+SNZqw9WtHBSOgCDG+naNdvZNMf3ATqBaQ1wC+xLqHmMWHSHWJdIkNdxPxsP
jIzNXUjG77bhobB3zEaemjkdfjTURosUvNhURsldYOL4PbKXpUxHybwkfmNXOJg7fRCmEz1Nnu28
GHZjvNv43K6iAOSXVyHks2peVrs6fLSqVK3sweu+R42bcpw0F3Vm+sjBONrKSJhwJtovwnmKMaiA
Z2d7jYqIRVU+mV5lrszAQKZHdgyZ4fMa7/UOP6pYdRWwAUgc5UpzONn4PtnQVtUBiaDGhgHg1utQ
p695YSfV2qBOhhwoax6V8QFfro2AbnyDCx7uqeXdddvZ4S6Hq8SgXpzsnvmclSqUKN6wCyBEr+E8
GBs/YjmbmbbOk0fk/WyB4OGFk3oI9vbU5quynIo9NEt93wpmMPYQxJesUu9Gg4KjnctqJZSyTymN
3S3zCX1Ku6k4hCbtAVsrhqtNN+wb8ttemQCF8C5cnjochE6wCV0YoGm7K0cJ8EXq7Cq39D4XyMQc
DlxrimqBZ1kjcDUtoOlaHLyOrCOzVAGlCXFuQwBSg6PgrbZ6cyWLDAuw7N9kZ9TbxqjnvSXSBbYZ
Muonvb5DrnZmHmKvZlTecCKJ9jBeUuHualLxOKeE1+AIT6XRfhvLmaFYdILF8Eio34Utl4YRYhAU
ePN71sZPVhh+8YnYbjhNE7lQvIRmimU6p0npy/DVYny+ZlC06Fwt77EuUjIZavtVhxYHK4IyN0Fi
HwvRyQ3iUSSfDXYrfwQmIn6UKgQdXtLVhuNGRRCPw/B1duYfWqVHkQ047IhFGtdTOMVfTRzJzEa7
ID9hVoTgOk1gYVJnb81b1abPBNDB+ZbJldc+moEacEG24Tbp03vfiZODP4b5umvV8GzYXbDVI65S
RQ1zNQwd2GOdLT/zyTx5Tuo/ix6VYFq2xJ33CbFiaStoj47ZUk74YaL3NfSULaqaj8wiMV9BrTe6
XVLqLyiuw5/gfBjQG01BQ2eVh31g7m1lj84Zq0/fwwLHXXVb2N3yenabZy9Qp1AUTxnGWKa4khXt
jzkzUbqabiZXJqEvDI+xlK9yzkMH3xl841rCgkk3vVFnKIlCmqaiHyk585Dcs8GOvgVxHr33keAH
yFUZMXgYvjqOIhRSZIWiu0ZpVVKf1mwv9JmWmcZUD9G3IaZAiIyWGqO2PSCKM3lyPOOegjaaLobr
USWnvrGVUyvM68zwUrWVS5BROfhsSyOT13VlLdUJMkj1ls2EVmZiggFt5fPOipkcJjkZUui8aHLH
6Mm/WL0nt8LrqESwm5ivdT0K7yITtZS8oayndeI1PYk0iqNDYQhz31jEpHG256WRBBvItinQ8aLg
J/Ytn/oKGO93UZT2Ju04/pHE3tx6HVBekEnHCqEpfsK6O9p5z4O0d6KTk3g0BUAhXILBp0ewTGo+
rqcalzRmbHLHSJCcSJ0AfYuYreePvxIGpf3FFJT9HyGWvufNB3RKzUtfkqqz1p1NlyBwxptx5thj
UGwy65krcR/m3EzoCB65yrLdfTSKm0IzRtF1sBly+sZFmTbmKk2TcG+EvMUyIeNKzLLai9Lrv9ap
5AOkGa/IPjJjQR70rZcW1nM5mHzriCZ4z6Pujp1X6dtcc96djYRUsHwgdLSZJrnWJp+L/PnoofEo
+1qVNKRmoZFHYdBQ2w9D4XcblUdjvkpnuiI0L9kMBovqxAR8UbvKa495ZJYl69+cjauwjhvk8kZK
Sn1GRzGYz2HX9UCtipBIPp4dIEKreK53kswH96ogt/Law/12rrOZCdns0byK5vz0se4MYut2KuMb
cGbonATkMLiVPWQjpZcQriEB7GbglFlSeN35Dhkt96QYmLJZ/JHvSl/XPnFogibl2rWa+WJXVrWv
l1Ycyrf54hP+cQMVLNjUdTrvhMsKkK7Ja4dqecEiE/exHRok/Khg05BotpF+E2x05ZvP5MvNO+xW
3dGvlv9bS+6WJTQL1nL86aJ4oS1u1tDbtKNhPifEK2eIBPJwn/as+8TgeG359FlhV1LwW/Dj3mfL
pamUEYnqzLwoiTH1C63ECkJ6ZatHaS/qCmuMTgp14kuUEDU7YezF+5DwE3adgdnkKKNT1Fj1S+73
OGBbbSBE7FVhYpEqIusLxQGfsLIF7a8ojnNOwBi19mGV2lfULd1XQo/5C6VZ5CfkyvNFoaz/MuYS
bPHyg7X7PPlZ4vh4ITSBS+uhV6dCTtFR0nIl0iZAGDAjFYtNOnKy5d+FXZqf2XxfB69HAmellB6y
+VGZQQg/jujeXnXRyZR8O1JG/Ng1v8BomEI6FlW4l52S27gW08WhBX5pSrISuxHj/noWs3UuYtu6
qRwRnbzC4Z1LKh9vU7Ed7k18Mf2KsWiw8ZZVMDa05rzGo6UAmobYxwAnMyKNgVXiz+ZrbGZkY4rA
IJclacK9X3detKmpTrE7sz8ijK/2oFCNB+Rb0bsfNXzgUC5rsDMnVh5JcKc0tonMDMCPHgx/ybQN
fMq+QCTqLRDUyWsKDP3c16n+rlXAFKrnQN7RSm3ibcKxgicjIQ1XVq+q62SUw0NqjsHPRrnRe1pr
UAke2StE3fFkctOx3U2ePwEthO92VGEbfcvEEqfZI/iLNn5Ng3tTNOn/y079/3jQP+FBl7znv3TP
Ny/y5X/B50jldP1Svv2f/315Sau3vwrFmess/+LfIgcBvIgkdlc42LwC1h/zg3/buXwLij7PD6gb
JLr+TTBOPJ0X0OgnWptHBpLx/0J1QA9FFQFMiTFyyEAA+cN/gOr4PFRgmkDBzOswiwLVIT7Ng6YQ
7r+cFgVBhG11600X9Hl/uRt/nukzy0PkgR6d4yNvGSXF36dtjJCWw2E4HxQi7HwO0EJXRC5yS/9L
n/8/uMryQf+CHMF6pLWXcBW/+t4b32v9Jr3/TJzwywf5NFv209qldOcSw3znm3cEtrfz6+8/BUnQ
y6v8deQRBBj48efYNivDsj6LThbJYBartjvgBel+1Ix/xy0bgr3lXDsfvIhkAURv7J7FwCO6N4ed
7h29hW9o7Setxn3adN2TnSCIJn2nzzad9O/IpVI47ZQer0KE3FQHnblxpFYknkXRPYZfTl9+OWQP
09JK8zM/O/dC0V6vaRYEDUz2oCdTwFKHgVw3OAwJUWDMp3HE+MkFj9EElX6oVyLtagqKgeOAWfhn
E7QK8yFYlLhrpuRitoZg/y7ARpg0RhPDU2cZl4MG2k5wFXyP4WoIy/kRjXqxSZrEBjnX/hDkaDJr
LJ0tYYJq0/szwCO7v3JzWz7qanLvRtBbe4Oe1bZ2uoxjDsDCYrDcXZ8jqfR1Y10CKvxt5rianF+t
vjg+vjCXB8KVPxNCX88BDglFxtUlIk7iUNMcWMf1kNxFmRp/hBJgupqdgVov0gBzFRgUI53fRnR2
z3gBumyDSW1+ZDjpOfDLrbeu00axZowm343WJRRRZ4V8Cu00SJBhSPdOKZMXWm4wKo5LTZkuV8xl
iFCYPAEDIZJEOdHnAHxAuEQE2w5HVQ92HKi+j906M66z2H2TPRbscZLDz2zWj+5sv4Wwcr9pG8Cj
Oxjps8xhnpoTjd9Vl7TWvhrdt+VEHK6SsZ2RS4I1yRjuacoGkukGk9crNe8j035+KkOvf0oNNNKF
bv1zGQwJT+Qx2jpeBwkG+zVQSDs7xpWjNmHXdDsQEuYedsdMUwiXAjrkKdoG6MY5iBdBfPJo2h9m
C39YZs9i3baZ3BM0meMQyNQ9yeLDvQRwSK0Z9iwMCOd3KP3hfhRRfmKsDVzcqIetYnJ8E4TczlXr
WNGmpJe7sdk7r+UYZtkxY0xDXjPwLJKjUmIQh47TEOyPmOFcismlGnK9Al3v3ZDWne2TODb3lttF
rxFkXvC9thFd22NIjzlPGGktYAdyzWj03UxJZ2+meBJreMfuaWq69qo1luKmnNVRhI24jQzH2MMh
cG59q4yvRtd7isqW8xGgCNz2njKZvtCAwN8g8W8OGkIldLjoVTKBxOQ51nLlGIOxrxkHvbtZHrzT
3pLrHob7uYM5/ZqEprWNh9YlN4JEs63Ry5B+cLjcjwgi6Maa9c+CWU227pUutknMrNLqrelQEs5y
RUqR+0DtMG+jCYcdF/OsfeBX3d6DgvIc2JGCO+Ild2bZmgcFqlJs3EFzrPdTRaOWLucPKwfH25ZD
eU3w2fjSEex+qYY4vIFM4jxQBDBTgt5ibHVreefRjqdbR1EYQugIbsk7ql6wC4133TTpW50l8lr3
rbiyNMfpvg29c95QhVmtp9Zo0sV9AzNjIxGHEM5Ap27tmTYXaCEgEz9skyDVzaZfrQhyyH0sdcLb
MP+vARzhJnVTIctVUtQJ8Xoq++nNoj+Q4dVvc4Lq9ywNhpd4rnfN1PR7pKIEUfRNipHASyA/mG57
LkYBoCOp2+Rh5sQXr2IF1oEfTSI2WYjthZHifOLdxg82QcSnKZ/aM7ODaV14UdquM1GZMPHLLDwG
nBh2ABIEE8E4PHp9SI1ELQEHcwEtJXkK4lc4rAm6hJS56Mq35BZ0x39VlUmL2BfeAO7naIgg/phF
uCaJjfug65kcA6qk26ro2ldwn7isapXfFUBK90lmTmvJLvCdnLd5WyvfP4CuV29w/uadjerk/FEz
jXVK/jtpehS3WCde4fEwcCw4u7/3IRPyqSdgANEQBe9SYtmV8GBTUxuhGilpRnn+UgWjaMSNILcq
yDmOsoY/4l6CjWvFy2RmuSSzPzordGHUephszu5OsTTWctl/9bXsN5x9+atu5xjbFHDO5aOct/vY
/kJXmKOvm9RPKi1RyYdDtacij7bpbJnAvBbGLcaKtamXw349vAShI48Brvsc5kvmbYIoRys+LlLi
qVPXIU1nqtUERm1nhelF5ABbLEMSPMe0TB9qevtokWlGHCGNwFil9VSest6iFvBrIYelRz4fZNXw
hk1N0HeY0iqwgBM9f0xqU3fpzHzIOb0mIMp7FBQvczNwWdT/0UnPQY9PgIL2I9yeNEYkXYbmqw8c
qI+1TxtkKJzk50dFmC/VatkJ7xxBqaZI6ZExtjH0kjYygj2n0e7oNEb+NGLU2ldVSx+CiPKt53aI
5SWdhfijf7Q87PDwwt3K6KWMgm6PY1E61SHjmISe0q1DzuaLVbYEkDYscPAhOe5CNBeIuIADu2b1
lvEMPzL37R/6XMxPLKT4ViRGfCOzISSAkzGOcBGPpl1T4RN3xLPkQIrXN7UjUoarePpX5WdHhr4l
CZykd8NUb6qKjMdyiSicpcQcFhji399TLnX0Ppm8We064850G+uafojxEMOPvQV7w2ShsMErejr9
Vg19cBfWimxTWGJfcRW6X1VnuF8zr5mueVKJXdImxmZKU2NDb4EeItm5lzk2ui+ExVVbu0PgTwaT
vv6469JjMl/3Acr/JW6kqmoefH129jpmqG2NpaIaABPVLMSdJgPj7DND2VZhJo/lJJ1tQyAO7SKT
yF7ATtNpoI6+iQIrPjLyZ+zysZbnwELlY7gB54rAPc8EQFz7fRVtGWPEpEVAMVpR9+U3ZpuVR1Io
xXMYAaOSEdK6FWYWe4MFmq9/RrCc9zUdh5YGWDyGDq72iZrem62lLYHkIZ/0NZvCdLSbqLrB8jVv
0tojbIKJ9/REaq5HovIMmn3GikPTLSeOEHw6GUl+dkMMCEQXh+aXO5T0EMcZ/ps/0lfsGn3T+j2P
bsIG4aS3Na0JPZd+vsGcGBEWaOGq4tmkjmHHmHIVuT0DMFlUmFH9qn4YUKLtBjYczkAMhM7gDeVN
S9uQtqdQqKJp4EwjuXMtGpIdcl9jIkKqMh5606TCDkrFidklfaBQdAHNuOenKb0mg362aDMD1dLx
bxRdCKsqnkxarduyoTPlhKn1+iGGcEsG3Bj8zVfiXGig6LR2Voa7aIaYGm9T1KFMudD7dLnvn8To
YleXUwfM3aZV4kwKoUwZCsgvUqHkWVWEgN6ZgnEI+IqC3lHEHx5co8VXFNLZucKiAXWcv3qbOdB6
yJhqowNWMHefms58BLsj9mOb7pdPdOMn2l7T/IByMac2Bsm0vMcz2W2ZXVfbuUmMvfRqLLQYwuzv
UzUFGc+G9h6GNGK5PDXOTMxuB0iGKzJJcC1mxlvQwnO1XKxSA6OwgqjPKz5GvinMmp3Ti/tuFwTd
uK1pw+yjiLkR3hZ5RvzTIQ9rTX/LCTFhUOUR5JBMtza9iHXei/KHXxk/6PndaIyiO1uP5XJua49Q
kchintOHsU7mdRcY8YHdas+NUGsEqdUmZo7PHCx4NipU79Bga6ZzfRttgnEJrXAYOJiBZMbuNeSe
+Q2fFwIXPI3BFmR8NowIm+jSVEm8zglD2oq0QNlZO2qAB5sl3+NBeYccdC5pxYNWWx3M9X2DLn7G
YYogalXayTnJRHNbVXnzbMR5teKpXsJEahjGKR+FmIVMZlMEGFUGNc0nOw3zPWFMw8FIsExu6rh1
bzF6zbdZLLr7BvD6FgWAz/xPdzjzMPtsAWYTo9ElyR7XVLZTbU5JbhbpCeIiZlVLEqPezeXZIp+A
vm7hhd1mrGNnZEQ06Dw/99Urx3vrmxZVcLHCQZrrzvbqO9VmGFZxTo+30TzVRznRZQYE0e9kgCTC
Lksctzm4MehMHd/iBurUq5u47bhWZCvcuJbM7ipP1rsBS8Q30XG+wlOW2NdTEMpvgBr9Uw6b7Ws0
+Wa0akkCeTKXJ6SwyoaWd5AcdFUN5yQN3EtS9vIrTEHvgGltPBVerM6jMeU/JB51VDQWX24NAOFW
+U35s+xJsVDCcl8YptQAxeBBnixotledpJ0u8AvQ7FSVS63bg9SdDOk+OpVfbpnvW/SxoXld18b0
lis/eLZrv2KoPxOSHhfzDrFWts5UOYGHTGZGKUnJxHYwNDBoXHVnIteyA8HhBLUL3+Tr5Wl7mqgq
kJE6M5DhYBPj5t4A0HowCuZSlSSymV1+ReMm2FQhc6vcar52TuaQ6Ulfl6mx3wLy42S8r0NRPtR5
WV/JubCPXccEl/N8iT4CLlneBAPp4f1olAfKJWG8TbJAMTISJoCTNnjCFQgqomGoSRUzrmwjjR7p
hkqcgn5xy1Exe9GWUz9mbd4+NwNR8/vGgN+1SqM2zWErLkFGhI/ZFFOyunMda6xAqtCjzDtBbOIA
puek7OEtHgNmeLR3rnQYVGeHk+2PqjEFkGIywYWRX8+1gsrYO0axl0iOMGRn9VWuSKlGPtnIa6b4
8TUGR7HK3CLrt0HgtQh+8Kf1XWZ/4ff/k0gCEHM808LVAHGMaamcT8QvDbc5ZoqNi7ngSXe9w4ML
l59VldFd3zj1q2M0392sH7+jirqfCYR0dz59141ByxUz4szO3hgOPrslGzr0gbSiD+u+eCZuuHWE
41oAbtnNSpGNzYqHd1e7+wQXHbnwZNGt8m7AJEl004EYs/iVFjSxtuyEK88xgIzG2n+g1OF5gkLx
e1QS8NXE4VdXu+PZbCx7z6vYiOZbeQ+I5yc27O5G1XLC1RKpncoRv3DfpuwSklO9V53PHSMGYQ9k
VZN6HHJTnMj/6qvEfUhVDTF0SPnBdiGIuooz1ZSIcOfhV5ZOYt9SgzyxIec3upkFbjzmhBL+0rYp
quilDvMZn/UYkJDuZNeC1ELgagZVjI2H8wAXt13Haqy+VJBBOeEad2VZyqMMpvIuSg1x67dmDOlV
2NdWopx3K8Y+WGdjs+2gpJwi8lpuKk8nV4WXe/dug7QJJeNMJM+3rAILmuT9vmS73arGAb0otXkX
RYMgaARVcS3zej/B6ruX7LirQQMDDENl7rtiwBVLCJn2TXFy4nray7H7nmCJP2RxwhOLgyAp175x
KJ1QXXGU8084Bwngjduc829dvQ8yU+mmkM2rg/j3Wx/IARVAjNL0tTazzDxbzRCdwS5lG7olI4ut
tx8G29ATrnDbC7Hud7G9rqu21Sunqxtv11Z6pjRLOsbrU1c8VGVIFLM3hfskXdT8tLAekEG+aY3I
0ITJzTza6U7mPP7wPaoGr7DLNYcqiqQWRcFsMT4r09BawnkOBsKUE79/j0QQ8VSiqFkDDooPnAqL
De2OH72dMsnFEIzMgefrNI6HQYsXnxJEE7fudeYdZyhB54w2kTEE1g83LMazW3vOVrQOjZScgJ04
sg4qNKL3RDjeLWx7+67X4XurXeMp5qf3aNt+l2y8vm6Zj3XAr3qYZeSFevXeDPUAZratNkLGZNAh
Sv6DUeHXLigGPt8TuPlCK8C1//d2Lvggu1JG0B1Gl/6dMmjGpU3Nmmz31OPlH5Tmv3TBg+VqoYWI
H5qL+Gxy8bWnOSf53WGqY4a06KRXaenrbRE3xeb3Hd5/uhR2M8hunu3hq/ukaDd70dB+tPhgSRA/
6MzlkZEp62JKooJ+f6nPFhPYcTjbsO3hqQu54qd7aOUQBQqHS1VdNVzlhcwPoss4crJ4V22syz1R
IdN/2iTnorblWA59OA//xqeLeikcNoNkzsOUcxdttGgrAWwBVRn/+f3n+2zjWT4fP2hGGD52QVd8
upU5m//cNEZ3IJ7eiVZFhH3YaIPsmNt0NEnwa2+byaKDWMzJZSi0/sP1l8HF3zv1XN8hHRkn6jKj
+TTYmGK3Scw87g9BadCAr/iAoh0ff/8hlw/x+SKOzcJcfG0mY4G//xC0xeNChnZ3kJLWrT8mnCJi
34muC9ucD/NEAJMaiPepOw7Jv7/0P60f8FIeVluGN0CF/n7p0HO1FdtOtzRJJjRoHtCybGkE+4ZJ
aChaG281JYSA//6yywr55RO7Jmdzvlkb9+/fL+v0oaj9lMuCVShOVqkeiSQCZyBYtaHP+v395f7p
B4lRGG8NSXwAEj/d4LhrTQs9EJfrpffQ2u2e4h+yLgFmf9hlfjHVLAsWxL7tUoGz0ZifbyiQl399
l2Iexh/9x9qcouEnWUl6ZRBvjF8CvYsIZvMlgcFzkCOt+N9/3H9atFCmBBhABw/qLz8a35EzXoAO
XX7s3nnAjy9NzBb7+6v8003lK1zGVyaDz8/uWhdPygC6jw112QUUcaioiycNUyZr/vD9/dMHchEO
BK5DVx6T4t+XS66HCmj9yIY6ttAHx/q7COrvv/84f7rGp00t9UjT4EEN5MKWZId3ezco/+R4W778
z8ue9Qehk6Xo+b8sjjALxg7S26Hh7HqJB9M+2QTPkBQ+ps+JwQ6DRMlcIpdAcjuo/TDw/WlH+/Wn
B8iCwHc0i2ZI6+LTjub+X/bOo7dyJNvWf+XhzdkgGbSDNzn+yEspk8oJoXT0JuiDv/5+oeq+r/JI
kFB3fIHuBqqRWTx0wR17r/Utt0E+WIeE/lnEkPVg5NeTlcuLwshQ/jRhtfmn11WDM3SQvO3ixT59
9yTbqkBh+jmU1UyB4qlbSPD+J6XE22dRMEMnCYPWro1Q9uQFD2OrJxm3kAfCsqD0N3W6xlNw4WfM
Mj4+nXeOxEkErg/VGF+Tf/KYhF2aAigJ6gNLG6olozsHLXTftNnjx8d55zZZvmObGOZ0deTohftv
s26vKXMRtn59WFJz2xYvRgCfMK+04Ors4yO9jcsIyOb426FOvrH0qDzt3MAqNIY07isnBsfm/5Wn
jSVrrJYH5VKPkVMStRvp9MHGJGjo2WPLuu0Xu99mTH/3dkcbrWwFDfDSQfDlBllz1osZofmULJdR
wT7QkZVALMq0iH1Vvy1sAt7hjhTz1VQPdLAVvt01bTbo9F66fHKiDlDdk9ePLzhzPZMXwMK7crI2
E9VniBDeDBa8pH8Ky8q8ssbgTnle+lIug382FAXz0wIlEl73nU/WOzNr7+jhC0pdJrOWbHLExA9l
xMao9xJk/uVdM0Gfi2gslXUutx0icbBVpH5GbQb2LJ5qNFojIY5GZgzr2amdA7PtadP3ePQ4Trah
hedf5A5ahiyHOD2zXm/CeFovfjxvCFsvQq6WDe8bPpr53dfCro+fgHeeNRs/PwoOvlmU/CfPWlSO
kupDcV0yQixH0MNH7vp8iLMWkfwcienw8QHfFjxCYFF2XBw8EDxOCx48CeM4NWV9CIOeiIO0LrcS
WN6FJ5p+HwVxf5HQer0nqiI+//jI77y+VHOmjsZBs/Jmz9HGajSSwatwDyr1dfSIb5bMe+4xqme/
Pj7UOyeJwIPViF4H/z0tHZmLst9UQ3Uox5apCIaOlnYt2DKsJu3R6/I0WHcM2Imysmnaf3zwd86T
ukp4zMLZGaAz+XP58CEt03aqqkMX1eleTtV9rL3eQabaf1wGOHqRsjDwsr1yT/Eh9IC6GONoccBy
9KRUNW3sYCZ3tBDiHz+mlBsIphBGsft44xdviIwZ4nEo0BUME3xoGq8iuwbD5O1oPP38pxfQMQUn
BmgTAoN7+tmK06KpgJdxWm4pDth5q5oZIjOdrhD5Z0SLty8gB6O0oTRwGWiffr4k2pDEG0rOzHDu
E2E8YU/7mc3iHkHgJzWIfpf/LEE4FNtST6O9eTpOvpSk6qaqMhBiYEvcCnqlYe0WK78YFziTuHkK
OGYfX8n3jwj/BxmbfulOPy9O4wcYkvODtMazPGxeamXdizaXqH29gmAg++LjA7599mGjQgZ6rTo4
or7af/t0utBWcN/6+cEYhjNQ7QfHyYkoNj85zNuCUR+GraHQgAn7tKEwBuYMc9jJD6REa0M4KQ3N
zBfx45N5u4pwFMuk2ADl4L0x6eOQmckBtvJDK+ho0elBUzr89ivvNpM9A/VgWQtVf7JK2m+/lByV
hQN9uwuZ4RTNQCosDoCEZkLo4mOfipA2XNXkyMxDpvRLxRC7U2DQVhjm8mRNDlLD2Mv09/0s42PB
HHkHLPl+Ua68Q4gLXaBpKA50WSC1CQFZnPcQ2kAecAS6n/z6d2+MTl1nGIhn6PTGIElICiYbIC0n
RrKZCrMzY6bP+fGNefcpQ1dJS4kctjclZ+lIPiNxXRyq3gfrXo8HM7fuA7//rGp554V1Q4/alnXI
Yw978jT7hagaWbEQzY1AyBIlx9kz593HZ/PeCuRRAoBfYFPOtfvzKEtm2jNowhzxEI6W0dd0TXdA
U98V39Hr//Mqmj0jMlE+GZqRdLpDxfvuEWHDK6ry6Ke+dm3q3ZZt9PTxWb338ugUOCDJ9G/+Sjn4
20owd0SmLzUvT5G6wU2uLEZskfuTYUu9a2M3+DEVEHboFnaffKreW/NQxDrU1XTK3mx6aJ2aiXDG
/BCTxNRXBg6KeNdkj022fGG5/uRo7z3wbHtsHnYNlz69msAQkJBiXYbh2uR7GLv+7WTjyvz4Yr7h
tcA/MrmIvs3nSCBzPllXw8GeiTmQ+SEYJvMxTcx6RxY7erRMjAWzOX96yKygBuHbj9dSVfmVW/hi
nwRoOglw8Bgsk05sSTzm+DPQYwxD9tnu1nr3yvvssHkzYZmdFj5t1JnuVJZ8bWaHMUEvX6w+JG1T
BN0x9YMnsuFBFhK+fVFUIn3Mp7E7wnv8lqDoWDztvpxK50gXKVx5ymjIAOM8Pr6Q77xrzLQpQX2y
IXR9+Oe7Vvj8hnSm3J6q5WezWP3OBExbR8BYa/Xy8bHeuRzWq8bY1Y1aqu4/j2VDnzDJLaW0j6yf
Jg2HTemaLwSYVAc/rHR+tNd/UmG889KBObewnbLb4iRPHpOxLdTcxjWnl7lfkzSGxoFqhzlGu6wE
7swH2U5ygxpjPPzzc4VRRnYKlY0lTldKh7jXtA062MfoQ/H4tXSli1u68bFOUH9UAQzKj4/43p2k
ZKMNADg+ZCk7uboe08bOkfXBMGMQxdaIKqES/e0E9OBQemykPz7eO98cTpAaSvBho1g8ubRl1DpJ
WnNp5zFmcuG008aUtdwIFLH/k0OFuN8Dj4IRXNefp9b4TtqXFVs0K6yrGxLmcGv6vXeeDpb1yfL1
3jMqeKG0D0F3+k+e0RFJHNhZyV6lHO6hevxyXXlPIG27SmN5G2Bq/8ebIxYwTBc2IDLGJ6cvoDUz
a7O7pTrADUXj50937dBuGvoAnxzonYWZljocMkHnGRuHvp9/+/40C249M2ILWMTuUzzP+2CR9588
EoJ/x0lB/8cxTp4JeKp55jgcA0G/RRZM2pyBqHHv7MEDIlPAA09jE2vU1DbQxrL4oZ5aQr1cZrXE
w0BntwbUkFXKpNchpB1IugWwATd0Kvr2bHGc5NYOY0KsFA6tqDGrfdkhzmJ3q9bIYKFNuwFDCnPG
rGhpmhERXtYdaTSIrSoLnkZddu3eHEmmfgWOXZNSRXVYa3M4IYjXyewne8jJ6lhgGL0aRVJejiR6
HII8vE/rvFtzhfNdSa+oXSUIBQ+IE0mCnpZmGw2Ji1g4ny5qR6RQjrJh9/Hlfe/Z5CvuWzwnQlNK
/7yDoE9krzyeTWTCL3LuX8D7XjvC2ImyxlRLNOPHx3vvDafmptijfc9A6OR4bqIqKWJVHcgp1D2n
q8nOj1NffVK8vh2raeIpgy1qE9p04clhAI4kop3D6oCI/LZp0hbNYPBD5g8MoS8RpBA/YH+L2+qT
LZN4/7h0abmibK5P9xVhAwarmVx6IrVaviYzNGW47sYtRhez2KKZYY8j3RIeQT7KTUESL8PtioVc
2uPRReXvZpNxFOYAfbt3qnWEMJQHrtkz72SCHWbfXYv0xWlGCgiSJt6EveXRe/GXTWxFX+wcH3+w
uHKF89HJcRViz8v4PaAfml94Pqyb7DW5b8aCh6OL/79c3HXS9dnWh13wKIX72a147457AGih3NJm
INfrzycsNTu3rPKReKr+RTFdWqnJ3OdWP37yZL23Fv3tOKeF0diMZVGDvToEro6Jo9+wJsd4+/Hj
+94H0YPWx1yBeRtU0j9PxpR2Q0BHWx0YOgVrpS2LJqGaOTFbSac+MZ29ezD6lexZQtxtp2Wv17IY
VQXvipF4JCcDToD2s0MBipa6Tz+5fO8tBB5tf74WWPbeFL+FUsLLUFEd2qy9BYjmrSGlPNVF+6tP
0Swk3idX0nrvudAzbzawSAj80znN0jUF15c6LZsLaCKLbZ0FSzsdbXrxm1oYycFpJI7vJhR3KQFS
BxVjaojrtLoM4iDfhWRcPPhYgrBnRDHIqo/v9Ls/jwWRNhL92/B0YZzmqDPISyCaSja/RBg/Jvb4
pRDoSP4Hx/EDdopsf7Vl7s8nqhsNlTTo8Q7sRBu6Of1LpYxpQ7DPJx/S98pWjbalxaL/xz95DwVU
dzdCe3no8YwkHRLXqbpta5cUTOu6qOV9WYSfNCree4D/dsjTgjVbnAKNHhkjpNnsyaj9FToF4nbv
rK3HT/Yc4r3nV4O46UWD26aX9Od17HWS6zL7JcuMrb71SfMbJqC3BoUTrGnfxmvNByAB3ay2qdRe
A8PSyswW0R9ooyciB5KnSEK1GmwcC7ja8BklffslXkLwv1VRkLTdBbvZn4LHwGXVBGjVIZgyupmc
b93arO3f5mRjZ4GHMDfmt6werpDiNFD1619pME6rUol0O5TK/tIguuZjb7ufPE3vXYVQO3VpcfDc
ng5gi6IhxQ5/gk51OS79Yq1603nCPH5Oz/SpT9X0yQHfu8XamYVQxqfZenrZm8yKlaQYOqQS5sDY
DG2ze6UTiBi4DikpaNI/fmFetRMnBSGKGQj9RDfSRjv9xsaGKpiSFuXBK5dwnUyD98VJLHJ+hHLP
k7ooHuGhwSFwUE6+2gUC8uoey2EBToWkb29MoPU+uQzvXHeKDW2BBg7PduJkoxR6hNj1tigOoCOd
bdIq77JKKBtVVndPGfDoA7rI759ciHeamKgS6ProVdt/s/eNZ3dpopE3ulsipKwidnYIUsWui9pu
D3NZrHhSUE66YBDjNlkrZjI4L5zPUMTinbVS+8KRY8DMZtBm//numUgjvLJPS3zLGRiVV19DKkBf
oK2u3HOujH/sM9TIWKyglBU0kS2jZI4KT2S8mcRk7pSKwE288uX7xfxKWVztE2K9tGMq3yHqc/dI
8n8pxNgs2ePW8bJki1bY2bRG1R8ST/rbORn8TRCf23UuvuTEJV7z2mJCU7wIT0kwhGeF6T+bQME+
2Zi/d/5MwPCg+3pCf9o4ot2WFV0vOP8in7+AKUWL6s3pU2oZye7jm/7eoRBeozXAjc5n46QAYegE
j1x/loCQJptGBtrNNzf5WZgU8dPHx3q9b6dvmu7+CnavfAZPt/+V4RXDVKZsDkZgPKuegTFmr8Wx
9lFTjzBWC+vcItzxpp9JJrFtI761ezJRHVE0+6YC5/L6g/4X3/AJvoHmi8k79d8ogbf4BqL+9H/Y
yfwd4vDvv/f/kypoyzHuIwOBpYre4X9DHELrXwhGdRYvz9u/w3j1W/6ffD/zXyxs+HEJ+aGK993g
n+AaAEqzHvz9uWKKCo3dosgUImQQc7JeYL6Vbk4/90jaNUSbGE+lYXf2AAIWUo3bJ/CIpUsWmm31
MTm0UuE6Gmu7YhtcqwcyWKRc1Uic41Wd0wNbhZbCKpVH9nzTpk6+gWfVPOPKbBd71WXpsJxHqa8I
lgV+ijMQBm3ow5LlV/KNUgnbxasxqXCQZoEY1hIJzK5NyL1F7C+8O6n1gm0G3DWYpvlm8bUHVCRq
74M3OYMUigUSunh1wc9kR4B+oXlBh7HsCPnIN9VgiKMaoGWtvMQxquZQEPU6tF+saBmIxJ6TyVop
eKr+zzEWsbebQt+wH80xitNtOcQz6DLcae5zYoYKz084hX1yXvciD8RqKmUz3Ujb54vmx3iJrhY8
MMGuZhYQ36GR83YgcUoJ9ZG47WBnd2NvksLKCPVI2BF/Msa+5n+dScUF0yRNbxUbeUpxgz0cvq3V
kQhqTQFE1zXpnxZj41XpRSYJZbKKv5cgc64JAavJ/1gKfAC+ks3KimXwdRnm3thW1jRvJ7CO+8Fb
6IlC+6zNsf3hZnK88oMMGltuxuJQeMK6xf5Vbyb8f19pa4ZBWOzLtgTDS9j8Pgh3TTvCNB0LT563
5bSTjmxAMuY2DwyYuxU07HptkBR2O2IkfCDlLv9q4kRk9luRrs6GTSdhub+Mas7ugq5HPhzOEoeL
AXC3slJsAqF4zsgrXk00yzep31bHFLjpmRMxnLKs4i4psvx2nPsKMiGUWZg4kqTmyTvr6oo8OXWP
85wWqRGG3Xe3tqK7khnQZhYiPeZ8Ibfm1JfngGa7bQcceI1fp3ioR+BQ0rCSfTzX4Q8vzmWxatHW
3IyGJ1/ikVYKmyBlXoUqWJIVFlLjjN0tf0uZlXnb4m7ETCeXR2EX95nR2M/wCkC12U7+I0Wa+ugF
vFTOJJwdFZlzjPNypN8wl8dWTL8iitqXZc6tbUi2BPCIJO5f2gXe75IiFUwmh7zA6Xx0Eve6yLti
JwBIlCviKOpDGzv5sWabfBnVPpYtewiuLFLJopU9AXHK8uIIUJyoR6fGUzvU8bWY3PqQi1IArMau
WdCLOJRx49KiSayrYWyyr7JKsmfuaLGf50GcD/VSHIaqaq5ydhM/mrjHchO1sX+WtmK5IX1gvCh7
icE0JX9gFTWBf6eyHhqnYQiWFTGnlwhjxS28XA/VFa/EoZhbYtiaIE113LS4HoIBVVAr0id8zjMU
AToUl00+phDdcnkPz2P6QhnSnAmgsltjTsNn9p7ZYzt6/Tmae6qUefAzrBH+Akq7TEqsCJD72Y8Q
bbNgOTGzMNiB83N/u2NL/rPvqac5sxkbh1j+8qY89m50iSen2tDyM1dT6M44hOKjHTYgIPG7R6FY
4TIffg7VZK9EzrzUpOG6wi9YbyywS/sWd+mOCG22I7MnvzeRO5ybwHp3hQPx1Kuc6TarXXmV0Ng8
1O0gbiM1qa+EAy0/3Mgab7kg0fVcN0ANfWWtR2cqN7wnPXzmOTtMBWGDsFU9vKBDnT/QUyv23Hbe
FkM3k/y8+SkMr98vQTl3iKpMsaUIIuKwbHv4EVBqsTBBm8hs7N2g+e3fi52Q22p60cCjrPAf29Z9
M+fjZRKVN8RLh1c2IZ1f6VYU+wVcy24WyhhXpkrNSy/NQf4CJrsizdi+BRpDaojFzP6irq1iHxbz
dSGHplhZvKhnA+mXm8UJSwxTUz8f09yKz5o6w5cZeJo/CPNhkLhXfcFSQ4bjuUGQ55kNl+KLp0rX
Xpu9gdVLeupHkk34mmA3AOAduiw7EM8iv+ce9aeZ4R+e83AbIQL4lg1wIYvOLfaSrvW91WbdXYyd
5cruUREbg1xwd6pcPnQViMvZ9TW1rDFemnow+aJZ012RwuZd8fb4F9U0qZ/gypGO57F0cZe605kR
l+M+6iy6yn0LZx6/yS5IpXycIA3fzJpUq5xx2Yt0Tm75sjXPnsbaBn3l/1ZpDrPD6zsoXGH8c4Kv
snXShWln39C9DoZzhZ9qQ5uzX0MqwdEdaqZugM2HMPmuGF+gAFjFegQUWay9xYCfiSjhkWlAv601
rZddMuBeVzN88TYSRhiO8imIYVpsnTouv4s4DvaVJgAPmgU8aipwMcMHTgAFI6oABatsvm8rQnaL
Kxh34XUGkPIy15jhgTkYUgujv4x6A3SFk7tXU+GPK2Oshid2qx5AMs0s7l75xZ1GGRPtGVwsGm9s
4gseVuGQ8rkONf+4mHrjPklc71mmjK/nV1By/QpNZtFmtKvRadteU5X9vBJXNKSQ2CHa3gCZx5CY
aRKzD49GPxMa0AyBT65Li6HrXPvBS65JzmYqXpyhqy8Nwie/BBr4bJmzuJj60GEZVPYNW2kol1F1
qW/gmcT4sl/6YT2qKt2EGUDpgSTjY2zj326Tqr6psTY8+BpBPWsYtZS1uzdeCdUhrOqA/EmgvvA/
jJqwCfWKtHZj50eftLjRrR7f5zCN4RfLBdFayc4mQaFFK/hKyS6BCNzkr+xse5zBaGugNjkD9Xoy
xUXwStv2NHgb7wEEQm8+C3s72FqpIX8lMBHg3iug3ZHGd/tAOBCWgfSuItXdNEvRoFZo5CFLbPsw
03ReLxoHPr2SwSOr9Z+oBez7WYRkWg2u8H/jTxmeSw0Wj/LmK/x0MlOy8FbYQAs4P7On7tBQcvuV
T571WXI2aWi598ovp4/QRny05fIjbdqS+FYNO7ehnpORO50z7Il5NImtKDUcPaI23QH8K8/JwYSd
PgWtTzrmK1N9ZhG+EiBrSFpogW235fU4aQp7pIHsfO+q3agh7UVvqJ2RWv7Brovg2teQT3hocN11
lsvayEBUSbDvA9k8QAByUPC+1Vr50S1ia82TXdxMr9h4TNmZC2gEWhA4UYVCJp/uvLbFPrmI6eiZ
qrrucznxngjgmDFtoZ8UvskW6Za9z02WFTq+FNMQEGDa9xpvP5pF/GDmdfHg2NSAuAUXZ+1GUl43
eR+eL7lWBMdudDT9ZihXEAbh6OfEJOOTG6NjOoztspk1cz/rw1BiUbbSgRKTXN7yFdAv/o3rz3tl
Qe8XMriIRoj+JBO0OAcTeesZpBU4TquuyM+wNmGexus+luQCVNOyRe8ef1284DxzvPtYpwgMxAlU
qYubn4CBMvetbyma7xVY42INOQHvIk7Dr5bOJlBo1VbjlIiN1MkFjVhe2kR9hwF7G+hsA8iYHmHL
5B10MjUxbpKBYNJKWOfEIsxsEc6Bkpbbglkit0XsBkWKQggzZiMKihts0tejk4rLznWeLZ2+QNTk
sCLyrdjkOpuh0SkNmc5rKEoU1oEQzaomFPYs1rkO1RDskpikB0CUJNs69qN4jYEIZhIhSNlrdxay
2/Wi8yIinRyx6AyJGn26r1MlFp0voVDN7QGONmu4GvswIoVi1nkUjU6mqHj8XgwavLZOrSj7zjs0
RqTOXJtMi0SnWxAv66wXnXhhdGRfQIkOdqrrl3XzGorhDIRX1H18VenIjDDP1LVrcnKMjgDT9CX7
hKbt117jf6YTPe1Rh2xKmRFhYmLG8nYIkUSOKtIhSI8ZM1VKOALSz1rI57h8dVINlBb5gxZeUPHJ
NvPN37bMN3/tP/8PLs4bRgR99//+72lrRR+cECsE2wHBWtap629Jq9ZTS5MerblufywZ08EmLZJr
5rT53ceH0l2aPzfA7GeIC7D07jfAIvpnwyyVaebNScmhGlvC5beYR68qFde/Pj7Omw4O54R4w9E9
OZPu+OkICWSRcrAbxEfw9mqXMIs8esNsb4sq7W9kS+LwxRgmZrpWTvnS+DE76mmJk2tUeHpzHSX8
uo9/0ttbrKcpryNnPYg4nXeQLkE7ll3GUc5gWs2yVXuRTeygHWgs1saMk/bHPIzcZ+gqf0kN/7d/
9Fn/CAkUHesP+kcvrJMv1c8/mkd//aV/N498V2eZamOBiRwBcQmP7H8IoOG/mF7hW0ParXWivFf/
aSGF/2KpojMaOnr0+3cCqPD/xSyK8TxiPcdnmiL+UUvp9H3SEkvtLUXQQ4PqtCtamQAdyyRfDn5s
uQsJeE51gR9APZTWDGIndj/DaL55gbF8keVF64pf/laRSGxI0huLpw7zzLjUNEbYUN6U7v92E95Z
kfRI7o9lglPSkaW05mitvxmu9Ci9R+km80H10HIme5a3fISJEvWdZmsaE7ubDomUIzPjrpv8+eHj
w5Mh+uYHIHOzoVg5AZ0/suz+XKeIHOMjpfz+UBdeMZOfkyy7wqc9N2K0uZjtpD2boTx0ezgapOA0
hKzoEJOUSVtHi+kL5RqFR01aA6ILEp9XsQXSJlimfEdqM38WehB7MlEYy7iaG+BykOg6GMkgG9Rv
lCn5ncgCgoDA2RwSB4Ze5HuSxBZXfoVGp/Y6PYxc7NhSKGYkvfEVgr3lYMrZusfT2Vy1JGDcg8qE
yCVgjU5e17wEZclnv6tH9TvpOKOxKsbHYqjUvsvo4kUWyEvIToG1nnTPMYlM5JOpap4Jq+UvTjQA
Ljpwz1sW3OguHAm12rBzM+sjl6oq1zGZsNY6onkv9jbZbcCc/Q72Kf2te1Ur4MpznVy7kD3oZ4Z8
56AQwWfx0/a2LkYRI08G8pH1PnkKHs6yhSYGQpZy2pDr2p7lgy1vwbVHZ1i6Zj7GVnGU2NS2lujH
x4wchkeZLd4X7o69xVFFBJpNYTN4s/yhapJoY3bj63Sq1APG5/p5MBfujKRff/A0ntWfWHhFX4UX
nmWkBykT9XsaGvVgtvwVZbbdkwfg4yKaY+cI88m6H8ioecr6qbqY6zq8KEuGYXq/4mQrp4T+svKG
hfqR6SSNr6hYT9Vob0nUye8aL4GWQkoabQE+uk7EP8Y5BtN1DFczPpA9A6zEGeSPueN1Doxe7b10
KI51wM1VfjNt5iEjIKATAAK2pkcubdMFzCoWqk2fvR8Nuii/i7GAktWTyCsHAx2RWPH4KzcVoXSA
2tBemSaLhlV/S2c5PiKXpUEsR/5VusvblMw+rJkzDiejuYpy/bIb0r02YnPEEsy5eE4WrvowKdcj
OJqSLhrNZMIx1V6ltnMdO9yJCPPhyqkatSlJjyjhWw9c1xz6vF+E7nqG3UFWE73kCjRPFN15ZiR/
YF5YLiuaZQ82g5g9wUrsLFqZ74ji6X+amWfdp/C0NyQtE1VgcG27mPuYDfpS60e0qIg0UOwrdguc
nJhsEO6E48EgcSye/zYfm+cipswquvx5MrqBHEG2NHHwm9wN6OupUXrUyVFpH5PO/Waib/1qAz15
jG2eTZA9ebq3oWptHKf45kT+SHSQ3xDF6fJQaiL6nHCjAPL1u0g6zXVDPth12E/u9aAi675Ku+Z5
cL36G9AjnlbdWm/tqP4mIJGcZ/A8v8yBzv9ivwTxr5rqlxgyOTZRWkEQPeivv55ckPASdGzY72bV
VP1mTrPlEpVf99Qg47hTdW8RicZIem31FpTCIivX3mSmh762ffqr0ZzuoeyRDVp4JrepzAdfZ9jJ
r1ZKjQRx0oc7Ygt51XuAAe0nikL64c9jXU39j7QdnOcUok8eH0axVA423cWothg1p+FSySlyz6ZY
DM4dTD/obs6sHij5+nXtDUm1stwZ2ymx9TueQ5dONqJOwsfmnqVpqK6Gmr0hZKnwzDHym97sjNva
LO4Md7hyyqbcwR5ybxcyE1auT/RT68ZESEVX5KWQOodG7BDbS3Is7fyBDYu1HXQG2uCwHwoIJHTG
4Wee2OXRqOIfJJQmx2RBT1xZQ3NRl+O0LdxxJlkp7n9a8Mq2cdqdz72MdrjVLWiPebixVAtX13dj
TDBxeuUsDqkbYTOqdQuGzsuCMyNv5CYtZLWsmjCSR3xbuNyNmTgcE2t9meZo2sqi+B03C9F1tAOY
F3SOWodOdacqP93apRGeZ9BfL5F4ThCPeGFBBlrnqYJzMIRBTN4uN9K2RvNokuB1KH3AdE0vgm09
Gfa6EQGvZaURuexp17ZRmueTm4aHIba+iDIKd4hzugurCkWxtbn2P7pmmry1i6wB5+vCPWRw3Y8H
UHAEsVoTeY0RcSwdQT2VbQ54gEMLlV3owZeLPLlRUfdD1NOwj+m44EOXabCDRDauEhtjcFZ58g55
v0UXJu92uP6SGRG3QexAMH8L3JFWtcjn82rWaJoiz5+h3NT+2ps9tScrkJgZ36OtT94q7qTREVSI
Ai2xZbOb1/2SIzo129woFhFgmnljd6uG9+rSKbrmnFhFuKm2aR/x3HQbkSS8Vd2WXAW5qhDsrAiT
cs8ar50flklkzL7gNCFipgm8EaNRkwPlLS9NYbqotcrlvsmaGpxjFx5m+rTHcojUTZqLZTMyqTvL
y8ZZe3YBLcjLx1Uxxfm2c4Rz63dIFOtIu1biFpKe2QQ7aYxodHVi5eQKtSFoPfvqezGYRVNNOydS
UL3C0dhJKLgYrcvbwjL4lgMXP6apmMUK5+0mNuLwEUqztS9SnnhP1MkxGOdoG06Rc1mjHCM7bTLu
yBplYiEXdaYz4ouV44ZwcqXXlr+cmE55tPgX4Qw3Ye1MUxuvCnyHmLyS/LLpFuvYoNaV6zTx2vNi
icTzkPnKWfnuhL3bnoruPFGE+q0zKzN/NZCoio2Dr21mGmCOx0XKkE6B0e4Hq3Cfp2JIycvM0+zC
6ePuRykyT4++aN/GxE1ZsfsMS8qEuJN3INjqCheTMVf5zk/c8XudWUy3iknXBY28BdlUbIA9VPU2
GMv03Ji17xuyXebz+JUJk5+xvQhlVzs4tBGerabaTQHcBVG3ztLavVZ2lB6WpGq+2w3RGEQMqlzf
G3IfdImUZYLvkA4pZV5WXYQ2WZpB1fQ/GSFMDVpbJBg7M9cDWtzj6jc6DNJGlBHdNahWeQdIX73w
I7OJNrGr0yaStCSjrXGvF/Cld0bdNJxuKpLdkKc5iDqUxHRTFchSGo3N97kZUEcnmHWARvJ1xlYv
z/4qvmTKFAHYYPezAQAfbGw34fysUquRZqXsLWWo92XOJWWZLhgBo45MjGlEFkeaEtVFATn04Jgd
UbT1xGLcZoygS/bp0SZxOz7uYVkbd1UcDo+pLeLruKTSqFyvuYqX118Ryq8MQihL6afpRZlc0989
7HkyNX3Kk1BK64ZlsPopGg8VhRGD1nqN+GUWRQZH2fJzNLN0n1jG8JikDHAZgRs0PV53y3HpqXNz
JEY2GcZpE2ueWE2x9YxPuVx3Spe/0Gee/X4uwNlyCgiDMO6Vs/oNqCLdz0tUk4qbhuQdTRCRlRuZ
ZGU2ogA6FMpP3DLWe3sInQ/OfglfByvQn3uI1ib9LY6N/hAbtjyLkADqctiv1jKTLURnXd7TH9yM
3JhvnWqBDjIwjjZD7362obHeNB8QWepfIoiB5+ectniGWtQlMSX9wUmp/JlaDO617/X2Nu5hFyuH
gjAJubJ9bM43foxtP+tcQJV9/Y2uPA9mJeRZJ0Z1Xk2N/DoMjnMNVXx+mKi4P1H6vNG5aUWoZvng
GcHd94ZChfon90dDdAcjpfs6doQwKaZ6a9PKaNAMPHV8injArJEnHtg01Aq+UzpIs37JGupmH5jz
J4nvr3q+P7ekwkWri3QjYOP+RpNM35tnJIUXVZaCMEE8L5qpNsiLZTKYQbZDsmFpXrYKoRKhmwMV
VNawefUT/ZriGLzLJkeegeQggiJy65+02PzbgIn1NuwB+UdGW8uV7N3P3H1o8d5sZn0shNo3zSBf
mw/+fBBddBhNoYDszMAD18pPm2wry1DtatJruZY4+8OESQMh7OMB6Hq8Myz7BcjHE2xngVmBcslw
p3gzQHa4HFvbeR4bwKzpIvJz0yzFN0buyQyKqKnGcxioAQlcVr4xGavtUkb4+5Kl5BCHwPpNKwE6
OJfUq0UZXlBAkl7GePMc/9O0aSX+/1qvMLYzGHdj3HpfDNdXZG3HJkCyynGMlehYYyGKUfdOdXEc
BhYwApao2dkssy+Jc/7Q4ugnpIVnjphG1+o03eRthe+fNQVM48aB7/41JJ5r5ZgpHVaiwLb2HDFu
p4F5kTGk3I2kb4NVTMbHeDFIAQQOVXxrBQ3Zs75Y/PFCRlPMRUrJhTVmhBVbN84Tcz00Iirgf4ps
AHlLMITRORtOqLIf6wjgfycFqFnfW/6LvTPZjtvI0vATwQdTYNgmMpPJTIqTJJLiBoeaMAeAwBTA
0/cHuqpaJH2otntbm7KrXDISQ0Tc+99/KJPzgpJmGy/r/xBT0MdbswPOjOIMwfCIrjKwTzDkO9wn
Hd1wGlPTKzNlfhuTJzVuEhnWO80mjIe+ppT3tUW0x0yRTztt4opFI9IFbndvYl0b4VEqok6Q/Qx8
3qD5VjRuQeo2X+d8KPYq67MzuAisp2LiiyTArN+m0hvu+qx89BX9I7nWzZdgKp1sq+Y1bnd9duFq
hXlcFh4+h45xiy+o8wzw3hTOmJ3FcEFkFIi+ZNgf1E+aae6TO1vUhgxu7Q3Lttg7zEeu6USDi7k1
GQ9PNP1eKbt7STj2vcYN9dzU7Eb92tvJNCyjlJjdKXKXEuICFlLD3loSqB1dTtcifQemRubfVI4a
7kyLRHMiueon0Snizlw6rMaie94quXAC9LXV3ds5gFLbls1l72dYecYuu0kfy2DrBD2dUey6GDLW
YmGNdCScWpjo8g97c2m/1VLzVCrG2njbdxuRucsBpkp7bJsWVM6GkL3R4XqEphXbpZiZH5B41z4g
pQ8urAmYhbCJ8CKxGnXMZl9eeAkPDs76fCZNW0R1IMc7qPS099OcnTHqphgOaDerAnzIz2iTIbUv
PwNW6bLLgqX5UnjV9aj95ivxg7TbpkiuLOlihzylKBxc/qXSWAvn9VdrCAIWruM1H0YNb/xidqby
3FqXql73d7Mopi3hpc2jaDWRNarKsYOF871j0g8ysjavmTZp4FPttjcmZCAM1HNKkeezuJGJxOEv
sedTgSqRDFg1ges4WJwCrHJ3pT+floSAAD2Crj1/hrgsUkgkkvQKPRjzBzcB8XC6ub15Rnykw+eD
lxEDeGhcUC3ogjEezw6lS0FVwpO/GGIPgc8KDxiJwWNA1u9HAI48+hXIWzJSGIoGQAjS008VEHW9
sNxkpOeEYmRa418CmHY7E2bGbdsgoSObsAjXuA6BEpqpZjvgUI43Oq84mcySVHjuCN2HDYizsAQR
5QDBxV4K/FeYZI4P5ICGOZ8gQQjWtJPkjUQ4ORJhUhDBQMFjKoCvsSOaWoEILi7uv4vjApSJfmq/
YTVp7zqznz9LrJM3sa3Kc2MFV3BEYlujoycYcUVq1oRMmCaQsiK5ZPybKhuwp13Y4hyLyz/jN8+H
pC7AbmWduuSaGz9MuGyUy77B6ysriqW2Q6D356dJou6+cYGG5MrvMq2SIVENkQeLk+Ai6Lv2obbA
0Ei/BFND/i0vJixJmBfSaREu17O5Q3X8judR/agTih1ltuHF5LPP1lPKI0xFq76Z5NBgC1sMFn5L
FVCOR3neE7F3sX7PrVq3YYxvulPZlSCSYeZT8xaKP84hOp8y5i+f0hX1pi5ZTwEatEcr4JNwl6H7
PrTk8KVWnFz5QwNspNbvB/Nr3KzBIUuP24lX9Ou5vA1CEFLcwovbahpBkUgl33rICT89nw0WVILj
EDAx8tnywZ0AUUdDuFd+YgiOiikMLtqQMgQKp/1pUsTNhRU5GV5NJezSDkepl8P68fC3zwZeJBaO
RFCXprwgp0heCJsitlrfQUp5+KVDNNvs1VJTnE8Wuxmx0XfzRJncFOBzZl3an4xKstmyjz2QbtB8
wYKFlEYI6tEzJDj2gJYBEQHHRKYTYYWUnx27SRPR5hT7hFS8fVtripOeZqdiYeNL7ICCMsSX0WyO
9WNpGwDUE5ixk8W0Cj2Fs+O1+AIBLq8cGj6e521W+zwNkKP5pGo3uaerZxoMpWXtJzoNCqUc+KqA
Np8bn6rdWCYgi7EbeZhwnAj2Zh0VJFLfm97Y0OM5fGuGGd/qCbzMLjXzQ+mKFp5DCYi4bpUY/tg7
VTjFFUlQhEd5MDnHhBm4A9eRtgvIhDWpQKcx9VhDri3rk9P6ww9fwm7t+ekbSYHnkNVNE0J4ZPOV
uAFKjrZbyvNcssiyJkuvCIl5HEfBU1t82K12kLJURkgIICDMZeU4tQ9UJbm7GTRZjxuYbSF1yyCy
S2Il2WQnMmXv6jqmgpwh0YwDL3wO8F8pbCD15//6vDDnKueIMYh8/yYmztSGQ+VcLr2+Jtlo3ldp
npFuW7OgM6rKxBdsMnDVkyu38ZHoQCpZPjTeQkc2+TMhY8XPwV1qj6BdGthnoNgnSdwlJel2WquA
Wbe0ZI29DGcACdzxdO6XOd7EgfuF2OAU02eK2R5AZTcI0hYhRQzBsY/7f+lk/zuq/O2okiyLX8ZU
b6nuuOQ/fUsH8qL77uW88vlP/juxMPwjtAMPQY4A7bLMXxMLnT8Ehp4YRgSM1VbW+38Glq79PJXE
wpJsQhcxKj3CvzjwrvWH7aw6TJpYj12IAej/J7KQK6AWWWn4XOzNYC10ZkznG6M5BFn5M6XUP8O1
Pd5kAUr2X57O9Z+t2XusBqL4fBsPDOxCGHi9EXiXEr/DtVw9BDbhJKQkPDay1pspToffmAEw521+
bQ3XK3GNEC8AOkQ3WP/5L2YACQzJRTVFg+NrMZCEal51Y5VDNV7u/vYtASTgyrpqbUyu9fJCo1/S
uqilOcys56IsfsZG9jPnr//kMiKAq8Abf/OOsD/ERlHohp50CndhwHCR3OsyKnT2Dx4d3yoCGwzm
GKG/9r1IGrNyCQ5piJes1IU2B8qP2qYGlPlvbsp7+5ICj/kB8mUH/57XAmZ/rJihhVNzSCcikr1h
vp0TfUfmzF0zEt77/hN8DbfwRUBywdUJJ0IAjNc0FxLWa9Zm3RyAGgH5OEoOOaHcm9rInswAtCoj
FGtjzUTCvX/hv/gUsfVYvXSfFYKv59aequmGQS8PQA/1xwHj+o0IiZHCAtb5zfp6zQR4vkcgEXYF
5Jas6pcf4zLkw4y/Y4MZG3mXFXPSXW6b8cd/cEO/XGXFNn5ZWyvDYjQY6h2MUBNvpvTdWE3yKNU/
e3S/XOkVXDcVVVozEOcDKYd56+n8aYGLGP0flpf59i1h5hQEfBl+6GLLuX6rv9xUHVciqOqmQl6G
8KMxR6PYzA1n++JW8y5k7L61QmXtSdETB1PpepuXTkgtA5UOXgRuJhP9xy7A2CtSDOK+PcPIfh47
52uK637wi59Q95zzZLHGD43fxXATlg5mMJxfAE/+LzNU8x1tvs14nDgXX7fVzaxC+77w7focImz8
OFYUKFOlxSH2SYOsZ8Kdp5zvufA1wZDdPDDgBnQDwWypLfseT7ahKOUO1aP8SBKSeySuZfrWxuzy
Vu/x28mUuZlztz5BWB3zKPWDtN7Nbml+zVH64DTF7zHQ4z1VMTddjDCy6zBprhjk1dsek1N0zU4c
Q3gfyhAaqdOHZx5JVfvWZBqWtyDqhmqMqDK5u6Vi44KO2UeQE2wIFGwuaZIRIURuCBFV2tqjlq77
aMQh5OhWlJE4GdUniN8InyvKnSCsjMgvMTpI0lGcdGLlj0lQl3feBKLUdk7zpfUq+z7m3puNP4GN
NJU7LPymMcYA0W/CPnKcmbWuPZd+1qCXu+smgvoouqsbkrv7x5hHQ0BR21x5Q/7TtHinA0Ed91WQ
/dTdFH/svaU+n9atMe26+jSX64xBUW4mrO2wTMli9PQthsjuOTt6H0ENyc7GpHQ2lAHZGq44SGKu
8Y3euANzysRpIJR7ifzpEQJ7aRGWeuYNJV4ZtjGB1j9/9mVHNCZZjMFF6vHIioyHgEKDXE83nSPI
6cmnYCG3Bjv7rHgMEXxsqnaqt2RO5oz4yctaiFBTXnmWMSVsPljgSuHWS+PxIY0bI9wxsOwCbHaL
bNl4IAYX5A4s9wEJFZ+Y7lQ/bT+tj9zjvCOYJ95AGGoPbm6FdzXSnk8OWb55RFiGQMQAPaaA25qO
ZBxpQEWFnx7cfptX0Me6EISBNkm9IfrJwKzKC+8gMLPsXHMxVrFHiIcZZNLeadYgGSJN0juM3ZLx
bAhk/hSibN+HknWEkTKcniwcSxLQY03dHI4Pi1qKM5y3e5xvDGVn+7xxxLJbIO+0G9Ul07DxEBl9
xUex+24vrC0XSqq1LSfRfR79vvmS5K44+XPJHgoQJhARG84RMlrGEHCCGm4VvAmRJsVjm9jyqGOk
OMyu7KhQ+U8akBDejucc+SHWnmjGeWsgy4AYAX3hkpBAhsRJuSZG8YYGh6MPk3DAs4AOnMTl+GM+
qqEgrFenP2QToq8oPPA0L/WWC9caHppuHs+wxCF7DdUAsWRTIMloyX520JCQbxFT1a2yE5X86Afl
b9NOf5StDb1g/Dqkc3aspAdMFDfeiaPQv0lXBSPDZr0DQhg/IN8Id0nBOsfLDPlU4xf3gdUsJ0JK
9tVCf54suumjaiqQpzEkzDZOX/JRsyvq67SEVCKHPLxyKCoZ07Hqi6GkrRqbGJyYZOBFsbtVUz+e
Weu527jct13lT1lnBFcBRmZPpSZf0Bl7C8+CCTTBjZ0jPEyuxob6OIRQJ8wSkc6Ik9JOdAvLqAra
EPO/gRgAQ5VqQ5CUEaXEEd9YnmoBlMsnZAxAHIr9gyRFH4UfQZO2UvM29lvAMOEMwQ1BcQr0jwAI
Ajb4DIcQiVRpVsM2n3M2MXuot97EpRXA3CEj+4YxvzV9S7GqadDqEFfVEbCFt+5OZeWV0xDylU5O
wEuomquuXevq2q5PpdXwMdF5DtmmsmB7k8lIklQIluABtDzvupDUvvRFYP0wJ3arcf1GhLlYl0Xc
Z5e50Ml+nPF6IRkwb1GY9YL0YrHvGLRERBvZkXAWdsS+1tG4ePVn6ETh1eLHcqtNX0WuQWwuEg52
7tJUCm9QT34amySOAk/KI3rQ6qYb2HuMhN1jCln0xVjxzMN62Ds5tj6JHLNLJ7bNr6E19CegFurR
eoCj3JWHzjPHszzF3KIKE+NDr7IrJ3PGByPPu6tZp2hl8uWeCL4J+go0tAA56Zm7WOKwhNkCnNxW
V42h4uuy+OK3RLoxgP1ZJ2vuQZ99Zj2jeDOTg43bLUG8VRv1poNZ1AwHgmMxOWNz/2qIetjYPofe
6oRwbmRpeUeYmjwqyY5jIhn6lJlWs3oRArr8ucmSqolpBO9gT+81bQqPbGrObYnupdTDAZcMV50B
diMHTptp03dhjvixLNnMcpo8dDZ2HlYR7LziHEmmGZKX56/uW6pS23lsF7UpGyerGIS2vQk9Y2rX
DFP7c1fZ1XFqnepY+73ZgC9DV3DKbtgOFi4dJTAY6h3vNE+2rhYOn1Kx/1X+FN+2oNmY0xU58YRu
NlaoTfLQISKRUN0xOEKrqVECe4PjowXC6H5AQoTd/c9uzlNCacei+tEIiDZWlvjnGgwbsuEcqhWp
ESaAo2Zfn4NVcB/1qu+vpeeTbJe7BEkyyUhyrCxShabNGayRqa/VPQaFWcAo0uXHKXc0fELLW7XT
cwzZofHn8ShRr26zxvzqBsOhyXMIBDNSTldgUmB7rC82jvFGiNz4YDnSgIzmV+jUXHs+Y53azqbO
mRYPZdAjssE6VbfxU5GKglB3uyC+l2lS7bfWA3YP+nLgjGY2kBDRLl17MKKwdJZLlmvyLSl9GB+F
1SH38nVIaWkY55kWyJP9pGJ/cz22bzehOqFbcqfNRPST2CIRVQekmPBFg1mMv6HavmHKByFnZ0AJ
HwpGrqjkXxaj3UII9tCZ5QFkiv3GnsYPRC2YPv5d1AkkXmeXM6ZEUN4W6ooiJCKeBS9O2D7ATrHC
3zVq8LNfdtPr7wEhwGEV3+w37ssrFZ81wO9RlXU3mGCIBXvq5GdPshxu45lj7v0W401nGK6GZTZX
sqjH8Zh49QDcUVQJUOJhbCnCJJnMHFAcx1Km9clwyVx8/3pvDaDWC/pidY/BuPONnaVUFDiuV6Ct
DojC3rBLILru5NhsIXM/9WR47IoONzpPBNP187EzkUbrnaX2ZO3h+xnIY0rxRLjoeKbJcv5NY7f6
Hbx+A2irbVhYK+/9TVPeYNtP3tNQHNKqco/D2FU/a4dUu83UT52JKsql2C7LkoWU5lZ/OXrUmlbB
L24sCm1olE+UMvIY2LAbZpvOEwMH6MHlPIiTS7rmhVS5AtHvwl0/tswLeibiB5TVALmkvdc716/i
j45ruk+OhzXKJuQ/zgLD8m/gTnIAx7PGhDDL8sfnU1FKQpCiaSns39nbWGsX+wLb4V0JKkp49p6A
VPbq40gG2KmcXsWhx2FxI4yu3vQaU6XJcR9ahFU41TcQ1WDR7IWCzUrYwd+1iSZ1CFsnCK+8Ej7T
V78Ak8LJwzUpQxkKNi6MpD417vS7beANYsFVACpIFkA8hoffq5Z0QNkWe7LODp5L8ezhGI0tuNdH
LSwWskALhJdzTvPABGx8eH892G+fMSUK7IpgdXh9m7wyW4U7qnJKD243JTEjPDhSRhyHj9VAadzV
k5ivQkOEd4gM74pwbn8ajZh2/TwKpHO1TLN1v1X9pi2HwIHS0lBOuoU6UH8zDIYy9r2Nrbg/N2Is
Y/9EXP6LV/8Or3bJNfvlRb/Bq69QxL6Aqf/8A//2ZDH/eHYJN212Qoujh2PnX7KawP0DQBX33f8F
nP+tqwGLxrkeSG3Vz/AX4fwHpnaCPwC9TAJ1SD3jj7NS/wZM/WaP5iDAMl0IDKdhbr2BC+OJBjCV
QpyPeiXr2flS4ILB9AwHsjHCcKu7h6GJHYqC44K7R3wMCKn8QkGuPwvJ+A2fJuZXDgyGRFOg//Ik
r99i269XK78OB2aWK1g+MONralk4BCq2ptA9z0cXVgM+LtetmcoLMjxpydushB4ArBSRl4SBzPvX
pih4vSdi+BVYKJs8ZgKgja92JBRyZeMNWXseJ/FD1TLLGqYhCz+stYG39RpBAKsZSI/H5PknyAXZ
Z4up96NesMX2h65l0LTMzjEpcXQsgB7O+pImdKfa2iNDKmgIVh58cR5PVX9hNQ6r2WzczaI4mXMa
fCtyOZOuUnumdEXSYUWAAy1pK8D022GANbHBMssg5K73CNgDTPnCYB8Eq8tTwsOD+gQBd9mpmnoi
xcsOHpQrEdDDmWYQ2oZhGpHmnUeM1sx7QykyjQr/04BCv2SO3LIfQkGWl+iTk52RGhMxQORRH2aj
iqPCWJxNjnadYFB/IuUd1780alKcWCpbzw8SJb8gLi60LsSUx1tPzf09cTIwQuA7wlmEIMXAkhfg
HQJI8/spLb0zHdpZREE6rfwCuyV5wchvTBKrrG2etOaXsja9bS19U22DVIe7CeJRth8dJAQblNje
rSZ7hy6zbcnlAMHpP1lDnYKs+NNwvhrOJFtpy/4WgB9ateVMIIYwkMx9ZRXQ12TcF0h5oXpaxs5N
Fgd6tmJgkySZTduShsMG5MzlteaGexAjhlh4F3iYRQjxQOhfAGPVk9cEl+o90a62QtmeLhtX9fQz
MA6tPVGuaq9QR1wDbxlnix0k31uMJ/eFme3DHmozKzU8R+NU3S7Q1BzYDkN+BGYhCF70/lMKlHJY
KnPZhWXTH+ZM1cu+t/tk2fi5jftGO7oaqK+V3RlWAtaJSEuE+4EV3zm5PRwCshkRkjNH/eFO5nhl
1ZYmR5Qw6h/kHRU11S91TCsyCQ8Wn59sM4+L4KT0lZdvWXsf08TInUtou4NosEWovOmjpSrob5vW
B62KkIi1SZTrmLlu0PTFd5mnaK1Wnu0qJJm+F7S81ob0hGpMN41sRvND14YqexozBESHUMKluOo6
NErLsDjnpenk4wNua5xxs4DcRAYWlglxOGjFqgCa+UYtu5KcoEZA+ewhf+/AaKSxe9aljbNFQF1n
+j3SiNFYso+zg2r2QN+IIZURE9O8qaWqki3cxoRZcThBRCkA6LCOwAB2dRYu4NG0cCDSrJcXinTL
ZtuaTv3U1T4MMKSXfOp6lYeB3twyelw3QyyHNgWa46scFdclGAd0cDBfrqbWewOYFh9VvMCPaUUH
Vzkdoa8RK8FMXWUjv14ncAaeqQpZPUGNgEz5ZRptTKtCMTbjNp1YyPBkBm1sBlMPXzGoH8wPWMgL
vITiCaOrBjfbJ9UhP9o2Bgyh562cgTzPyc0hi8FaZh8tjH681Jm93JXkY+P/UEzOgru2joEWly0n
gTU/iWFQZnMMRtg7zbFIwtDlO8KECg1YbS3T+CATXWYdoImQT8PcV3w6+AzRRC3eZdtZ/OKxHmtj
Pw19hm4MAPusDezyapYpbbVXZ1DKOivXN0Q121duXbOwsjgor5Qo2yqSiVcLIA2m9vTsvb0xxz6t
LiDY+1Ts/AK+XYQI5xJfMgh7rdIkXjsiHrayU/4jtiHTvOHhFGFUJou0tnXgQR8CvAuw5W796Utt
GfVl6s0htjgeuWExkVjYLUDEK6au/tpZ/WcHasb5iE2zAOkPpxvS3pxyaxRuTN2OmsjdrCyckRx7
ctBckcd7Cx37h9QZ4xVOmhEboqv5ZBeD9jZ+OohvYpTYFo2OlcIPKhgt1QYR2CiGLoghr09xOqYX
g78oYrLbAO5VGzSCiYiyTmBXmDDZ9uJv+ICMTwXnDBlITriqKlrUE1Zb+XaEI2MXbIaawGZkHytj
RU7OzO43ernaso8nkUiEu9cxG35XwUZ5Pkf/Wzj+rnC0nh0G3tFkZ98Ij3iSL4rHP//Qv4tH+w9U
wTTraK6x88S+4D/FY2j+4SIyDQmgozwRroe0+F+ibDf4g3AFVL2Uj2RYkLrzn+KRupJqisindeZN
t0UO6d8pHl9BGIxESVBenRxwj3QJWXjVTLXaQClWdtZJwpjr22hMOAcOSjBhgrUr8bSu07mqL/LC
MiawUgKmYEmnDey/sBFPPtucbSFhIn5FY4zuLWS7kVnm5qfEbg1c/2LJN8lRhgD5/eLuFRZiA6xA
YODRkgfzXFu+xEKCbphKvJLVCfawvrVSaUSUKRwwo2/CYJoZqbx/QRCdl9Ukl3RN2CouedpMRHlm
Ly9pZKXTGHiknTwPD6sex5yoHAElzgg/oLbZFK3RHiz22C/h1IatjgZ39N1D6NGx7kWSWvV57CO8
3iwj4XgbiavWcmZT+V0HMkO8WMuBScFKDCxxVVzO3FjWp7xbQ/sYBgIuUOIoXP1UWy2R0APSomSS
PGvDG/VtuYBh2NYinnrZ1PgituvJEDLHSnbKj1e0Gg8xezNh6xJEHm8EVLbvhmGPjfb8YfaQPiv0
yS2IAZiNcsDQZtcISQzsG+tSBQzAIj/J5mQHS3hKdkwD9bWZuiXKyDSxP1nwYJdN5nfrLqRQuxgY
yF0n3uocoe0s0DtH2M0Xe5yKBXah3aZXGGzwizijsV/E7EV/VmjpcdFvDfQSdp5aHU6xUFkuyVfw
jb3nz17zYMM6TI+96vj+kq5cOJNJu79dlIRZ6JS2vm8CSxuPjt3z5LKOHE22zVrX56pBVx6NpLTi
2+IhHQB0HvmnzVDw6+x8BPrRSwtb3aDMS1eWN6PoWslV1ITYL1vjT8VTTu9/N8yA5eOg+OOQZ0Hi
28y7wdGef7XZtTykbMYVbOO5cKQeUuTUzcFdzKra8Rw510XGOY10t2QApgWyio/zUvNaxzXB9oSj
dZkel/WV+OvDCdus4P01Tn0Ksbq0UGr2hh8tRFh+SJNpuTECE3Uik1V9WKVEAfzwzCI6S80swhId
LMg0STH+th7tcocIONmWorVWEZyePyGv6S+BLQD1qzyGer1gxfiU5L34MM+Jd2eMvnU5jU157eCv
92QzVTvAOHCDKLOl/ySTYrxvHDPXMNv5ZNMJaQ6OS30Q4cTGE6/KuJiPtvawzBO1H95hm9j1N3a2
4AsmRp/PZlQ+j3fKKk9dmb0WWCSLxJBYeg+tYy3oUoJ0cRg3uYb9jVE/7y5zQJd+zvmMaRp/W+U/
Gz3p26wymY152ApH+I+Kpw6i5xAxcrE+YWjA6ykLo/U2RjzxblEPlMzf/br5wpNhcfm5ZFEWTT3F
+840mu6Bqk3fAgOzEIzF5wFndmN7ZwWEyZNAtttsYt0xKBpzht356m/qOqI9DOky6wtHDjx6vx64
CtPVfCH8q2OmjCcFz8UPVzXZIACqJS6Z6lOxLIZxZ1AttBe9rQx1PWsEkfsSXHv6vFTMHz7T6lXF
bTzmqGQonVqm6I5zvowr+rjMFc+SYQTPUpsUuatxHA8C8pI6xHg5auCmmNXTtHhaRM8fcqENXlyN
oFNtvXFdFL2CIbvRE9oQNnM8vrLBQO4Pkyj1HnQZDPZVHlOqwzq3ivqb70wWRVcA6hiUeDxujCLJ
9cGPE5U/KkuhPMEbCHWyEwd9ca/YIawUPfci1FVdSekFgGJGHO78MjHUzi6wgt8gEcqPXevzzmm5
rcu8Xxx9HwxxW/wQvrRthpdzm8S7yqSJu6o4f5YW+irikfNY2kGFXK72TPM8tR2GS2SHQgwxiKHB
P2Chg82S4FLiFv0gxiFm/m999MkzmiKrqofPOEAYO+Ra6ZYPo4ucIUnPnTKMMXeIs2JTZRjFW441
i23qV+LAyNBb41/y1sjgXzCj2LtMjiRldTPHkk2mPm+awLzrRGNHTmU+GswIN72EhVzMst9k6aSD
g1XYydeyi/0f2HbF6LsVrmGldzFMqsVTrFT6hsT65FE4o9xVHFL00Z1zC1tLPlpuWu1taTKn9Bfa
drP31XWYYAnoNwXtoL0U5YesScrPdt75m9Ds+v1iYLBqjJpcHYUWA7ZSczWWS3UhGI3tBiQLN2zr
zWMeDunH0cXszDd1fqbazt23c6s3JoDl2ZjV2cek88rPhJZ1Ca2xRG3KAYatXbscSyMs9piXZJux
neSqaGDsl41O/YlDp3mQomrSbb4AbQSZWd9jmro+2goZSuCJQUaeP+jLxtPOJmGEt02AH35mylfb
EmHfwV4z7SakOZci6Xx3m5pCzmhIKQe2nbJHJvlVfRaU7bzSo5z63E+1vU+EdZPHdXNm6nTYKu7x
AWY+Y0vMELxzCXA/7ubKHy7b3o0/hk3qnRndUuyFQVoBEcoLVlyz510aad+e2LDnAyEg8/lk0Pcv
fTHt5k6pqEdHFbWYCiO86LxPYzYu302zzE+gGMtJSRWWv+HyvSnmcP9hWAm8AOrmMLR5WZ+0deUE
+Yr86b5hDidXPsDkcAjRqWG2DzH+FLPKD+/XRa/YdVRFPgReokFX/xt8rNaq6ReKmBsvqZ9OIsQL
kV0Uqws2hqa3qTHev86rWc/zdVCGkgwJkrjSZV9eZ0xrb+jCJD66tOjsqaZiz17lTELHbBh//2Ir
V5DHCawK6/PlxSzWsIHvaAhWCt2hXmUnz8RSIxvC3yCkbwtZhmsBzy2A+v/WaKxNQr8BevCOjjdb
l3KVMwiCQBgh9/Wp8xnZvn9rf3G91Vgc4BmHKDyAXrEhraBm2ZaVOC46je/+PIJkanJiCLnScbps
5vG+f831cf0ym+LdcXOrlxhGSby8123GXCVuH6rePSIWorrykfBklCUMOdDUMY5nnsyfioxq5O9N
yBD6b3+kMMhw9A1M7MxsYb666Vq6ralL5JDDgGfyNKGI0Nb0u8zat0uBq/jE8AF0C2ynXn01ZWxP
Ms4675iguQHZQ+XiB7/N8/irq9BQBkKshN03gz6vd+xWGNzLM2XXy6AeoVz6B5+JIMsT6yy6ndVH
6+UKKFpohQ0+A0c7RodFCgQfxTjjYLWDC2xd9o3Gtfb9r+Tt/sWezm7CbeHZzmVfXlJmI3bHpece
jTr2Hiw0S/D6RkqRgdSonUQqZm+8buETef+6b3cWwhoY1BDoTRjmmxURwhPB+1XY2DaxumMgrlPv
wbRecsR571/qL26RjwNOPDU4hqavN0sf6IhLVTbColXKUln1aemYxpTuypxYOzi9fjXvX/Sv7o+c
JgYhpmA27LzaoUfkjk4aetYRX3bIAhV029IM0jMand+u9Ofx68ulHoJOgCi6fugHb1faytcz2U+g
+XVokXKrEiT/+WZ524yLuqxxgoJ1M1Mm64m6DtLY3F2OLdYfe6bXLs1FDdMNcep3EpAcqs5FQhwN
Cg+78fcfy9uNED2y469EewZ0jM5ef25iyvC74Auv4D5EWYx6LdcG5yVpw3xqeUhZ//4lrbdrF3UK
q2qdYSOQeM2nTkrwkpgz7mgEBrWuDhz6hx4zkO+BwkQ/Spt4/d7zzLpsh7L9goJrsbZOFurbtrNb
fKqTYWn3VElInBAmp9v3f+BfPRP2ML4Vy+HdPQ/AfznMzRaztTFg1VdLQNFtivzRSmB5kjgvMyRh
5u9gnDffpgdngNUAlMMniqvQy5fQZt1a9M/LkZwG96lD/A3G2Uo+U70SMd6/u7+6GLiRA0MiZKt5
fQpAAw4JSQ3no07gZOYS2yhE7HQ5wmzokt6/2JtXzZ0F5BVbprOeeK8TNKrCsPBqNeejFwsayyTr
+bJYiHSJ71/IXnlPL5Yck01UNpwI3JwHLvbyGZZOmmmv8ScqCJV21yY9HGORoOvJUiSSrjs1+QgS
4iboX9MphTFWNr6jICGsx2Dd6ts0K8AJjIlmCaIamuzFh/toGh5QFqiXQ0LFin5MbUFzPEF7uu4l
Hj3V392In/O4IfRwrqEaei1GySQ2Yn7VdUd7gfs4wTY6IQLPzhJz/ttVF5fiG8B4FSKq/4bZhHuI
3Y8aZaxCh4baNOf+WwY8O2x765Mr9W/xw/X0+uUtuRxraGxY+rBHUK69fktyqRyrVcI9eq12fxDN
PB6VG4d3z4CI53egOtjNi8+11vZvdjr79Sfiruoexu/OmlIDW2plI7wo0kvIsXC086OFWVq14G+E
8ziekNirOHYEKSD4ig9G4TLggah4GSbQeKWjkuyAEz4sYEYP8605VKCIS7HiNa3y18ZigFTA+Jjv
SFVel2OUZGXXfj8bkn/TlIlDCJcdiiNBKPWNyDv4qevnVRocBmdzr6zmOKq56TYIc/W1mDTQWBdD
PDwVAEeMdtsxWQOjoC9+EKZRqK1pFdXNBNpwqbzeONNu5l3Xs2UsJB0wOQfFxsLM9HHWugCWNmXU
+WIIN6mrmou+cDEg80tCcbc1Ru400Et2xBJindOXYsDNwUpbjN2GNhM92Lc54mbnLPkqxyutHPBo
aKzS+j6poAAUN7CPiELdrGAoPlLp9Thr/n71MK/PvRqIEro5A/oDSfN0RbJd+KdLy8Txufgcixjk
JSzXuqZtWGupLAWemrLDO4z4g1UTNSsdFudJYOjbRi9Veg3DvawvCBgY+5sO4ni1hYrO6q6tqilu
6+V/2Duv5bixLGu/Sr8AKmAOXMTEXCQSSMdMkkkjSjcIkpLg3YHH0/8fqKoZldpHzM0f0VfdKokm
3dn77L3Wt5BCswbtgPkjJZyumYpHLbKsKrsiYG2/Ep/Bo4AYZi7fDKvsxVk22jqKGnNeZsgIfCEP
3Xw1IfwsDzWOODR+eipuhpWJxUQDdFlAMEE2BVYNvmPLHITJVbfEDMId0iMMH+ML37HHQoGbYDTK
QzOlvfIwVQk/uskWqparIjltNnFutPptOQ5md4VKH7fbjLdLfMd9FcCDNtuQqrCeiMMwyNbOtji+
FW9h44zBXecIN5eId1AJdB3HkD0m9o0YkJscYpgIIXVVQ4pdyZyZllP37bKbcu6wG3R9TBlRjk7y
UStNQjKcxOQNRhycpV+URFIbPvoAZva8++A9MGqILeRbR9hFEGBCBiFOw7Stmr673RLeQXPBEvUx
gjPznl/GiCftUaS6+ZqEcRz6bd9i6PvxsbJWu4e6fmZGG3Tqa0k0uWQ4P2uP2qTFyOeoio2nd4hy
PWmZvIsax1qNErnJ86q368zcSNv+DVfbOAQTppq7H6sZNEevoWmsjQTBL8zjYJq/Flq6TmIl4/lN
zfp0D3mFCfxH+bOtniFjzOzKvjFt9hEbZAxTGoB8UtsTGnU+pkWtsGnIZ8ETy5ZUGEHq6lFy35YN
v4hGooYM6lxvr+WiNdOXfrINIkAQKGTZ1ancqT+bU649WmlaCq+H2jp/cxQ2GT5GQ13cz1rNFDie
6Y0NPn+jXVCPWQPE1SZmXMF7RbDNwVIkOsP+RGOedcgbZQcNa5MnQw2QLwwR/Hoc4QSC5LJlWj/n
DCXBJpSLw0gCp8SxUNWJURsT8m7VtSz9kI4/Kv5/9qT/dE/Kp+annuWvBHbnpCy/tVX3+udF6cdX
/bEohVDtrNAv1qGr6/UneLVrf9i6VULK1l3oxw71j0Wp+xtoZwSZgpkQVzebovuHGdwAee0aAJOZ
PJgu3/nfWpSiYP1z/VZdjUuwbjPD4BdU9Q/97U+tsYGetCDvWT2VqlLFTQ+axlK2oHVCUKLaVPuZ
MGAMzMZQy2BSmCv5Vt0Z36YpRzJVoCNhzzS3Z2gLwq1wBGL0mJZciGfNpbvajq32Fjl69FQgKfOS
yDI/DZB8yO6IuruFnMUwSKrUhNWMTeccjfylN1iTW++UNM72q0LpZKdgMfBB3ueyM96UERjjiW3U
BC7V0rubIYXW+WRkYW/ftMsaZNLn1kh6hCiM/mv6sbzV24ndWEW8DYEjywxjDyHJvDWkauCCNPrP
OJFGdk09WOdzZiQATRpZ2HWQ8do+gG8tUNPpuOX8Og+R08UzyjL2X4snk5TxKmI9YDsQxB4s0euH
1u7inT6lX3P6cp/YuRVLDXt/MzDW36V68jjDyrizUjaYe/6JcQaRGBZQeCF+dKVBIDuuOsPvNOV1
ysS0cVRiHYAr2RQKSKF+w9Ufqw/4iy2Dysb0F66ZV03NzfPgrhFOXW9rh56IDG79ixs+L4VjP9Rr
LoPsZt054N81lG3a1mYOy0VwMtsyTF8GYBS+Yui2R66QzXNQD5umn8qj5Vb5qattFuF9MSZrZxOy
G57n8dT1XeR4SlTHvp1Yy5V8NpGouzBiO5NpYEk7ybRI70ZCScel3DI8GtD5hE0aOHMY7gU5Si/1
YoBnWlpleXRzOxebLhrtZC8U1cmfE+n05VME1N9W/Z4aOyn+CPK0bXfsRma1PcSRiTCsSHMz0V4J
FZERr1yubUwzd/2iFZ4OQeiy4MDxJxJ0fGI7tAOz66sTh5YPfBM3U1aNqZeY4DZFha4nttwOMyB4
u02OtIuMOVOHSruEA+hKp96Uiv2YTWA5Tf0Q9fJszg7CnhG9W1Ih81kaD1LeDmxReCS5JyjpTJ8U
Jb6f0NZuJD8miJap22Dy/ayp4xKwQgiDcJgfmKa3hwaMmw/WMb1pCkU91KbIgi5s9KNL6ugmo531
WwVDWCGm5CgYJQWjUwHczOfloDZ8NHUr15/cWf9SdoSINFpkb9K4U3BUpUOAVLHrjpDz0wNd2Zuk
mziSXxidGjYT2wUdnw94c8f6jBijug8EgR8ZC8ZtUiilFzUK8Vk1NEDyY+Jv5tK8YOaFIMv2AeqC
CgyI7AfHA3QB2a6fo1UXS2A5JPMdOKuHLlEIIKoSxHa6iRxJptodv316Ss1ZkSweu/qAwKP/Bl5m
RlBJnJrNh23fINXCO2dsymiBDN80mK7Mh8bIr5mT3CxaSF/aqwC9l8eEPLBKbd2jHY3X1oVXsxT6
FpSrH6U8+xGaUGcQT23T7Jx5Oqe6MqFe66dA1nnnDyHLtCgUzxauus1YFu1WK/JvuYAPpZcjqU95
3D8kCoHgjaZ5bgcvB3Igh2DinEWNVzMtJjZJjqttCFkX9yq0Zb+YZMlydBh5b9XkE/N6WDv6HjJ5
UHDuHZm/LzY5pzT57tHiuDz2ko3ZFBrpJXa7FBYMyat8KrR78lzuh7T1FYcHtVTlZXJE+pqvp1nW
hzbRL2mrnOpaF9dEb6xjVXeIYBEBB/VUu3js4hdVaWln9Ol73BXaPrJbrigJCYBw72bPZHF5xO5g
+C3H+n1noM0EMuoestS+hpa8Zw2uBhwTzqlKldH22szqPnGu9Ft9sMNhUxtdekHXOXhNl3U7lRcq
UKumZ6NlxldjmtyznFTUDUq3FWnxGW6b7rGSwy1YEAgFwXFKa3uzlO21tUpOF/xPgD3SAP6rwa9X
iddYJLACY6pDE3pYfN1dknaPOf7ZQC+W8GHMxnOtNNKbtC59QtbyZEJA3OTK8Nou7osVASHuSeuq
IU4DYs/BIOtjAOfpUFnpztXTkGexERcSjJodQUzvpTmbvol0cK92+mMd2tmqFmWTUcT5cDKbUb3E
mnHt3fomb+NnMrBAz0GkVCuBwA9CE3bvVcXJ6lWYXraepbXi3DmtsWuTdLpOvHTYA4cItK+1OF+y
MNJecoTIW2nYfNQUAn90ezhjqfOHJjtyO+4Cc2j0ExJYZ9MMdcLa3K1iL5tzZ4eDcTnEVbfv6vQ4
JGGGypu8FYL/alaVSkAxy70ldDGa4XPjWih68S4UXi+0vYpzmYmVuo+LleJly+YMJljx5nGofBDr
8Vs9WcIb9f5mShpqwpg/aWLYl4Ce3WGhsKYuFnPZPQzMQfHpFO/DVO5dZ35J7Sz3Bx4PwoEqQ4to
J6dhXtWqhRYIYJ26F5nmQiwdGe5YJpt623MLO5mJGQWzYsybto+Mz2HV11emR1m5UVjO1kjEOZmG
wijvImXAy1dJOHsdda0mcGA/V2a61TSNtLG+7m90gHioPHQuL70KL9dQntCRr+UZymZluRvFIdUN
AswzYo3yVo3qYdqKORc47uYl7a9lqjgHt82W4zQYTwKPwpsiByXahwXaiMC0R6PdGLk2yo0QFchC
6qzukyz4XijDnRbbuCvF2F1bs7wbS0XhAqncF3Pc3wJ5+dRKQwYoMQmaW6xPTkt4/ZRkR11B/MLg
ctjqgDS/cLyK/YjP8jVdNOmjg5IHY1J0P62GeGfB4No4Tp15BSpQ0A7DZ5fgN79UHeUcoVZ6Bo4w
bkiqc75bPQx1ZNP6xoyN/LVy7PnBHhWEJL3z2chM0p6cwn6GFZZsldBSPeAA6SNUQRU9BcNT1yZS
2zBARkxi/RDxgqUbmNgQzdh/87nm14u4wfhF+rWW2dusKvbVRVD9yWgHX2UTfwGnYGKZpWTbaa3h
tEykiLkUS7GpVZmfsElWUN56bAhtGZ01Pd93WZh50EkhYvVudUUcQWYhhvz+HgC9s19sq/mkLO6+
IvXwcYCnEGhu4iaeC+z6hviFr03mvHM6E1+HZHHLHa5/SlCmW6Xh7moXr7iJyMvHOk+B4HK97XTg
eLGpM34hD1FHaWGgxtHN5ibV2mWTd+18Uwii50bE66Clm/c8KjSvR34MeLketAcOyBbBWG/kzsbq
sBbsRBmhqyhERvFqlfJzw+ryFFmzGeT0gs+rG3zGHpw7qyF2Nh6K2NDeGKhYbyIpAawvXURyYoyI
l7G5z9wrC3RQDGidcHPD1Dja/aJAuMMNa+i3IRcVg89tiZXjCMRzW9B5ACNIhgh/RKgxlzxJNBIB
Ua3Rg4ugXRKxl7teAf9SugsGgPErayxr12rNG0MUAB/szOALRKtApdI3y2SSPibUHa/c0UwF0Zbc
Zrd5VaVgLvsvQydw0S91vykJbdmaOSZ5GTbUwKwiaKWEUxfW3QatW743EBtsYpniIFZHP5TGJY1T
A6mQJXc4YJxTEhdICVFbY6l3kZrFQT408kq2u9ip2lufxzRNaCL8tAifmDwVm7zRt6EiDEgYdb1t
TYkjOiXqy5pL327yPfprhF2SHFGWa5pXkZoMK2jYojFqOFKg2iGiHCDI4jlcsvgLkcg3Fk1+oDo8
zUBdnzBeVj4ILtRBSXEaLZz/qeYgpJtoD9G3QaGO7Jq6mFeHqhJXF4HJDgD3e172TyhrSPewlvuu
4K6idyboOLSQUNC7bS3meGPUpjwrchpgEZLVzOIN/XVeFE9T1zJEAT4IP1MRLKgkoN4KfUjMUnWj
pxXTtWJ5AhyCKgqtlpdUYUJcn7bVJnuBj8A7fcot8lAFqSmTEz7ZWn4DskDgs4Gi0jfldxpguIBx
62vpUnmxkum8pANyxzYOlrwvnqRIk20O5ISM5NL1haDh0RvHJGU6zc8kjuibGc5PQKhTc7Gc8E1t
ZUQC34S3lhzQ+2ZGDum2lubNuU3no2GAVuv0Uk5zf8Gj4RVVM3pLK9e5iTpfcN8fFc1R8fRXhmcP
A0t41x5v2Px+rbhzgOj/rDvLa1RbO1trewJ7KcV6mqGuWQ6hkw0+yrRdHn9XnKbfaFar3mhtWu+b
TN41yWqziTki48bxEDCoQV1zxUVQZ+wIvNnpFaGARpqeHAQX9AoquBTnCTifsTGS5XWy+/ewj96q
KuP9Uxn3fXe2q5Dc5aWDTlhGXxQFOnAPdhL+4eJFhn2zuM6LQ66udN1ql1EgN2R+kPwCVXKjlKp2
I0R9n450aEqbql7XLzD5iZBU4URU+IEW5Q4g/eBssmJaKAtpyMOlGjTID+o4mB2nPUjewV9mGX8z
MszPRoj7IDb0FrOQABsDBrTAzpQWlY+7qbhQtggunCojp8mrAIwQ7lPej0gr94MyNSvPJSMQUIlI
H9QhI3sVMJHP+qgh1WMAykWnbp7GHofAAMj5QGedwUiKy51wSxHU8xKdQOtYgSz7R2wZqKor99Z1
+vSuTBTtu5m0/WmJE+tIjobc6/mcHXuSGwJzFPJRlMADHKm/co9Pz1kpuORH6i2O+gGcZRXdGEzt
vB4V+5mxMQELyzTtjApiUjpwYxqI6Qk6NhtbmUQ0ASW6r9IQ2wjtIDQddnZJ20Vb5hsKKy6VNJ0e
iXGdGr4e5+GthVR4b+fzG3Em7qbQbYS7Oc8Yje257PNyL9P5YMoB6eI4XJDg0Vq0MWLUzP2CBz/Z
No6N9rOIEebWBJEKesvtmPHtWxdaB5+dyJpo+bj5B0IHOd1NOpgF5pgxMSwHeseDXZSotfNiCDiu
TJ8TfealN0uf8FWAHPUtFyrn2uMK23EdZupiTOnnIcNhB08Z/wflmkqE+41Io9Y94cVzCHtOoWWH
trnps8JTGHvjo9EbEDmtijE5T/ZtJjRPypp4+K5VT2SAdgSRG9+bhcwZpFib9X6hL8lF43T3J7DQ
dziATkuVQS12M/Ki8nz0FJRlq7um22Zouk+jSO8SHYFjVhXnyLKfK8dtd/TYjTfVvP3baQpKTd1F
IzOPvDO5z5jxvMY08K0QbyJ+7L4tVY2asDvPzPA3khTiBX46kwbuWrpRegWI1s3YxTw8ILCgXz30
xZzKphru4ypHE57VJo3LfBz5pHr9Gt2g9h1npKlJQmaGt8FO32DfHxzR3E2orw9JO+tbrpEnjujn
OhzKQPSTz3WLdzKTfq8bWjgSWqJeFq3XdwRpMkpZKLzMfVFua2SGk22c9v4yWJlHQkOJGyteyk+N
UBidjOPoBDpzZs7Oqz5HM49o6DBtjty+nBG7O1fCTlGJCYb6y1Rgq4XJeIzx1G5MUb6VXeXep5HC
C+mYu2Zs4i2qw+UJVcWdvbjkFdWaDtdZDbrWtHEEytTyaJYV4N/2TK6anT4WYfzN0ZpLu+inzLFe
DU1nMv7aacWu75zvcphrrroJzBhtSb22cLdNWnpaWqdbCAnf605mXq5kX+JGif1mHf+vuJ5MryoG
Kw7zkiV18T+WzANijaB5Tq0vaZXeyZgD2mt7aU1IfYV9CxRXPyr09TXS2hzN/8DFfGhmyT+ikiN6
xxuo1o1ftlMpt3Fns9u3TjVpPYCqPAvvKs1YlvcBkxxUOHlv4oTT7IYKPTc9BKxF7gRQGReDqZCH
JG9YgnCqkYLaatIsaI8bICoTXXn3qEALIbbXQfEZSKJxpYdXinGbxT1h5vjQe2BUwtUaCOs8R2ZY
M3cApa1im3LEW5tNdtbBjnJbphY/Vs7/1zP73bfq8lp8a/9r/cbvNBecc3H333/+Y/vjz9G3ap2A
/+kPGFSTbr7vv8n5+q3tc76Ub/T7v/xX//Iv3z6+yz+bxsNUxUr0911Ll29v8rXN/jyM//FFvw/j
XfM38CpwV3+yJv1ueddU8RtQzzXMkdn6OlX/H9OS8ZuqonRwLFI7UP78bFpS/53ZO3OeX0bvZIGr
ePBX1/yqC/s1OzI3ekWFUTzcGMXiDvF5yaSu85k3iFXEkIeBQMx1wZSSz1/c06HA38rGR9OR1qFd
uvAhL5xw2ZT8+meppdatLlvrZmKNxfSUXTQ7tZzaohuSy/6S9C+iLQocL3aTbrFr9vh6neSio9Yh
f1hGNN0DWX41AiWPSYdx6QiYgdqnNoE6OMVdlqnlXTeO/dUFKUZtZDf8zGR3PK5C3H4zoYJ8UYmr
AhoTK+x+2ZJd89gprlLvni0Yy4cWBwuNmB3dWXD5V4i5vK6q8MBw+fWXkAQHZTS6Y1a7C+2DkbEK
0CZfxIKBZpI1+WPPoOTVtosGHFcVMqld2BKCjWnvkKfFnxri02ZPrdJ6a0SDHrixjQTebOKrOVmp
P6hiICpCLacbGY36jdO0T8QSs3nTEAFzVR+QDYCWWh7Lrs88VZvesomUyY0xZEx9lCG5aZIyzbi7
mO0XzEsjNzBew6c8S4uLMw5xoHTxcpQFS6JNPBv4UQbHXpeS3MZSaLF32GTTvZJHtxT6NGCzQQhN
bHJsIh/cq2M13mDQ7W8AzMP60ApcBB3+iIe5a/ogY2nudcyVbh1uKPtZb8qz3ajjjWjLeU9shfGa
CqM6ct/uHkCa5BO9hpL5pY7dmdx2xv4YUfszC001aDRb2SKmLu9hyBkP3Sy6zyyj8u+z3qqP+tAn
WyubytuiNZWLQfRYZKrdC88VdAASdN07cHLFCzb3IdCcutyWna76Y5mhpFFNhR2CnL42Y9veal2N
qGDqJg9MFcy6lDcO7iLFdd/XhA7pNVJj3odvH1/MxJXNF1YZ35ftoMKJdZsOaWaxABCu6HIQcnEz
E6+DPjinD1Uxe7T6IqQWeX2pUuYgaHtxG5EZqoEs9QfFTW/qhVV3HtXOXoWV8y0to/ROrVFEJFm0
3GaE0OMYN0PlnTadtLYwajUyDUaLmSDS5v5UJpbN+RXHxyTDg429Jd2ue9kXOmT1E4be6cZyM9WP
RdufE7s2JxQFzXAPLn/5TKSFjg07r6dTbSbRI4Bz83Z15EqnjnbDYJd3CcaFqz7EGHpNowN1NSyU
Mk0rcdAyNIXNj3doa7WdnW1axkUjvGYrPHD3CA86w5WDOadkTTGMplcPJzIiNpYMi2eOkfpuLnPS
MKJG9Ye+MP1EqdWzHWtEj/dDDb+BfDhfss+6LaIiupWx0EnwsowveZK7KE+4bH5qwxgI2OT084Nl
ZUbkgdNSYCxq8d60wuLYL0NJyIECn8wbCKgcAtImVew0qFOZ0ICTvCjcUp5trWzgdFpVSJRK0xBh
Wib1sl2K6msOAQg3sFVMZ2OxIUgkmZmQjjUPynM0tJCKUhTKIY1ENKEc1FJAbimgw2CiGjM1derp
Xs9V7ZNsw7L3aJdk3QQ51mx1OmsMQ6aEFy4qepwSEvJd4WKfny0nYh8EfeshpI+brafILuru2hlx
P7BgQCxcHpdaZyvldQ4z/XorBj0bH2Q6Rc47STdhXLI/zNXRfCpYvTe279RcuAOl77v062zXtZaB
MdWkpHBR3P6vK/w5eZdVW33v/lzTP+r0/xb8/4/6gBWQxjr87/cBD1XfxX/Zvma/LOZ//8I/egHr
N4EcFIIXy3STNCm+58+9AFpRhvAuJkzczf/bDJi/oeFeY4kRQSKypU34Yy+PI9ox9VUD7WqWyjr/
3+oNVpLPz7I64qSR2uPU0CzN1ekSVsX1T2t5nExlF4aNcoJxMNwjZsfOJ6R5KPIF7B2qn626DPqV
NCv8/RUwFTJV3cPqZdtG7DFZL1vFCRUScMKmc/bgY7mLk/NaQnzVUo+4uRgrWHSNamMvMq79IWRc
0lnK57HP7kaduV02rlvdFeml0Tl7YSvIXilKMnZEpnK7Ebn+0JWc3KyZMG3y2bqIcWgfmZ6SEWJ3
YjuTq/FVVfrN7BhPdPTfjbprNuhx7md37q5pZa1XEq4pTFH64kpyas+mymlOsx0PiFqo5jtSTRPW
bVTsebTsQ0Fci5/CdzkKSXQmRl/8flm1WNuIpxPxHEJHBhnc/HCA1cUGrrIRM9SiPi6qVH04NiEX
x8a8UaWzz3P9WqusY+EYa+ciwzAeTgXZHABVIod0tizO5k3TOGHQqXXh8YYh2BAL26aJMg7hsfGi
jIgpXqzitHSsaG1TsY9FyiUqhDK96QUSgkmP2H1MROaYntnCrMGu+dCYZbMd5/iZ7Hn9aSxM6zAJ
e/hcagxRY7gjWxUcSHip5UxdzSvCcV2PC5SmnoYyNJaHUhrEtPjJWDnKe5ZPWAE3AHWUJeiRLEJ4
KasW065ZCcYLomu6TWeidmyM0kEI6aps0B3GAdySh2bcFQyA9hiOac/wLlIYNe5bUwGSRgFQ2W1m
4njjjplnawys5hPzxs4kk32NvYSvZAszxm5w0TilvcguCpvDWtkqLEEjFIy1XKQ8o5FHCwfBhAhn
hgt8o9YmiJK90FIeIZV2lvxMgo55lUs94kd02ypR6LXQRMl0vAeBU+zKht1EdGvYq0c4QIOootxl
OS27K/FO6wHOMInTXBk+jnZqPyFnnv7j2Fd/rwLZj6IwIsylRDQf9UJbS0e1FpHxo57MH7VF/6gz
2Vpyko/qo/RrJUrWohR/1Cf9o1Z1a9nKPipY6TZf0e+tKsxGD6+o/GnEOUmoe2kG2Tj8UQ3Tmely
sRbJZRitIcg/amffxMA7NbyGx3ktrjiaFD9ZbCruuBZf+VGHjbUkZx/V2VwLdbOWbDYN0S2B2c2t
tRb0bi3t1keV5xdQz4vamn6xNgHT2g4ka2NgtbJ8dj+6BeiZdA7io4sAEicP+tpaIBwMD2iX6TfM
j94jWtsQjS0UWtS1Oek++pT0o2fR1vYlXhuZfm1pwIFEO5suJ9YG89ZNh+gx/GiBPrqhZm2M/lMQ
/6WLsaEa1KG/XxAv34bXr3++Fv/4kt9LoaZx9zUE91CVK/ZHvsj/lMLVuPCHKE3nIowNE+6bMBGX
a9zGfy9+hslfmRYJhw40/Y878h+DgLsfWnFmCD8GA7//+efckL/WpIGPW38MijRcFBw6q53jp+IX
d2IaSlkbZzts7ed5FOZhNjSUIeaSkywcw5VnblUdqZ2NxnCyYYe4sNpEP53ver1tbggW7fUXoAvZ
pbJzGZ8a1rSIgOqGN3AvwRgagxheOFLktotmGuwa747nDg73w7pLmYtZJKnv+nHWrj2Bh5/LIRxu
F2TPE3lN5QhGdpGcuE0oxyBhfbe3JRFHgBNgmNv13O0sFNTVpo654XlEpYoULjipS2KebSuIJ2eM
9q7Qln6Lfx78fp+DuGW6nX1tbKW5TSJzKJj+FdNtSNwW5RYNmroldXvOViBCZh+qWYolYKo41TvO
Pv7WWJ3YRwxm811Dmtd8ADXA2rso5kk5OvyCWADChdAAOtvCuNfZNNy7Io2uS5oNt00+IqRlSrzF
TOFEFPwKqPMo7X3h5mXjpaIi0huhKdFRTp+VW2D6KHXORqY/QXzs7KXejkQndM0+1Myk3xWhzk5j
53DiRYEtcaOpWwABslS9rHSmC6d4UWoeGEnlIFqtArBfRw1b+5TurCwzcvRyJef2UecCR/hAFNhG
GpaGusVMwmG6ZDDFXLzyObVxQxC0LALuAU4EYh1rCfggBFLhbajNSjCEZAyOlF9shjyZHFHdTcuF
nnapUQHL79V21ELyLRjsbxvRDusbB8zVMiEpD5QpBdyegRTLh2PX9X2tXsgETjsDnV7bDiM3EKIc
0Dq+RND59OUzt425lF+7sekKxoYQEPLw/j8H3r904NnWyqj5+wfeNa6+fvvLoc1fy69/kub++MLf
jz1b+03TEbxiIOGQgUvEKfP7DYC/YoYgVm3sDxbRz2cgxhoWZFwdhGrpP10A+HbM8z5ImvznX867
f3T+GeovzT/JJA7GYg5kriir7XAdHP50/jWMiWXBBnCv2C2bizmuiPjUu8SPCMTwE918GYthODPi
S+i36pc8MpWDOgJzg8iB3mOJ14gxUdy7Q1He5b36zHmIcqXOkVxWYsQDSsbBQWp4bMWs2EGKwWPN
K7zUOdx9fdJwCozyFY7Hmbf8GUrHLuygcHbSdL2eZnWTD70D3ST53qt9cil4Hr3GrrGYlAScqApT
/YkZO0jF5VS56p2ltSRCyPG1gmXCx0ESOsJBJjtyDFY4eGGQM4Ep/GIb0w7DQ+3VxGO4WXketeEa
TiT6iQQZInaGfl7uRIoAmC26J1NlM8XJK+EtFQ3X8m522RF60Tvw9JdmboMqBxcgEU18ChuxR0dq
bRCs4H1v18kpKietM16yIX+1cZgEKmJBVWbn9RnoCsJMRJZ/T2sgTG3UpYGxxhAYRCGQ/05CKSyY
x8gYr045WR5Opeggc/d9DDPSVmKxjyLiNnsCJ5YV2qKMLU+MqrLlS4563OtI1qZHK56vYy1eYiM7
Qql7lU0KVtq8sEOW1sYSrS94QIBpviNiuRN0icFsdOhVagQfIjsuAiTnhABiU+qsK9lIgwmPZbjB
nIfyQldjP8nW7b2yun9JIfCjNR0RrMZrr7EgV2f4Id2a/rf+rJrMCx+Xzx2U6btOZ0AUL6eP2AZl
UE+1XRHXkcXfjZx/ZmrJOcumk86Ls2fSy2YPewcisvmZOS5po52VbxMXjTE663EzJIAiYzDSNxI3
QzXjmBKkisTm9Fio5naay9ErY9ltYVC/kuLn+kgTGcctpwFTBioGidivsV9IOX3j2nLrjribLMwQ
M4touD5yT4V/XBpznyRoJTpp7KOC12iVD3vcb9m498vJqubYHxmgMYrUjKNr806Ylg5wMWbZTd2q
z2WkvbvGiCwXsSYXnfyo2cNjI/tHMeXfCzVlusyCcdsX06MRajEjebIzSIQhxMRSgNdpSL0/nnet
tC44wl+qpkxJSzYvSHjtoFu/jse5iSebt6JhvSS2nPfseRcUPDBBdAU0SYg+w07jmchOwPgQFKpt
PgFBmRuEgzM4zn2zcvWbyhwOLTPiwzQoym0Wzzkr7rq4LZV6DlRUicciRlqjK7nx3kHqnwdp3WhO
RvADK/2kEVsJNTzdukVjbAmRHV9Du0I4wvQM6GkqmvIZ3sZzMSkWqmCBjpY1N4v9OLyIMvuCNGkg
lCz3J+CETACSbd3NkhXfFOPWIp2LJcEko6NTdaSx2c0lV+K7suIOPSriuVKY2bK4M5lLmq9TOaOw
hGnEpzKNfTzdjF5Z4taLawVFQiaHPlfhndaZHVkUvP2XVH+viPhCi1PUQCpVBIW6Fhg2Nyh+CwBE
rEjozzSaDl04t0K1+92k86abM/vFVqxLrzfjIRzkd2WUJ2Fl/4QbvnapPzsjicbS7dWMyUffho76
Sxeb0MX0tA3VXqzxUkbfkAxE15OYzXkhMebHxu/vds1Unr/6abi9uQvgwST87BfHsSvGvrRILt4j
D6y2pYZaEAftxmJz8U9+0q+OTx7Xyh+2+WGw/NiZ8Zv8VJ1G256MNKwrPJTZKzhPZsQcx6k2zh6a
x7Y68P/U4KcC/jfuBNwtfn10cPp1pmugBdf//fPPjIzSjR0u6vuZxb9vtsMjIo7cUwwEkGsSyfp4
8xz+TMvp9o9/tPGLQ4Zq/HEPMWFssOa3f+U31BkkMhC65b4tJHKNqnDuZpjC63FxYqiV7YnKeR/J
zQiycRiO6YCvRLqlwcJlfo+tkLfrcuqjlbxAFI67Rlqx9fDZ3qMO4/jGnYe4Hm1vU6Xn0pJBAfZt
KqJn1YwLtvXignpG8aaKeBXTBEaDPNbyAIfN23/8SP/GWwjLuqqz49RUU//VtK7niVtUuij3sY4k
sVLvSA+7KxbCH/7Jz/lbz6jQjBXzyBSVqcufX03Acs7EX/JedXMINDgeZy0RvppzCBPWkm5bJyMD
g6yyfJjvmD8VIJuooWL5f+ydyXLbyLa1X+XGP0cFgEQ7uBP2pCSqozpPECrLRptoEj2e/n6gy1W2
7LCj4p/WiTiOOnVMkQKBzJ17r/Wt8HPVsS7PpUqSUkAY5nBBymwArK49wTE6CtVtI4/l3i4JHQ5D
FPbVYA7PoW2OWxmaBGrHY3zR6gpjXzo8DoptvzVj69DEnuQECZ3GyuPPQYwyPE/JVcDrUWwRBH0O
iunRC9vN1JD9RMLVLhrtXRTlSKqRm6PMGy5Sl9ges51u3BGTK+cAY+N72gdlpyNEYGqsX1/In6ww
0PqBtBkzg+YHwgcG5QKViMh3U2+cy4mBlY0jIBi4Xux+/V6z2/7dagY6YSbr4LLx7fdYCWWOEFms
Md/ZaXdn1fFBFr9bMM9P0rv3cGGpw9jgTx+8zvf3RRxVaZPper4r/K7c1DFyJ86rH+eVPsYetG3A
E6cm6EnNPPaBj90ozw7aEDzVSfInsswc0G6HojNLxI5hDJusz+pUjvLKMMLP5P6ItQvpbJcJZ2Le
Jwjk0qf6MouddeeVDx5Bb5BYvHBvjfG4xLQMtMsQZDD4VbkxFZ1w4VfmlgN3s9DN+DNUrhTYe3rV
DekhtcORNKWEAtWAuWUb5ZIAk3jZ6c1dkZvR2hLTxW++k588sXwXcJyw38MNfQ9jmOe6QzHKfGdk
HBS6CLtozOB6YWopvzMc5gXM5WSVjd6RBnPJkV6hFDLkdZNwLwdpvtYwS2/6gIDWxjGKVRvpz31S
CpwyNDfSzjliqnMQQtk4UMxkhatYW0IRLFZQxR91s/841foCf9v9IKgO/YpfWGnDlkjux5FCDAFR
VG5F1oPD7+9C25lB5dyfVsnCVzsA53yNzogMSEgz7enRL1V39euL9JOHhD1j/o9Bh8ucLZ3fbVdh
RUuj7/Jd7+UrSpyBDC0+jqW3i6AMf/ON4Bj48Tnx2IVZ1pAMgK54tztWlhiFabWI/8w6XxtOjUAx
SA4BO5Vv8P1MwJSxWHNAYoTdLJgUPMdhduWkFIAIG+Fy5j6SY9lVa9+hrRBndbOAIIFeyLjUOu86
8zEMRT7V/pAXYiXK+qNMprshGy+kO2/G3GahSF+Dfq5SyXNMJv2qanOmGgWZdTHuJujaeMns4/l4
OVmDWMU2f9FX6cHRGl5R4r8ug7ZBn9VEhEThHJ8PQUGOwr9v0uJA9NopbjhIeilxiVPFUc+eeqyF
oQ7TkjmR6GBJGzegAw9CUK0Z2MriPB1X8z9okn8TdPMNWbbIByzSp+bHqB5sui79yQnnA4RNWqDn
oBTLKqolPUiuBgT7K7fkbyvNfq4SfAlMyapLDI8fVUPfqp390ll8FTOMgmBAKQ609zmJujviYjBw
FvYOGOpB6yDXz+GUCpTgommyA4di2lXsLHHYcWPydDh9cwXt+kPEvP2QGvaRePSVMNUIAa/fEkUQ
b3tSDC8Q+Ryzxno2FULv39y5P3m8qXVskmdsYDIYfr+/dcFjJljJbbmr3fEjeog7YPFH6gsuHmFZ
q7n+Oh+1C6ZX6Fip9M7PfB41m7FHdoiM6GNeSbFKmzxZ+6m/8jqsRKgnsRjRyM3X2NjHXWYQiNUB
0MDSCqK+mqOyoBz7V6XyyR0P2RfhIBAaxFq+ZBhxNDXWmKQZHztBuaUrwahBJ5p4CJGZZB6VdcjB
kP0wEgVfSEiZ7SbtqelYQdEC3SmPI6nfZldd295ZdkuSeuYMaxDoYlX104WM+hNuWIxVADBQQIwf
4WOVWPOaO5fTAdNM59ixiXDIbE8CAdBczTfu1/31vxk7WpVP//v/Xt9knBNsRRzfx+a7RtmMc/nm
Xv3B+X781P/P7lWWNVPHTz955dcWm/6HA9T+71bZ1/aa+Ydtw6uDnDcj2M6dt69DBiR6JF7ZBPPO
Uj17TqX5Z8IOIpy/jp0evQZr7L9psv1QzlDECCpQtk4+BbK/7x8ttLVDiPx6gieJklhMlOk0cB6/
uSg/ObX88PzOb8IJEJwdv+cPWLSm6LQSYNa0a1OoIINbT5BVO3dZplaz/vVb/XBA4q0sLguIMt3V
7fcwtIK83ioJxbQbuphdP4vTC9NEuc0BGdMLlKadxBHCumVbC1x4xW/e/ofL6aGhp1lJapDBl/Z+
YoPL0bN7glF2Sd6fTOk+eXH9u9Xwh42Vt7DnIzVqSY7U7zZWpbSx1QOj2tlGf4Kk/EiES7FsTab3
+lRxl/7dMP7JNwez7Me3s0wQCxYwJTCW+rzPf3PKJbDRcgYM5jurF9UhTCX1XOFrkjoPwVOGd9gK
5jRHKzwnOwocE5CnfKC8Mp3TH1EnxgvXDBGSRWTR7jFVkRRJ0ISPnv2cIMkkmfQVszJAtEoyJhXC
TeauUvxpJv0WzVPzObdm2LlqdPMReT7QmNFvJdEIuThGVeuvoDeIFRF9w+OYBOoydsI+XODKVdHK
qnx5cuwsfIpHt0C4ocRtEBb2td3k6Z1j43DoLAxREIzDY9uRCYIkKljNQZRww+xq07XTtEe0dYV7
oNsIKT9bbnZXxNZHvKm3jSrksrc8eSj14UPYEZboy8RZazY/UwKBWKXlVG1TAluWikwLu076Tyry
K3aC6LocYUzEfgG9y5TtGtWjcxywCy59zQkOTI0eXc0IDgmxJsuqxs4cdx1cH80nmriOV6ORJMfJ
r8JT42Dcbz2kmn4XgjWe+1p90O2mOAvWCSDcq7y2l22EjD8AWXlhh7qTrntcx+Ms/wr9PbIuXN8x
+O5T5XJGjxhvLk0P5k4JLB0sRmkExoa4HeU8WLmrPUVpp64R0fBzPJhWp8JIu4tMxe2O3gwqVaVA
LIGyjC4CWaF6yHR7beZVupE9JlskZclNVdBwTfrcWHdja26Il9EfrYLaBinGgPo/NtuXNtbx7C/1
kapvcsMThyOCUmOiLQNHggSuHDyuNEFh8xKcehkEkbotp1zdSFVfBhAlXqrJa04WhsDdLBu5Mgbh
7GTOvYB6Pd60TT5scyleolTZmEZiTFsJ3Xcy4GL/VifBc0uynrqaQq24mSN9zbodr8IBXePSLzN9
o3pY+Ch40HLGTomCdrDjrfKt9iKee0Lwc50bmNibIBAQ1YLGNebcng9Jm0YYrO2noQsPlgzmSW5/
W47pAx5KtLldQqwpbsOLpkYKHUcd3MI27G8BmxtbU8T6zoBqtxtxcu3tskYrVOgzeCi0i2s5sm9w
R8PkA4Qe6rck/oyvtVboMx0dRXWYaBdN6JhbMVDZOBnSRPw3YIDSoHJXlV7xbgh6MCb4miaWhQm+
MSgjyHqaF7x4lFG08AhTD4OgvxgIMl26RdsvHV+LtshVA559qS1MC3mUFbSob+3UXwgn6w+TGRmX
gy+8TZA4/mOBHRJtLtuz40avIhBPvjHRnG8a/S4eRn1nduIDQI5LzcvC+7TQyW9xudL4yg6NVbTL
LkgVQVK454O+S3ESwR53puRKqysMYlWQreBcvYEDh14BBZdAriDs9oEWtmtD02/x0204Ooa7RGvh
eXM4206k+S4Jy6oeQCq5clHXvbYqKXFpjxTite7AehdR6azrYUP6uDjZdunPjTeV73O3q29arRSv
rNvePpa9wH8ZIec9i0IijDS4UcrpGGQpATkiKMeHwvCySxakaW8Ag1+gkX1RRQ+3go7JoveCYgnz
GWuNHl2GXr6N2ABgZeicmcIQhFomjfxYS2+fdeZDKiPckoGBY8pTKMM8DYaFFqyCVPOuwiD9FAw+
yelVvXZb03ptdatk4i666xJJvE/mOM8eS4JzHY9IeWGKZnti5dVOeEhQi37qn5lbiQXV0Azy9ZOR
7oDDA4Qnb0g++0iBn4y+0k+BO1m3gNWcFVx1Y2lkMqkXhZ2JrZtFzdqB6MVz4gxvjOTp11Npc5nz
ZUpS0KNNqvRu9GM8m5XKZg7PYDFzZ/XIPAiZ7eRal5lAckanaeqQZXvaDusjc7fK/egaImwWHVnZ
qyqwEwxFnnvK6sHYguGSa2VaNKC6Ee5damG/cvxo18YFQbJDa+/sxravndggb1QLww/eLBSKx202
Rlz+LhoeDFaulWn5Hur2MTsJAPlLRqElbMUmNe+tylk7vZRPzZhaH4aO3HNHOdNTnYsV6RrAYpJS
qWNrlA2+4oQ7D9gNqkOMYnB6tJUtis95WpvEo6l044RBvSdhud93iWDN+BKEjNlojkU254jk81b/
X5H/myKfsbf5yyL/aSw4H4Tflvd/vearcOhsmqGccJiEI1Wd59RfNbSGMftpvhXK/lPhE747+2mA
VDoQY6m8v1b4+h90aWhm6ky/dXiS5v9Hha97OrcgM3S4m1hrUPl+X8AFLaY76BH9sZVv5KmAmfvz
1zXiuwrxhzd4N5NQg8hkOfAGXuIssLksWv817o6xv4zk26/f6tzI+6YzqiPc9airTSHwLiEzeFf8
jkZtZDaUv6vEhquYlGjtTQ5SI7W8SY31oT7r0SNy5Rp9q38RrBc0MJGv60KvQvlWfFFOhq0Vcfjb
BirUtww12k8xx7RYXiKKqjXrQnfKaZ9RmQbqhKN5xM0Gtvo0Vs0GapV9qInuu0mYVMDBSPBV4uVn
8rzwhGIuZ3YOY25seQJjoZ3JKkrvK6B6nWK8nHcuQd+FJzmeOHhM4EiZB2WU8QNZwu1FFlTwwSaC
1/uNpCIS8sJFsLrCtzMdPSO1+w/s4xApNLKcFmhz1RLUqiWuLc0tJyAAfqTd9wDYrXwtujCAcrJs
0qQZAtZeFf8F+P1v1fjNqmHi2PjlqjG3Bg6fVP1p/Hbh+OtlX/sC4g86sQ4nVotJ4he73dfegE1v
gEXBJZZW54bnqf26cBh/oO1ygdrMh0AXweLfCwfRsz4/Dg0ik3UmWIxa/43+Rrx7sjntMeyz50kj
7TeGqe+eNrMiGkngKN35nRYLckQEHiTYsekFsVP2xaCrqrsP7To4FHoctfsuzpvbqNQ6uU1xkqZ4
ozuAKKD1iJYKWuKyW4U4oxxCJlKBFaPLqXWszcwIQ7+iMBm0/himRiRW0FyC02Dm9jPFwmtmcEzh
R506dvV7Gq/Tba38U1GGuL5z2giLwsmCes6BqZHGJdNVi1iS+VjiGXc1TIRFUzb6s0/2DDMhLTbv
8rxPD7XCQswcM8bMzgvR1ZMqarvDkdRwDMSaYdwFk6nBTdP8z7WpQFGUhaC91jEN3BMJBODKGtLy
VXQAaaa+9peIAxJsrlyoM+5dudGffP/IXgjs1vE/d3iUUjV5W1Z9v1gmst1P+MyXrmh5YW33tQnU
ZnZtO9KX/lOXkGu5zDNPf3ZlM105ZecvbdOHA6gDA2z6Wu07reXdDa/vF+B4RgZGjU/WUiFa/FK+
AtURxyaHpJq2iEo8Ts5mGWovbSvseyJI0eU5rTAulVf7+ra3jexxTDNgAF3YGs9KnhMoB52flslo
uPbKTPs8Rb2/HETFHCoaojeNEgtdh+dtz5+vnj8Vd7YC98SfexOber7I5dRhuHDzfqOrNt+2LaoJ
pOYTp04ucu2NzZoYtDZauE1sUuwaMGYXbZOm/SVQ1Sgi4shIpx32LyU2kU2i1FZM8yElQcyJXIJB
3GQV+05Z1NbQ3SiwCKp8LtG+OBujHD1gLKlFF6qR3AsQgQ4JMvYV745Upa7teG3RhL4npyt7VESN
3ROENz5XZVRfepg5Tgns9A2ICOWsOL6KQ07s0QVyqugpGUtopQSdXdDoiufpFw7/tOHM38E8YvKA
EdCeGIRsbd23FqldQRwCq+fMdK/pZSL5cushK9lixBCfewfM2DJQUhIRKcjxwNORxOnGT/QmOqZZ
wc+ia1xunAIMDbNBNLwxCTyqcJN1E6b1XSD98Sqe+pRWfxqvpkYPrqRD9h8JgL23NeY+ucoi8UhO
ebqVHjjcRerMHJyhiaW3RcJf3zeF9Ww3GbAQW39Cpzomy9kiESG1mzQChYgckmEwNcvacJxN7E0Q
7FxG+ORp5ocwQCINbsdTUCiy4qZmhnNba8LZ9OMob+zYMg5tmPtMrqtwLbGZz5yiZm0ijTpEVpXi
jzB7sewzWzwMOI0Wthxh/5CQx4M6oDu2iIlZEhYcc1OhNdvkTUfIW9HAlWFGAsq5r7VtVYr6qsVV
e427N73AMWjfNHYIgQpjzYzpJZ2Vhk8WJAtP8zlYAOdtV/2gu8/dpMVXAQPTj6NKErzbBMyNfPVT
6aerHDVlD1ymgO80JsLJlzqveZ2YkHKCShQ+l7CQFbs+2JZ13xnRuo062Ilamk8Pgz3quAar6NjR
WjhMelmQmWaPW7NyiegWo1ZAXAxLvCk5wXnlomOyAnAkr0Em5cBWehYKY9ES07zqHGe86JGh3EYk
Xz35/P4Cji963X0pC7deOVOoDm0Ao1AbnZkA3HN+X8gZS7zQq5apVeQWYLPzUi1VZkYnxw11XMcZ
tAJTyeSCMRljezSOjDgSE5iWcEjNUn43bCM9zJf9KNHq6dWayY+5L+ggHIuxJe40BcixaM2IWNt+
SODS5CSTLyEdKITTKdy2nD4TM9Tp1nSwZK5qVCAv55WF+Xfw2R8kYpaCJ5TYQwOPzfwUlQ6L1jCx
RqmewYij6Syr3Yx2WbgjO4wqnHyL2UbtsWaaFo9Db94Z9vxGTaQG0qVrPgnqzumq1/sOwVSv+fmR
3X48gtMpxlVRTCTrtfl0pSC9f5mL/lcu/b5cmlvxf7eefzpJufo0xB+Ld+XS/LK/z1kzgwCCrPCp
6Wfd8T/nLN3nnEWaKn7yL0msf9dLwuVFzEo4Acx2iu/qJUopbMGwDsjUYiSOEONf1Es2hde30hDd
J3CE0QPnEpvOAQOI709aVWJlUx/myaUCeTG+WoVFHzS3cACu9QhcKS2wnm7huItJ7ZLavjAjKFZL
hj0oPQip2RLdOb4pEbbYt/XSXg64fqeLIXfcT7RC3BXua0dN1S6nd5eCIU+zfrTuNbzgXkt8T2ua
Zf2WuTnWbH2EEmtThExJBDsq1hr3tivaDmxx6TQwTe9FDvoW6SgAyxdw2mhZ5z7azCSHqsNwOPa0
fjl4Ln28TtqzPjac7HSILtGXVKV3H5kuM/xkOR9iaaXAcaHnn+SlrE+1RwW79vDgZ/pTXLnN1G6J
EfdwYda6hLEcE1MA6UWvPkZarTZuVY43tpnlHHzGPuGlzqhNH8pcd+MvKoj/HsDfPoBMIH/5ABYK
u/DyVRVZnL9+/xCeX/r1zGL/gb7GQf7nzLPLsyv4rzOLZ/E4zUNO+g2oPa25pfHXoUU4f1D9GWIW
ggiTl/HofjVNiT/4qwQig/j+4hv4Nw8hM77vn0JAMmSQwRIBJO4RzuLOortvBlZuil1WZcAlIMGT
vmP4aQTkvw4h7JudgoTQdKVeAJJ2I1B9oIRIJDdzH6DVxKq/NHtMvhuqLpmuC7sIKyAVhQG+skQx
oS/0SNSMk23vEmKJtS8LwrJobFr7xgKvtRhNhgEg+QRnIYNmb5/g3OE55cwA28S7JK8XC1XtlS+l
PsHIh11LoiYTEO/SiOjIAsgxjhT+IDwL8tSdORbcK7dm5kZqXafa/JJz/EIKPeLGrBr/kdKdN+4p
FsicrL3hLoQ8+ChjY7hTwJ72QTonbaDKcwlFMHNEKwWJpB70Jbd+qz2dOOJcEiZwzlg28llfWFok
+45wF1souvRSF6VvIcM3zZDUGEMYp3kdfHXniIai0Nqd6CLxMPXIY3JBskgtdMJDgAIZx9CcY6JL
l0TdL5mtBNcSB+L6Cchq4Cb1W6IQqrNKzjmkdVa+MKrQu8UgFH/NGgjQkoVtv44hr2OiwQdg7Mmn
7QFB3ugiNBFIRIzgWuFAxMBrxm9tzWk3XioIIkl0fnc/swlPbXtdHB0LFmFOouFRpFpy6REnsVB9
DNcyiLu9KAjjIKuZ13zJsEOOTvagJIjVWXFfc4W/fKGZHpJVEsbku5jt/A0zvxpu+Err+hmROsmw
fRmQ+DIQrSFXeg2F7FZDMV4uCjBXGFC6iD+9GqnukkQJLnlP7iTMuXOwBYu6Zi9djTTmLbYpG2jq
3Nh/ovQlnSGTE9U6VqvPUTCnz+pd7j/SLbprptrejHkEjxY0O6RzSp1bF2eYtQDaiFzNkOYpt7gB
gfnNd63kRk9hUQabsQz5SVNg8qcbgWfhk3ATwUMhsZrWNBPcpuNuMFXNN+uLhjjrc6wz+UitdUXq
55wKGdbcfJpJpkOAwgW+RV82by6g33CtzxnTUV/xELr+wBdclB6xKJ4fztsYoqrxkENEi5epT9G4
7rhFHY4GOUHcpc/ZACi82GtJRyDLSLoJg8qpJZpGpsFwJyhCyVPtkWksAqMlBGWweMt80vjuuvk+
GbEgvrTzV+QJaGPSbssXz6j5YU2lx1tUnqTTonbdjl3n4/4wyhegbsHj+RaONRKNx7RmSDA/7PBF
ypfAIZG7Fy2XpJ/jks6BU3Iy0cxGMG42RID5j5QeXLiGIAuxLDOPG6Z1CRXOcod/fX4kOMPFW8CY
XDyIt3zZOgsHe2P1JaCpskuyLpzWMU5WXwSPGgkt4MbrhOyMhF7mMiP4G1B1QXzSxKgWfqPddwxD
Jb+OTqzKl3DsCjAPz4Ouc4MhksXDk0L3BSNqGacON9V2xPJjLlABCAJUC/+yLzL/cqoggy6ac1pk
ATEbrKvmKfiPbh0JOp9zcI+m6pH1lDjrlU7m1I4wE50sKWLa7WrQVqKP8KoORcrvK/A/9JupHtto
jYCSJ4yzBR9oEqxY0iz66G6sh/IqTMjoi8eKo/3Is5z6LM9enpKpLI2MnwNrzNqnKfV80rBk6Cgh
To1dtlxBaQ139KH5S2aUVi+pHlRIDesQy1Zkns4xxg4VU7DxokRN9zUpVdZuaFkixcQvPKQpd5Tm
m3xRmakZp0CHJXcIC2AAa5FLErvB3UAT1Kd42+LAIs27J0Yri+dks5gcxbVB8J1gMmpxg5O9xNeq
arLWdfI+MYvkhnGqEMWeEgS14wp1hIAVoxfcL0bdYMWa0057WmLOQjqVcYznTGspGSwym8Wpsu78
+c4BR1qMBytR/HiTGdEbnAsSHHEQ3cBXMdCBce8BaDWSC9SlatcaM7nqfM9bJvyDpd7wO4Mjne9/
RK3GsY07cqronfF76vM20vXAMm67inJvo8c165uqG29Fw2C+H/2RAJqy8vxHTcxpjV+WtKQ2Yrkq
3Z5byQ481e4Tr660RYUkQgHT0owby+HpyrKUESSyyUAX5FWfnzjZedZjnzcD6u3KVtHmvLISy0rm
UB951aMRw6R87HGSpU/2Oak9s+ZVyugIyrOixn715yDXpK3krTF7yrwwf8ujwd+rspw3g0qfN+cg
ZAX2s4lcwslmIYO1wxPs0YMycM9FuRFdm2M07lh+cLetjBCsX7QIAdnisSom/0LmdYOxzA0GAtfR
B2S3UwJGSY9ply1h2oaPbKVEazU0Kw6EifDUpO3AWsszCYePJaZAkm6CuRKVct6KXD4WoaEOuKlb
vQcP0g/UIUKdMOrsC3/eiGonz06Qokrg4K13A21AD3h2O7FRFf0EsPvN0dZJjgdLFxKEEUYPsVvZ
2YJcrw8V6A7NLCosvr69VI3LrCDhGVi00pBav2uacV9HbQk73meke6NHVrH0/eYph7JVoirYaHQv
b0rQGYkEeI8IU38anazU5tRzCRXBMArJqsoYBGEpzRGB33xVwghZmY45gfmvabeQhWAlyKVNuTOM
KowWsVWCVLFSsUlzs4MyGE8bvQUJaZN1Asva7Ud4bTmKg83ogMDdgemI1TLEJTVw+SP/ohHWdO0N
jXuoE59tLh4goQ0aSmvZGw+W0RVXmu7k1/GUegfXDLh7DYuiJPIK3KNJSS+jHAiBTN32AoowJCgR
6mJRa/bwmllF8jC68oHYpCq7zKrauq1Sggu0pu493BfK33id6D7Xo/L/jDwaSXXvg3zmJltXcNxB
sY4KRnsCyayrutU4NCC/vXIg7cOC5IGRPrnyVJSMV1wv5y1pvHwztRDjxizW12HcP/hzPkuKJ27r
Bv2HDre9HSfun2E1jHeRPeYrA4LzRqQu/fTGVre1zmUlzMNZ24McPiatedIIVVkYkMeuvDiabuU0
2svCbeWG+HNrG/gd0h4fu0lY1afKbxFCKYfKaF3Lqrgi9oolClLykjiYch1SNxxaqYyDWSttZ/tF
vU/91rosBDEzXLScfmBFZ8ahHTsAillrPifGhBUL6Z1Mb0D5IUvyDtqUGtdsAiMlH4xQks+cfYZ/
7jYEXCxyPBwmJ8KtN+8QYiTnYgiJhLAhhsyxGdpLjb5vxRjdv5oS+7aNCbOAEqLfpTS2L4sxax7M
wdQuR4nHF3i9y+t6atc/my5D6RJgRTk0Q15B6m2K54TynfKuZc7G/W2mJ1MF3g5kvXbUie9YsvO6
q9SzNq0LgDopUrmHhe++4ip4HrS5R4lzGDGbUvVGwxVCPJDbI/yemnarB2m0tL0UlVAWh6sJBRpJ
MFGz73L7rSS/a202BoH0pZ7Nq5WxHxMlXgMFthPvZz08UxGTTK0pKsFYz1djqqfrBjHeKahYUVj5
FRbowqClGJsutv1BbMlfGFe1iSrD7kHuX0athtqoFG0Cx6d2gOVVq8bW74DeZ8Y6tDM1UosDA07u
4sAAlmYk0sp27lR34RuLf7iJErNakRVaAgvvQICHUcApvwBVuG2cSGNhUrGz89K2f9RQLnhse+Sf
0vc1otUsU1ZJVK1pWhRXcc1zEYumfwRYnu0nB4g3aPl0M03NRHNU538mbrxxADg89OGAScEgDM/S
DjEavQ4cLqJ2/yOZUOFlWMkj/dv6ac4LuZDKwzaQkyZBNXAvW5Pmfl87kH84u8BQrKqRJAGnbPW9
TGm6H7TKmMx2x6rlb2g1tVUPU02jcgKPLeAkND48oxKJIu6VuPBegipjUQca1Zcjy/eo+wGTJjWh
ZkkSXMpLMyOeZxHWmt4z2bL1Vrx4kWTXnUN5sETHngD80Ae2vKiAL1UbhEzk+Om2JLmtU6av1nZL
DRqdY5jzvqYQcTqLvSmuymw86MY03I1mb5yoRbOlrHrKcrRW5eKbE/9P1J6z2Peb6fp8dCZrC9I/
kbkux+h3YmDkgRlelTjZBQX04pUsGHY9TdbU1s/WOBFMa0mfaqTIEQph2k3ZfH/9Ac4mlHefgGbc
/EFcD9joe3dVH2G+mcwm3NmDD78iyOswXrW+EZhHgz5XSLEZlNtYxFGIjTuYcrpZdXAM88Y4eXpr
HJEPUlX++lP95LIwicX1RdmOWmOWd3zbUchFG9Dnt8JdrlH6VQO7P+45MoGoyHDVM6yi8mkl8Y0r
rQvLl1+/+9kf++6a8PbO/F9KcLg0795+dNM270CO2CPp2bvEqEYUR3XlyYQvBPMdwSSi98QpdQNt
b8zld47dg8a9VZXmteWMdLsXOpSzaNfMJ+iyokn5uQ5szjA5DMffXK6ffIn2bBF1oWQiXznLYb69
Xp0fxppAsEcKSseE1B+HFqeOg9t6ATfBJimzlCRPDXX1CjBmvKsaehVVxFk+LgZ1J2Gs/OYSvjda
0uOlBrIE7hH09GzD319Cza60qaVuYPzJ9HfhoHq/a2hJPda0eIg4IMWUloJJKrVlEN9Zdpwv8p4w
qK2h2JKXdV3OZzCu7K8/2A+e2vmD4SX0nRmkAd7unXbG7fQSkXQV7UonpEJF7QW6DBMntBn8WbGo
8/sSMrm1HwvK1hXmsjo9dJbZ3bVW59fYvXv/UdeZSy3QZ3N+hpkVb7WYQ1RoTZTvcYi1PwuKuYaf
ez25r/Nka6CsKU1dNQAqpzH49uVQil5xuGunuQsAEozc4CDGXsUIGmcJddwrxiXurQlXarogboQT
0K8vx6y7ercAOS5KA4cgS1qI+Pm+/54iQ6tgirnaVkQ2a6BZTIRyeu181MkHPj0Lv39JulKn3efm
RPNkkBEfa4zb6X7wHa5WKAxOJ/aE/zSBlsPyapn8ObjZGBJ2xpFSmDiZFz1M+uGy7VsycIuQDtgS
2EYXrsOODPVplLw7maE0b5x0RKyIKOkvLdN/nejfdaIteFbf3Bc/jIKu0+yVlt33PegvL/qrB+1b
f9AxNlwbOQ3uFYyf3wyC5hmRM4MGzPNEh//raw96HgTNKwCPnEnX+J/+M0Ybm/go9r35df9uCGTP
hohvlmsDKZ9L6KDPAmjSC31v6lZdOnNQjOpgNRqEVlJ1GmoVjAONd2tHeVTsbR8e1aJhbMOARhHR
+sAJlohE1zFZjAZNoV9fSunHwVaDT6NO7VhlF+it4+SmcXL1gVms+2JPTn6IjJA0wj4xV77Gzkw3
K5YH1NrIR1O/WzVdkl8mZaXRdI7K4oojZEni62iQHoAYI5wik8gv2hj+SxePZAV5esQi3VSj89z1
A+fNkVROCvc4ukzm2fpaMP3Jl35YevFr12jRM2jLWu4KVcC2Kus2dS6pMKMm3GiZ1AmE1dM4GjiU
UQP1xyyy8Ltv0PFO5ZHJLr9uNNTKZTQ8kuK6Q+sOLnlNuomOwyRn0uaR220GZDqs0pbj8NEzJxSN
iwBdHAjNeJQttVqAc7BftV3nojUmllj/2PdZ3U9gKzF0ks6I+YGyNU8KgpJkS2LMiOSFw8Yi90wi
AYbGt2iRRd5UWVg0ktKaiH3swGssmcKbkZuiJGqLKXnjVDTWNvBpGY42AhlsIJhbrC7cmukQqCMa
nZlAhP2ACO5gMZEchAzQYjBWR/k+0rRuG9qleZ8CEuHIXBMR2EEgvjUycuEcvxxf3TLBmEFPeDmm
Y4Q4hUM41PH0UiHB2hbQjEjL4XyR5h0oyyovcP91Wbv3umHptuT8SJkD53Gi8Jq2JklgUTasHCtM
V1Zji0XihMWO2LfgVslePgW51pSLNCD8YtK68jpLnIe0kOGt4FR4Q8KEe5uVafcCCG1YhdRhB1VG
wy33Q0HrpogfEf4EN2BfxicAKhpZ4y1RdwEH7hWyUxfwSxo8RuUgdqBRtGs86iQ9coL0N52rxGXg
BBn5plo84YdV6fhIW8kGjJo5D5Vj5Pe0F8mWY7MKOf8mUDoxBLMzLuHmTPtcMWZa+P/H3nksSY6c
WfdVfps92uCAA+5YzCYQOmWkKrGBZSlorfH0c5DVxekqcorkv6bRjEZrdmZEZACOT9x7bkecVt8X
3WnEjHoYszR8sVFpXXmLWtc/lTM+UW8CldMVwZ7bHnD1NzFKFwqyWhgnMN4piMAulw0AUueexHN1
akbnKcEJ0ULxtHEST+paMCMPYfssWYEIpR/uWEZYV2Ka4JpI2qsuIZMNSUbbXKLMLV4aohcOA4Ei
n0YreifqZvC7TOsz33S+Qy4k/bmt9M3CmuUSuG10JrSleQrR+7zvGauRDTRO1uekbMwrYylo8+va
Vucxm7y9TKqv2KeCo3BQXUQT1V1KPgVsLN2/N90kezenS/wOek8MaLXW6bua5TOJKtxh+JqbA0Wb
tfPU2O3jyr0aSyitiOCyAx3ofFd4hXMeJ6JXKAIYzaPt94w7gQCJLC22yRsHj+t9QbY5bpBqavwS
pwhXMZVC5Ogp28Sd0W7Jz5t35dhX/hggGeLv0m0U4n/S+0y4s+2IZNArtvbsWC9SGfZdZzTP8dI8
JpWhvkxOSaYSXibI58z7FC1WtSRPkPvkVc44+9rsJAmbSRtsVRyePNmqm3lsam6Nvn1cMp3h0DfL
z24PS7sal/LeDrzlU01JhwUblh4mrbG6CpNQPocRLCG3RiyyGfOaXJHFC2+kJfoPHekfeH0hAKY5
0UqpEMRqT825j6vwtbWj+Gs2riEeQ31t9QSqOu44baOht99bVE5H21A0xNM4ztfWVK0MLXckpKqD
bLRJUR/fCobk+6YUBq2vqctLylKMxrMTVGzr1HBoYxYb7HIYJ0f5mExHK+qmh3Jc6xpoLPbj0AX6
UzrmVHd9vE519ToGxQM1P0gjYCDCsOG1Z9135bkopzZzty4l+3WtE5JszEZNRzhNRsn8a50dzzRZ
t4qJy7wJe5sJqM2MgMELTqVcMySpZhaVhrDK2zZuEaSNTul35vQZP3rxIEZ3JS0Grc8vpQ9O8C8w
uPEOTC2ma/z0qOx0BS28bJxvpSG/xFVtXQssMx1AJ0jnmZfsaip0bnIjvRmnSN94sH2vI5Mgyk2y
fI5M7KO1mZVsBqfn0mweYdSavhZN5BcBjUyMYnAfY808mPHiXWrRlJAdrMj2JZpEkEDk66VDSDRN
HGybohGoExx5SOjZ99zvn5Ol0A+1BSAxIpbsKVRor0TUVOcxSXGPNIGT3TgldjSnLYabsjDDozES
dsqyk5xVyTD0wpWbbwvTG+9jKusv9cRUAMmryCh7pH4J3UCeeYf4yMaKJa9TOdUmS538Pg8Msu6A
O50EEQK+2ZrTlqSh+NpoiKx1i6I8dP3Ub4nV6T5YDdbGTIN4GlT6sWvFp6Qm4XDh8Xg9jHkI974d
o3upcWYWbZluKZQtH+5m+01AQtr1Yu4fE9OFObWO58tQp3vJIHxrQ9p6jAfR3rqm6g6jZ9e8i7i5
wzNmi12yeGsssJUzvm0i4zQyPY3JJ3QKwnNNmX2skebt0RimX8hZFjuyM/letf4Y6exrk8btCWjv
OoVO8Wo5/K8A88RmBuRzxK9rnkyK9i2rc2vPYkpcL8S/f/YS7XB2RsYBFamB7i/ILkmX2Ywik3gP
pLQm3zkk/BDb6dGWZbtXE5WXMZbOAWr3cBXn0O/YgTJZ64RhAJRGtAiUdNjZcAU/d84YE9HLlL3H
z9PPkXtEuU/2qHOzyLE6FjJPmRZ71r4UzufarC59rykdCMDwZQLWuTENcsGN97B7iBCLMBXG6UKF
kZnuLjXLW0gNF7WmQ7b1YRnzfmPm6bg1o+JB4xs6M0IK92BeSS5FLb5x44JlHBEL7ZKF+0CCHcwN
A6zzNB4yt/eO0ImZJ9r5BS3hPfO3CJga2Z0LGX2+m82IqnuxJSElO7QkTmy7hVAKGZaa0J4eHxQg
cQ5hZd8ZHQNwznb11EkrPpI2xOzfEV/rwEWtOuPjhTaGhTOuHB5kacTzwO4voyW8z3E+M9YzuPzK
1ji6UGovLkwOHsbEFg1OL/ChVv1pyhsPJ3QISC1e9DknQieLnY8yUM9vDcJ/eql/1kvZNC2/66Vu
31Q9fx8CYH3/wR/9FOocmqJ1/mAzAOQb/Es/BRSZopwrD1P9z4wCJHc0VIjeXNNanQJ06z8cTM4f
gAMR3/BjzPGYWv07mh6pfnb1r356acM8s+ioIGWJX139OO6q1p2Udb2YjoSkHrfh3GHStsxNPrc3
RidZ2+cqw/qnqRM3CI6WDygRXCzMsTi2Q2Vcg/Htd3Nt5PtwrksMq0t7U4ZAvhq7P+t6VFuZee5V
2RfGY120uNy5cK+gYTFBl7n7CBlpek4gdgD3JOv5IKq63ORtUvtuS3XJ7xN7C3lLQZRsYB+SmpAO
3jdpyk4IqSO6ce28OaNvRnNaB5dxqe8moDjrvGoj80oc6xYRuSYfyFeZexYS22YPqiQK6y89opdt
n1Stnw9N4jd2Md/gXAp3YwfVbzCR0aHLrbPW2DGmBgbJ6vpAYgpznNA6AD8u3nnzkOzaalWDZ3KX
Tc0d9bbcMfnqXhurQ1eiONR5GuH2zF1ePxd4gAEtsl/R3nFu+/iB8PESFolYEKRYWAzKOUB4VA1H
oKB3zeyZmNTTZUdaCOJkCxSmNCt7FyHcRCtjONRX/bQZyqw9s9m6iQRzdGb8D56Zj7suUAcv74+V
XE3TmVVsZnzxaNtDk5Q6k5lWgtkyml+cbkCN3K0fokohXPZ2ANipD/3GMVw8ov2nvIUIME1Y8gsR
X1XIkn3bmnblovZGjGzeWeqCPoDVVMwgc1Pz8PGI+e5wUPs6tXDZL4HxMtssa1nPObsWscrG7snd
syQhs9hb5pPFRPiJhF6ynIQetkqN9R6bqbO3WoMdzGTKbeGBTnN0eJh6V25q9vI7TyQfq6mSVzWZ
hSxoSSp1eMD2bTMSkhweIrtXOD15UGUA79Okfipb90VPC933qDbh4Mq9UbAiFOYSHVSVvy5O8jGp
O2qYMmhQEY3FDl+uca4t76tEAcMIwHO2XBOrC3bjjlwSugkvXpngZw7RdbNIAgwadqyOKW9lm5lw
951TbSXi4ywXgSm3vZqM9NMyywnApa52SYyG1SkQoCzUSyT6cC3wMKy3KqzkMYLFSlLVPPkoQept
Kpr3RttBa1BTsHWh9xCfOdcHXM9yV4L+3bvYaPZkuz/Tz4U3hRnle1t/Cr3WPE+hqn2nco0nPH/g
nijv5FZlcfyQM2bxixZfQALu81DFXvNEnJWmj/TShwWUxbZtlxusItleJ+m4w0Di7heWSFvyRtSu
mES4oRQ372MktWDTqe+YHEZ+76QWiXk2bnCVuCfBStDHPj4cUb+dOmewrijoQDchcHrucezue018
r8Wq2HdDbyQqGXwQaRMMjZ3EfJ6Jl9x0hqDDGuqFUVClIP4sqM6WtGAMYM/3sJ/Ms2C17GyYEwMO
G4002rmVHnFj5EDHiHLHE0C9zVvtrxXUC/5FAwwRLRtRkrcs0j/FuI2J12KzNtQK8Dcj0q1a+HtW
qMKOKspAkNrmtymI9HaiMjqvGWdMA7pHXI8n9gvuWS8KfU3jPLhBUu9Qy5W7iFSEzTJm7lZKGner
9j73XfYQIw9EaQVRuQAAl8TiQCzG11wu8z5rgE926joe10ZfFQeagnXXWxR7FRqND5Wh2s4BI9VI
2XojZPxalyGJrRpFDpyBoxqYzmYABPG+950P8W/eWXFpUa7XXFKh29zMltr3ufXq1TYI9Bg9/0A4
12NgRaGfK2+3xpTCtE4Ok6y/Di1yB7XMAXmkCW78TIhzoLN0n2TWsEtnRGNzl0Js93J9jAg3LTPr
o+u21/SGyal1phc9topZvNv5gKjcEznpxZPnDe8ykPfbqlJf3WgcARHA6BjD7InO8UrJrrmttHWO
SzAgTllmaOTgKJrNfRYFxTawI+0Hdf2taQikjpk+gQ3ry4OkMdkG1F67euyya1R95DBODaUb/esx
A5NC2/nRm7X3BDf6WGaFuFpcnOSDNdf7TmfsyzWvWCzLE8Kb+L5lHpcIHkKTEUxYPzDjp4wM9w24
WcpQ53FVFm7dro6v5ro9hU2N2WSwKdgQCW3w6ptbUgbcD1k6vR+Dvj+qmUTh3qIhDbNo31sdDLCC
NhYJHovqfPDuumy4h0lNIJyU6xsfbyqiRfzOwRqUBw8lkcngJeP9VMcY6eCWnERkvOs9UlRrY/pi
x4Qj21m/TrSWhrMmhpEdBO6R8zc+R7Qrh9DglBs1Gsm+wW6s8Uwd4CI6+5DVPSGhle1PsmLGqZJ3
4xA7kEH009y1V21ao+M1wm+2UalzVmTBurYn76Nyxd4pld4JmZtnXVGGl8SKw9Ytg33D+npL1DC5
bJ8ydgzds4y7AOoI4oXaI9AGfaSsGCIS9De+dOy8FLciXJKE2SVXX66JG2+8EUFkhGqMmwxGjtPa
x9oq6bR8VeFue7Z7dnGQPua5aQnjctqS0xuq4lKtGTDFmgdjS3xSZMN8T4pp7LfcmOR7ikzxZ6gM
Lp41Y+Y/5fW/RNiXjvtb0fxd85Xx4E9i+e8/8sOxIojXIrCQHSggLwpYSuQfZABLUnTbEO6J4dTU
0NS8Pxy+7h+Iozx+Tv3N/PujsBYrGoAd9N+4Af9OYW1b637xL8sKqmXbYedhsduGP0sZ//PCLW37
JR17L75PUg85BMmtJid+E6bunRdUUl6kWzctWDqz4BkdeGD/mWfHrp8GQzlOt1Q1jEhUWpPH18Vp
Zz/Q6K9ZFQ4PoBQUNSrHVTmfHsOF7Pr7LqvNL7lZ4b3a0HvH2m9EpBmQ9KJEwFRyg+jhUHoST2BU
JyRIFeKbHbI1IQap1p8Mix3nRFrdWaWy3pRlyA6wg8fk6DE4hEu5bG0vM+/QcpaDzw3V9+wPGhr4
Jatwwi62NJ6VaXwCvBtt85X+hLNT3brREJ8IH0+Qgcr4pOhhP46IqHZUsNSxTeFGD43SaQTPaprv
YUIF3rayxrzZ2RWfeKOhbOtdS8bh1jMjclZYwYRDHPoY0NxPMS6b55ZHdHLrWChjEf2ru5iBCZq/
GG4/FBXEWZ2KIvKovckbNq2J9PZROV1XbPkm5vfBTLdtMBIlRWwKwkc6psDbUEqx0ph5+6fYDaKr
ZZxQDsUxEzBXTuYpLOwBfmYKXMVE3CP2CtkO2j1iqd7NDcPbMKwTBnZqgAbZFvgiDEdXPQf1ou90
Oqqes1hySSRLTNSpmiLYbYnTtg3UIDV/6FhNgTdquLJ8Kx3yaetlESFRZk94t8nEMQdi/k011HpR
CHG2jSWY1dB2t85qtOzLSF1qyJs0KlEagjbvGIO69ElzyTPRzGtxMRxv3BVD7p4DqXiyN43jfhkr
j204N80tLeNCRwXDI+JEnj0t9jXY92sZwqi/MYveVNUZ2suoK6YbWC845FE58SwaIrKfZErU1Gkp
YiE3po3OsmANRJ2FQrKV1/hKaSE2KEO1BqALZkNuc05w+9K3Id/VIgb1mFdFjKzdmLzqJWsGBTes
bNd4HmauG5LgcSfQjaxOTCtsCSWlUPeuIUVFX3Lo9RV7apUqhmRzblwPBGO2Kx6dCauh4+uh6KIr
NyjGVytf457TdqSJrQo6kCmcI4da2ioaSnDXjI4zJU2JVFJmYtMJZr3+CLWqO5pNrvZFGMf3IJUo
8qN6wLZaEozJnR1oVIJ2NRM/Ti4OEKcqQP5wvZCTW28tQ0J/IlzM3lZDzrPKLIwGZDArgfDeLdAG
+w0zInUzLTnbvdYxDw2KSnpWciy44qSB+Vkx+yawIb41qIMGEmiCjCWCMF0URpke31txy2iTShMO
ltk+LBNQ3gt6xM/G4hXcU4ZbkjXkJLNz25V2SxFdR3m3D/u5fD8FKxJKIyh8Whh+UkEFVVMc+Ido
/7Hcdd2Rk2gGzeNN5clyqHT8GJO1e8jMyFpxnPgKbILZvkHif3Z6V1/bsdMuj0NqDdVxTCOB7TeY
p62uDHFlty0RYkFiXSTyEBZB0kuI4Qs5zZzeLDbpXCeHZbL1OTH0nG71aEzT9STG8kqh5SALrWqI
wdRBu8tEGDDp5rsq9yHLja21SPtCXoEJZK6Psi38b+sKN6u3s3WC1siIVzeAjCbxRIxrjB8ls/ie
Uxkmn5paJa+4w41nu8mGD4yOh2bXlFJyr8lpwJG82AjoWf6cmBrgD0ES2O5cxvTNFf+CRPlnrDpp
jF/VjFxXo2U6S8SwOPZmTPEVbdacSapLOjDfou0KWQM1IZjygfbfqBuahYCAXuBLpZNjCSmLimAU
Ta7uk5hD+wW/yjvESi7Qk3aiwvcK0zq6elQX14nFFtDtvO2sCCyeh8IZ8wbKZbBkQehDnJoeClIX
b7Pc6ocNC8Bc3IxNWd6gHHSTg65L+33dTe/DaUJL3LkxShkRs9P0h8Hs2k0/JFN/Q2SUuF1m0T7k
0OpZW/H8Ci9iGoKGRkhm8zIfc1t1CnU2y5MwOKP7HfWt1KnY/6ee+lfqKcRrggrj/3YBP75llv4j
E+KfP/rDhKj/cPhV5Bi5pviu5vjhQbT/oKJx/qrz+CH/cP5gSsn8EHegK5Et/O+40ibSDQCqo9gz
CEQlIFX+HR+wt8rJ/lJVScyHzEPhOoEdIz/F/KWq6qFtFE0Sl0BIlRh3HnRKUl2K2DtEWGf3bgEY
2yd7WV+82EauaMVFfDu6QKUHcsL1lokkLpEgtt+xGJ7voTwUj0PrBh9Bn2IzQ+1XoVJenGPVrPK9
NUP1Kl7jLkCpcFaOE4/QLeoToGsRM1r7mgoFcIQoyd/IpGOTU1xn9a724nAh93Ie6Qq5saftgl7k
W5uz4MSiN8t9arTyLhLJdJ9GgfSNchqMnVkb9pkzsSBV1HUK8tzsyIpOw9TSO5aze2MBYgQ6ZHG0
9rltn8dF2yco1Gaxm7J6+GBym3nbOg+6r7yKGDaNLGhMg74gHElXNaABxSLju8NsCoiCQI3RleSg
gW84xibj4h2y8/xbzBd+dNAx8ixysDSJJQ6+LK5TkxCP8P1dtaB/9klIa99Jds7vitFMH7zUZHox
xdHd2AfFU9Xq8q6DBDNfkQAZOuzXSAvaEDCpMYjkmQh4jtVABpao0pcp5X3VbsUfMhEBwabUDDTW
MpnUZYmX6qMItb4PMnR8G+QIptgGzLYp4bKx3Cudg6hBXkAga3WXitq7dyALI60BdnVs+fvth7L2
rjM3ZlEURauAm63TFA058jSnKB9xT+iLgY2E1IcIsvesHXi2DOJgdmNYKlM8X8gQzkaG+2vqVXmX
NjViuUXm885VieBQZ1aBnrmXsM4tpz0Sg9fxmYW9t4u4/kSCW/2hwXX6rjJnHv7ewnjUd0Kn/SKM
nIDsLoJaosfZu0yUMLSr0nuE+R1eJjyzISBtxB2+A7WRQKQW4RyHOBL9yBhfNVYMP22Fd11Vtgr3
/WzyxJ+SIj4Gqu6WE0AYwinioDeuLeTmoz9aKseShBYc9T8Qj+4UOQCwNuFY9Q8EMzrshu0Jf4o2
hL0Rjes+F2KWN9F3JTaVK7tX/V2j7b4JtkOYkkydjT+13G/C7vlN5F2vem/jTfoN3BEZePomCQeo
turDWY3ofdi86cYDkoG6c/cmKM/exOXY7pGVozFzEBmt+nMVhMYjggQih9LgRuU5S8hVrx4hXA9W
BXv2JmZPvivbre869zA3VbFVq/7dsU2WiAsSeXNVxwerTh7KWbTpbDM71Us4vsTs07eGF5U3+AFr
JvvkCK+qewbclrtRiSX0JuUaenHdIGR6sqr1i1W3XzZMCDaMLvMK7z7K/njV+Lur2p8dfYvwv+A9
HGczxhAw9Fa/nbtpujK0mZzKnoyq2SseykVfd8gvTgmrYtYc5XQe46TfKfL+drKjNK5LAswMaRAC
y0nDrMyvg+UwacZyc0zhMhOUeIu+5xHbKsTacDyAInJeRLNCg3ratmXuy7tRmw/Cti3gNkSLGC0e
jlAywx4yxAsa0eweibjfJk5xZRZV+zWZ1a25WMEHCIojk5k6eyxcwgKSoWwRVK3Zrlk73Is+sPf1
KoodY6bHErRaXGtQj9Ls/Chqs/0sEB6BxWl9Qb6KHzdNWWEFWT6UAWoULEl3S9XcdGNKijI7Zh9Y
anOoA7rkxDXMG6QC453bIquiuP3kcdoeaDH0Lg7mYM/OLkGv4LR+KUBFLyXD4mwYjHOCa/tqzvA+
9Sr8WMZWuw0F3WGqMPxYXl9uMjKA3wGcHY9mHnbP5Od0XBijcQib6VvfuNlhxlW06xq8AoOwgo92
6pBzydhXntxE5gmeGMs89S7pC+x5pHNVYKzeex7qMkInMRJWfSrPOkA/OxmGuvRV5DFc49GU5G3M
Bl6yvx7cRd3ObU0+MtLyONnpOl6Dh+vgxasdblknD9ia9BFwYl1/Ksq0pAEnrPN9hV9mL/qh2QSx
pfc5vsdDuQzY4UnMfIe2wMCejwu/HIvlFnFeyVhybKjLcn2x+T9uWAMadwzIXhRaYNMXHka1sF3c
2wbs6bRBG5GKszMl4bWX5tojc8ipcebFMPVSCwr/pqY83MoRuYkDQNYfLGHf2ihmNpS8E50UzdxB
0RWxXVHpGe1FhpEFPUWNFPOlq8wWzVxLZHXcIyAy7WadlpcXwtPMWzshDFTD43X7jMtAwrmarNaf
1hA8iz3CZmilQTehkq82Or6v+KnQF2OqxEnaBYz/G7T650LxxPaTuXa2a2n8XEb98BCh7foyQfnY
VV6tr+vA+mh4/bcYbuV713IBsM6kibbSeS6kY+DeaoH32OmALgvPyjLXwXPYyMNkJx8Dt/+srdo5
LCXh5kuADpS+9/1Mbvq2yxi0K9W81jmU28E2T+C90l0jrOprGKgBq7ZRbln5JsfBIuLQt9gK7YDG
i/sMx82O9jS9FMK9LcKuuAaS1u/yzkICAvtwHY9HzVjtWpEvt+v+lpVt+6VPoidi3SilqC+Y4gI3
sgc8SDiOt6Q1Ivjx1sMVZNZazNTa70jJ2Ew85XZREcSvVpo+GZaL5HGszY9ASdBzx1p9bUTzAO7k
G/BpNl4xNixDfShwfKI7wfM8paY6e3OwXFdmj4bThuEckq0AWOs8FmnA2VlVO0gnNHHhYB+Tac5P
9lCdQDetexPxHI9zep1xzaMEYXwsmpbolqSLfHjZh2bIqnPZTY9yidq9WKICleYK4E6WLx31p9/Z
fflInz/4MToPNp65PbPGLAZUZMCf5qLN91MPMLox9OcAihm+yeCDWTv2HfMqPEDaQd7UcV05n3Mr
Fwyv+nZXRXF1VRVkHPa19VXlIxQx8QW9fh0hj80qXxTteNQVuKtWVnIX1wwCBu1GByoW9SCMOYQP
OiZ7WsnpzipUcN8E5bnhSy+zBpOxeRvNrfQR/3OJkojIlGNiNSMScWtXyTMsPJeUyqg/MLV2CAC2
ivKhj3pAd0RrqAF3IvpT1sITMrK6dUE+LS8dpuq12KxFcVeqLvTl6F1ZVfmNWQgz8hxhrmHeBWN7
t2TxupNg6MBGJqnyj03mMaRvp6ex7e8r0aEiLG6o1li+uQts4i6Y/HnuU2pAFsSAOhk86Cwatg5d
Poh0JZ3rItH62s3rAotKs7FmBbQHg99ybzVF+h/8E+CzuJv/iU4F7+86ev6/G7/n7jX66xj9zx/4
MUZ/ozuRT0E/9Wd/9rcx+hrajf4EYZL5NkfHUvJjjE5Xh0lAwDn6mzDlDQZlgnrFzU4HuHI1/41O
7y2I6y+NHjHf2A8wFq3tJgN7+xf7DixZhNCznm88aBNL6uuxmud97mLKyXNpn9IJcS7MPdzbrSMp
oeeZoycmqWWui+bYIEhdr3RihfAq7t6YLdE8O/fIQVrcyGU2xQGDR3s0+wHiY+6StfBgqBkHq98T
0u3J5wikd14d2YeCjAzHoaZmzALjzsslM92ySTiXfAtlov5mVwqnzHGkfZ6GU6h6hiSnALFcQgKo
rofHauCP/GgUpbKgYMCj2YXJyEKXv6W0GQdzN5m8LJb4CgJtmFvhmpSzzPg8cwmDBYjUbZDn0aFW
1gK7r3CDpyIHKbcwuDvyoYjvJHH30xjlMVRd2aB2zaPkMpWM9ibkuwu3/B56b//qCSRtTQtxYROn
DYBOkzWvVw5UXgQaLRws54RnisOumw3GZO3GEav1FUyqNUqbRfh0G4Upgdosu1fYArjc+dGYRU/2
NvCWZFXWVY6lDhbz9x59m7nmdQszDARcvDwd6nR6QMEXNzcVc+aCbyF3LCsfTv8ZBf1LJ8Kq4/rd
ifDuldaXMuHn9RpLqvXHfpwLrNdIM3Nc1yEOx3EkN/9f1mvfN27rPf63I2GVrIHBJjoF2x2TDn4X
dWgX/fd/SYeRkiPw+wocaNjP/i3JGi/xlwmQ1Dj6tMDFynkFE3wFy/1kGWUPVfdG27uXHGrt4hf0
UheMMivwc6zbj3/5w9x/P2/+X9Hn9yX83Pa//2v9Zf97Cr29GCtGloWwQ10+7i/uxtCZJHyoTl4i
Y64+vKGUZmQ/L2ScsYHBVEpUpqnkqzckzfH/46UZcHE2w57jj/rz54yNVExdKeRlWRE7BW0Epth5
hCSiMM8/AXfB1cgiCGk6QdP0GL9/+fXX//zJMddYaEA8jfGbSeDPL08MBgjRJLMvGYpxuKvGwHwf
vgnclpj9ebyZch7uv39Ni2vk71+US0XybAEA8KsYsaiKoA+RA18ckN9PBc7hk5W7uKNZAnsvVQcb
TMY2L96Lnt1p1PXdF7eiecqQott+7a5dlgqR87e0F8FuWRb56moL7X/gDKa4Gt7YUTGCXmy+UJui
7ZQVQIR+/zl+9lquV42yXKwT6/gUqeavtmKNY7ifUCRcRG9wrfQwzOCPYxnV6NiewAGWV1PK2Of3
r/qrkvPtVYlqdBXPclCNv3xj9MYqmZxGXBIx4EZ9M1SrIvpmJlN9YTk1PZCPIW5RhWNQfYMi/f71
//7GRFCp4WqD3Oe6+fVeGTyvYFk9CfTKeIDj9YYhSwg7xABx5/cvJf7BhWILjzsL5h1FyK9OwGBW
XWFiSr/I2JsejCqC9PMdCxfYUOTYNMvXAdA8d6fJhO87OwdqB+VAGhn/5Ov+Rx/cNtHOrpUPVLxf
DgkLfL1Xm4F56buam0RisiqvrS43h82brff3n/0f3SQQBNb7kv8gMECl/FcPuKiA4hj2YF2alRxU
zBFmXUlqzlW/MrByjDx0UzC1EMxylb8xeRAPAQafVxQDIIqlvDJWylZYO4wVU3TG110KP0h0VE9R
NEASwzPIXeZgtxzPHkvKbP/7D/GL8/7tFsFFqiSLSpijXLE/f4gkC4Nez564BEECtWFR4J7erpup
y0GENTmZjJR8H/BJede5xnqDzn21i89efazmlaoXI1PIUP0vuK5FYLZfdGNOD79/n//gFFyxpmCl
JG/W+XXdYExWP2ArERdmy/xB3v7MomqqD2KlY9VZ88+u7PUJ+tMRiFScq5pnLpsFZoS/vmLeAaQm
TKe9jBXkIQdG3SuyhfW/bPaub/6ixnYBWcGhg4tlDgkNMEYo7zHuU5YL6Je7LzZCpvs3mpZpcBPE
tuTgXK+Jtz8Rm1YeXiImb7ElMeFqBi55jXlfnizFB1qng/8ks5RP8OvH4pPwPdsr+wKb8K+5u4tO
PYUBPbywqJ593JgL6C1lJHe1nc3dsRiw27PPHpJuazns3P14wJu495A2JBsCe23TnyfCgKwEaaGZ
d2oPtoEFfOS2WCIKEc42eUxOsLC8xWUGTHI0niuDSd7WVGXZbMa3nT77pajdIqngzkjWhT+PgHX3
n6zGJ10VF2SX0ZVu8+QaI055OyTMz7caH0q/IbAeIwrIiDsBDeezybx9m1EHQK3CM1nx/oboy0yU
pIveOSIVseP5fYYOldtIlJPqvn4TLExv4gW8NObWURC4NoNSRvXSF1kybu1AqUePjFuTZE2kQmRZ
DjWLWSdEG4CsaSbmorP0J9CPAOMKhnzpcWFCZm3qvpfg4AGyGKdAC3lthT0mzWoIzhgNPEbmg+h9
hZ+2uRDdjCYjIabNQVZuQdPJo7Cq7hW47safPBkFW53QaYVsSV6qlGsEAjS33BsPryY7M9xRGoDC
Ex07tjeMZOtJyoRCQwCjBMQKN1Q8BQAL8WOzaldy4QrII2E9k5tJoMy41in4DZ7MIhIoSJbvehJE
6YhLXBuyFrIPJCfhd/1JFU/6JMM4uh1Sr/sMuM4tN6EVkUUSJ83Ws/OQQaVs9o2HCrAmw3wEy/ce
4XF8tgYstsj/rU+IYEpwT3V7wGge7Gmlyo+51zrvSxsRPdun6AsXyvQ1hOrNBC8Ki63Z8/X4UdAV
BxzLDiJ9NfhcWDmITCgq0wSZxzDwwJbdFwlm0J/otKonxD4EJA6Fbhn6FgWRuk9qQFIB2x+UUKm2
OaYAdl0dIgCNOBGSBXifNW4ciNka1h4bAprXDFk8JwJXeNV7Ixpcm7ebJkWznes5JyzJXIufBdxI
mab8pQtWlVdmyKKW096QrzUyAORCGc3zBqJ89jwZLd/YHIBbzOcZDM4AMBTNQAl+JZ65KtHoCB6m
sqj5Hajvqg9e0/LNumLhS42T0vBNs9GIeoFX4YFonVeghxzZsQwvvdL4v5bZla+BQ2ZCGJvUq5hz
OY3y0XmdgsV7eYOBtMs6Nl9FIYbkHFLgb3Z5EzGJrLlDNR59m1/PpJY3R8dRXn2nOrJw2KZzXl6l
RWo91cTX8y+tTMWuGzifOc4C7GjSy8Mt9Db+Sch8nXi3mMIHogr/YFFMzPfa4Y/TQJvLNtjd+Dca
VrG3PStkDykT7+oNh+Gpcnr4U9licKK+nZHUcPo6cHiIqgSgRVDq9ktNGF7ve40UT23b8z/f3m3e
9zh3bSya9yXIUmLjnHi+r984fim8GTL+/oe9M9uO20i77Kv0C8ALU2Doy5yTSVKcRIm6waJFCfMU
gfnp/x2gXWXJ/u2uvq6bWlUuS5mJRAa+4Zx9NNIujgHTonHDlepSGc4aRjRYS7i37Wx+WAmCTpFp
GqvN47kjyw5iFdUjATfi1SLli8k7v9+Mueqg3tKam4E4YvU2SK3AjrH9nc18EK+rgZWhi3prCp62
bRi3L3gvqX6nVM0Pa6GwEBhGFF1WeK/2RH2/Ijlly5uZ7CB7gzqNayD1Hedct4Z5i9HOAN8XmQDe
i7y+5jbiu7P1u63qlgeP0sxatsgPZmZShNfsYPfCysF89gVP8zlnob2PcO68Er/Lvn2oYbyeWyV5
5wN/BpopM4bpujUkHJG1wOl1qZIvWff23vw4uvSZIdWVO9KIyGp0jbxFT9d4aGVGMQfXSSncVzTx
MGd47PAGG3sCHxgY1ZgxKLeiX9nh8+LV+hOyCDebDgMzE8ognjyIt8b7wB3Bf4dgd+kgAoo7/mcY
WzyAWQpwttW6VWFvnB6tGbMvx4Bz9vimb9m7+2c+Tn1xBsND3t+j2TfwDJS7oU/lCRyNddvp21Mw
Qb81iQ8Eagw4Fn32QLnqBtnc3zQj/tpTCT6WKs1D+bPpAZM7e8Z6vJkIUdymc3OuWWdB3pmG1H/K
clAQUM2AsL7TUosEXiZeZ64pS3I+/3oI5IUD/ypFvEd+YYp4bhbOmVxPfnCefvlyhKPFmpdyrLOa
F2IZMDzHfKuU++2pjRy+VZZpyNB4kHMdRkrQsAKRa2BTuZvm2HuVQcfv1SzKErfBAu43FvzipVS8
k/VOZFFtqcvKVhUWNfreIiwBX3HcxuounCLEZEGtv6CsdTmabHIQTvDyQha1y4QqiXZUsSmBcLGx
Ay2wsMe4fCTDSrw62p5jGwE9QJjRhrhsSZ9GnLggCmytj+CcDwE6pmHz4sUN1XtrjdPd+gl5ElEj
K48TSNZkca8N7zIazcuiQc0wLKAqcXSTPUNL+9S3/EMyPvlaOu0CX5DNFu8V4/rYnBeTO6opDFRx
QcJnXwg3vK5soghRw5Y72fd0MvqqyWaYwl02WsXC/J+3k3h8ilzDUJu+4/daJTFShrziZ7XMeLR8
sloOvSrYSwsVcxzhUE23tqsh3YmSsCkSbvmeGxymb5JGnkNuht+e5pQErb0g8EQ8TBK0xrYaXaaq
hjTFq8siCH2mBjGvgKCi6MHDstmt9wQOj8VVOXj86aJP7PbRMu2RW0QDsbeLfriwsdZn32Rj54PD
ySFPKUIy0X5xO/oVVIb1Zb0A72eRbtyHzOZc0AcrrmyeOOu9G8Va0jZ1eOcmP51/RScQ3a/3pwsY
4Mhenglj1br5jd8H3CKQyuTJFflwlcQz7o73GwIeR/C9wf8y4JIZ5MnI0P4VcyNeY49ZynpXeFOu
maLsOkFZs6m02goksdDThlwZab3FJ27BlhEVJxHMfmPrI39WRykgV+Dn5QMZY8ndl0pRbCXeb3Wc
KYQkuA7burVcPgK3nPUkElbEQCZjflk+xMEHvJmOcwBmPN31WR0+O05qfQCBg1QzWbipTbAA/bYb
ObTXE9DNO4zwbMu52F2kUcwhOSIkd/ojPxv9AMLhFzszgtOh41CoYzlEh9YIgOFVvX63Wd9pIm07
87pxM4MJnl3pbRpatedwmin8RMznJkUIAfkI2tbYMVKesFZRC6HgtIJ0OnVE+iYfLJWZ9RnsmHUr
TW0wEkHHK8Rpzd1uWjANnzrRU4TERg5PawTLXAEt4fP6GPlRBPmPfTCVHxDRY7WMjC0MW3USiNk3
vuRkh0iefY8dVbPxYiHo4OHOif5x+AFPPB4z5N4AitNx2XaMPEMqlNl7zjNYwCJt+EJrMS4TsJ/M
OZhVwP4/blkCJsNUntOmyW4cV1nWlqdmeaazn06VBTF7WzRNdRPVpEaGU0G94GkgOxsL7jCpbOTo
06Q686rVh/9VFsUMIsMkoabq3ZoOBv/L2ahtzQTz+erQaIzGY5wRl42ot+E/29DiIjkC/BcTwHED
wQdzqNSHfztQ45S6pGuTAExzzEp1hYwjluE3oxvlvOCUHZ2Qn2qYtIAsTMnbixafYZNdUx+wy+Cd
TuvDJEo4t5n+1/m3mhqTp0vYwPPVz3DLgMQdBRrEvjaGMbjv5qooMo2T6zjTapzBESyPSeJzA1+d
ama0FojfriR8C2rrG3vqYOc56KPowfheK8/m+YlGj7u1jDmtFi+1n1ac33puhlnO4QiSz8EyzKbG
LnS92UQg/MFNgvtDJM0Zjc3oZYX71x3nnmz5CXWa6Z1GBtqBGqRPrE/mZYHis6W3S062ABviDp6p
LqKBV0j9xz5Z5Mi+jPcKo2VGYvBkLvMqcM++v5j+mYZt6k6K/gajQS+Pdaf6Q+HadkCvApjNzBfr
KQig5U9CU9SZ83BJfGTDxSaKbDqJlSjtDbP3lDCx3i2txtwJICNy0VDk95JZoKnzYhs6SkjWwYGw
byxR3tzZB145eUpkP32E47NcJ+6cfmzwj2KH8ENOZ7qdhUQpG/uq75UmqAm3Me7kKt2mnEbG7Ugy
le1YGF/7xhFvEEmXbwVV5XeWXIpyeyxiQtxmkDqNMq8trQkvtDocGShC8X4VjbctLtM9yqL2SjhT
eguyLdjFmZd+KpsufiQJGghSXwJBzbUUHXXcfBs6TfQxMfz8aw3VSu7EqlpPVwX7sqrZgfkjgPQ7
k2w6Uo28l3U68182wT/tfAUy2z8Msv7EeXtOZYyw9fWHve/7H/pd5otk1/X4R7Zg2kScB0PLf+t8
Pd9HYovWlsgdfon/WvI4IQklWh7MwMVj+WIyg/5tyaNjSLBhke3B/Nm2bWJI/oP1r2/BrfvDHIw3
xcs7vt4z8S5Ygvw05QwGcMf1HFunIJgrfKZDjaFJo7aXam7xwDr7CQr3XAXwuHuN5jb7Bn0D1toL
BNP+1qmx7YcSmLfwIyvaS6bId4mGfUuN/a4rPOJ4ZINzG3VPERToYDv37avpNOxEd5IL/BGYVvVs
66FoU+pabqBZeRNRRVyBLsDcmbFcZQJc2066FXMakFsbQKfhc+fVxrd88qePiNfK6VvoY0jLrlJU
77dJ7e8lhusgnrKLmeUNyX4DatnRcfH6b2Kjd2/7jrUyqWS18WS4AvI2Kpdh3wQceD7yu40qU+gB
lA3TrSUnZFR5Enwp8iLAQt0NAZeltu2TNY0xiDrGPjjy9fIaldY+CkZ4aFaLtwOj5a9uuVSXeOSc
EsHi7gQJH59lpiq6tMjdGaiQqeqc8XntRRn0WPHZhVdwrNHZ3gF+Mv3jqoBj7W28dKoAKasACCWm
SnZ5Su+JzRLb9DNLmqHb+kjMCFSQCH6J54sY/EahTkUh07qzP7QotsGiIyR/km1AhjaLcmi9DC9e
3JgJphdSPU2jo68ycZPxhkeS9RTmOPBIh6FrjiFPoyxu9FSgIyAJ+XNNLapQOTL66hS1kEN2WbkP
BAq+TZBwFlPstjx/xoqh53vfsf7XggnVso0aj7Ko7deSLyn5M8KZc/+60XkCJEVSgDGhJYAFJ0O6
XT0u3eBSORVJjFNifUgGdc5AoOqoo1kHAcWWgdbDrsMC29LzjbIf0uNIzDsizi6kPdDU/QY9tzq6
HQKrjZzUQlelRwhzyZPIjglrJLh74QOtcCniRIHSdvlCNYI7hjcwQsCK96zCuLrlEJHXQnp2tImj
gdJRzAR57gLIne4u8NHA30aDTm9QXWTixG8GXcDVdNhr4wdxh//9WztQt3TRRZbRKQHFGdQA8VWP
Vdyg0hWHpz88MyAKL1inXEE5TvyT9Zm45ktM09r6gM+h3+oNmnVY+ISX2uZdgNH+en1Fz9fLMvpl
5wxsm3uzHbQ5MRvJuhllTt3suIKQDHe0h+UopeW+msAD4cfrWYBnMp+nXmDOxYKD+UqaCfd+Tb/I
HW1Jg3Es1R6xHsVJa6f8/bFT6OGA3mgCavY+uRo597zodxkgq4hPxYxnGQun4M0CTeAuIxzZug0l
AAEs9YqKW3mklmxzzSJ4RLxK0VgX+it9HzvRxpvqtgO8AS+MQfxM4qm6DWdNgX2PajH0CC6v13Ie
zMfRHwtOqHXG5JamNR9SgNXfl0VwRyKE1feUZTO25rkflEfyx6gOfauc+m3S5BNY1rwbd11oLzAJ
vfHB1BlCQ8ZSzuFOc7Zm3dMuFklVEoDuhs11F/TbuhEB6k3bYOasbPC2fYmweTsjCtPQquiShTQH
FDg4PMmFsxg0zR3xJZAHXjq3V9EBdfT0OHAXH7MxKA+IDuFtDbGAJ9+pr5mBpwM/ngifi7CYHgPP
KLe+jQhyY0t8R5uYC3Dtma7BpytzwmWXGmOh7n0KZyfCilqPS4ZgZwqFfxrZ3H9tG2rZvVXVFJTU
vVTQNiPXcxzrPVilr+88JdGz9H1OkL7Fu+rb5fhhtIS7Zxpux2QPOCMAhsgKcUC5zZn6x8GXGyQJ
gW2sLHRL8FAwmtKa3CKjE8kT+yOzLqAno5y/uX7pXEWyS08ZpI+3QvjLcxCzAT5A6MyuW+ml3xzo
XU+QAeYzgGYohVkRbevU+EjJL5+RA6kdesgOFXJI2MxMYb6xCSy6tqZq5J9N1cEM8BlUxEd+Y4uC
2p9YOXUJxOhrirA/u4RgRc4LVEEFtJSlxTaEQ37uF5nfoK4RwDNG8GIwIm12K7QK1yJub/Hfl9+E
CBOUpgHCSsSfLTLZbgpui9F4IMgCuAuCLwebSDAoi6EDp/k9djpMKSb4ucGbDgt5DTvV5s3NiG51
kxt9dFcNktNk9hFwGhgKrKr67FAK4tkN1RIfGX05102OUe1jxJrreUwK+ViM7l0ihhYcO23kGCsi
ghGhPVY+wSBQ+7rgQ8s++JT6RbMnk8H8HNvjdHGj4GmJbe9Tr2b7WMM3lEcxVnXI76MpmtMgJ+aF
DpL1JmSE2Nh3SiGU9MomEXusiiahPAtI0KjtzHuV1DWjTmxyRSatDYGWEsrQAFtkTyJoBbIhSsYv
UTOVxdZye4GckylveYIiW/Rbw3KLPXyzehtMZvdkV3nwktqhqXgUgr/oM9yApWk0Z+b43NWkLX2Z
eLxfYJL2t4h5v4wyaG8ahexrw9yn8YC3Rt01gstsN7ih/TiH5KfPjMvuc8vrvg8ALL7MDKva16kz
i+Eed20EvR0AyjlmPrRtWvmZ5VR0T28a7XIP8S2l4HQ9dBZJnYqSxveALirH+CBl5+2VjbmUdU35
rehGpq5agA4zw74n02F4wbwb7WIWZnd0kOLD1I+xDwAWisWGpWZz6xtRfkM0kF3tkt407t28Fjvf
7cc9l8vfDK43XTWqrL6kfYfQtW4+Rn1jXuWmfO54JO5JRBBwQc0XCx5MNmbq2piF+3kcYwc/VM7u
y4qUtY8MTOAqduMPTlD3N70vT0E/dpvct2nsTQwIEKOaCYtx0rl8wgBSVcLkehc3dk9o/Gww4OFW
IVf7uhyDWnegn6LMBQJUeKiC7dplDtblO28qip1FN8pZiKI3mTxE707IjjF2W5AjHvP+Q+jiotnY
duPcB7Hr3TFk6R5r6ZIaKVEL83mSbpsvEziMDq6hzMWG7u6jZ7bWpcIasLOcifCHahaHsCvLR9rF
ocIBlRUHG4P0bmKajvrYnIxN3+G/2swqSe7KiZzm3DHnJ1PK4TIrx/xkSP7ggAj4hhNoILIFkOSu
K8N7pzOHY1P1bD47220uqOLbh0SUxbBFDD3u+7rCF5aMNbnBbtbfp6ln7mTknbGNALrM4/kjOWsR
xKWyf0765HMGEHIrhAWGN56G+OOAcn7jq6njiaucK68pp9NkxrD2wiQ4sOXhe+hkNuJZL81w2QYo
mAhxyRPBL6Hs8m0zCRIQ0p6nY5GwvW39skDnDNSxCfngQzPJR7wAPhyoNsr2PA6RWpPvt4NLCECY
nY85SQuoOhCkDcEY7m6ZY3WpXXxWrILn/jJJtz6weZowp3CeYhyCt7T1OW/esrb3viNdHvdp7onl
lIRd8bXxmY+GMoz2hS6tkNNLZOYzyB5oSfW2KDMPz1wLsakaUEf1QX8zNpa9i+YC5CY7W6BMvn0B
cz7cshNpnI883/KbriocLC0lAbx3WUfwu8oFMu5yir2HIiT0aSuMUG7IBaYsYBj7a27ZZnwImT3y
AzKpBXPPygkbnB4JbZ+uq1ypPavZcEIGHkT3ijLgBkxLw8k7OzHB5gPI4sXBroih+iWGBfGwRGPW
sA1MDm3ez9dCCXHbVgn8lrBtDcABor9y6qK7TFZLdjYCuztLdOopGcurdmwvTbBMuza02w8llOmv
HqflEXGYvLIGEbEjDZ4p1MaDD8hg8KV7n6Esxf88sF05ZFMZF1fguUfrkIYLKEciZJpsC26nzjal
7S0PvWM2v055ydCCI69gR0BAGLIG5jOVg6kg76VRfp1xHt4Z4bx8MJJFpvu4QRT/a9A1T00/V5j+
Zdq7kX0sDQ63czR5xxa/5kNtFZ8awrGSS1W0fnTtVOZrN4bNzSQo5NKAe+FM9kbE95zN+T7Is8R/
CG2UIZ9SUppCYGIyr6K7uoEdrWOe2SRA0Ro/sc6sIarJIPbvYrtp73j6nbv3KKg/dPJ3f5Yk/ihJ
gWhiotR00GYSB2q5rqeVFn8I4QSEhZcv1hM5KRnGOXSiIk3sp4Ut+1sorX8KDhE/KlL0C0KER84F
J9B0KRV+kjeh6Z+RNav6VMGcvMak2LwAYhOvudGhn7Pr/mtSmK57Gw9B75ylxOE3bxXo3fImExlB
ZGtmgtdWLDyZvjMkNTxUhBJW4vOQkM425Ji1Nu5SRZRtpafezNh0Qhp6cm8fbU8nc7YTi9K07ykz
G9Y6tRjG7hG/o1AHFqcYUreVh5D8CzG7sFoxf9DYxRGrrNSJ9VSfE+Op9B1EAcWs3rhlqu/BMlSP
DnRTtmat4t9f1ZwmUXfTdUxvZOiz06TBsozong1Tr0iJp3E4Bnr9NfMvyg9u3ZCjxu7Ym/bKCoh/
1G6wdSD491+6nnb8W42pvwNfq2pZ5wmESO/ymj986TkVMiRrsyaoRPfLBFbRG/QW87V30fTX6f/G
3+q/uLt+1On89kLEPlIGuOAlf767AkkH1zJePq3rQoYTbO26quX74benw/j0TikmS8Rjk47I4u8/
5p9fXev5QhS+Lqx/Fu0/3tsNKnLfnOF+y6yxn7xxDHYpqiHqx0KeavD9aG47nybgfdPy9y9u/Sgq
1J8dJ5SN4tW2fAJWfv7sI57RCIIIEHeroSkcxpgNMgAeltmZom12LZ3buC7pu1gnXZiy6mn8qtgv
TrAerKf1Df13vPlP401+adwZ/7ul5dM31f2fv5xxvv/J32ec/i/ocD3ifcBSgx7Qg8zfZ5z2L56w
wwBR9yoltzn0fve2mL94iO9MP/CxnaC95rz7fcbp/2KFgUfyjkazaozUfzLj9IKfT1ayuvHQEAzl
WwQzcaD/eLvHs0uPn8XJWZVk5dVBxaa2sht1cUjc3BWunmblhBA/cJoy+YnJHk+ndFfo8idPpEFx
HvX+QXahfEQqZRAfW7AVJzXvSIYVC8G1oqIlag/9WmdNuuRCLe7LQ5/1ka42XKqykCGq2Li58HZD
CFtF6AKuhaaNNwMsiJxjiSUliD/iccPiPQjAjaGXkQU2PltrZehGav64dANKVE7YQzoY5q7TtWSs
q0qcCBSYk6412VdSdi5G1D4Iokiv+SP4pKXpU6HWxn0aNZnaJVM2niR91M0yztVm0tUt6LXhkumK
F2STc2AkkdzZofIwMS76kzOIUXvE4iSh6doZMhfVcDLO5WOcCNihusrOFP+3rytv1m8fsc4KQHNU
5YE7H4KBws1ozXoX04vEkNnd7jFntnAX1ZZzH61lfr2W/PXcw18tAmPZhT2kKBBPRM7pPsGjD9zx
nvOdo2hx3DoE8mz4Pn2386nP8+aE6hKxE92H1ScfIDMObAtnsEI7f4Ai7orR3VRFvLjXQPsHIior
sC6Bt3S4GLtTOGpCnpopDhtILHtjsMG4ZjPtkVSV4PsQ/TWsnlNHE4X3XOx63VflUfccVbN5FY7y
I9EXLnQDs/oix2y+shJKxXIOkp3I531sdWJXZHH8oFwyPKjfwCsSGNjeFmubFxZl4m+asvY+xL3y
7nLHiHZG4g8vkYzse+C/2V7E3nQ9L823bm0mq3nx9lGbxncLHd3VxNpMZh6BhLoPLXRHWli0laCB
o3vL6T7DcaoYqvr5Gc8gzey4NrbT2uQC2FFfzLHFnZsN6MzLRlyyuHUec8+FlSGqnmpWtd62G0ou
2diU8obJ4heWif2t0djG3h7Nb25VfvHHEf95Kar2POiuvND9OQYoS+1KOQcvLBT6p8XQ7sohKvZe
G9HeL2urb65tf+TVVbEtqnH8wqi3NndQ31MMuFgvgUHq2cHCt7wXPvGUqGsG837QU4ZczxualtUH
3uU5uh8YR4zCellU+GLKHqYVqkrpm9jOQi9FjOb6FObHQY82aKi8T+S/PpHT9s1E/YCbX49CpB6K
CFzuwYekAIFM4Dqz0sSzTzFnzgN/A1sDRyW3ChRl4IXjebJQjrIShHi07WM12jdqHcsEEVHC2142
L+U6tpF6giNNdcj0TGfQ0x2p5zzzOvHRs5+eIRA9VkJusB4M2YsdlKc+ssqQnmjOLrSoZK6kiqn7
ZjJrcaPAbe59p07OCHqsfdt048bzIcdbZBd+cmU5i023XCrTN0Afq+SYBzQCkWcbBxGxvQ/NeTxU
LqGo8VTknyfm8bsS0/4lSH1Eix1IPKR29ArKzTckV4p7IGH5vvEwbHuY47bBkLsgJMv2KssdqFHU
lMfBVel2sMr4ZhyAnWz7TEM+C1OcBfP3G2Y5xvOIfbcvLoTuxLC1FDFxKeD3/WQ45SFrLt48fQbL
4e1q9AHnCe/3XvBvXQph1jdW4bSo6V0DF3xbtzbKXyAR/pkgHNpjX7b3Tiidp0AAyfWg0+4SYSXj
dm6W+RhRk+DLK/L8ZWGzyxzeHy+s6MANyIGdT0A2yNCTA4SvQx4QK8JWWIbbYonn74jEoImiLz4A
ynYL2HRNz7pGfXUjDy4FYa/5JvEqS9O++3NUzgUKvUhep0X/hQeLd4CUOpyqpR35lRJ0tmy6Zhzh
7ZZp95UEcafY+66vrt0yInUmth5jlN+Ec5TmJTV9En6qIDsWPpQEerSTIpd8Y/GA3Vd+PeOXNiD/
yso8m7NGyYR5cvZGQMja33LxOsKFeGIHB9WY9nUPkuQyVX7KcK54iLQD2Vexf0SLoAJCY9LvPdI6
HRIaMAltOHtHayh2oWO3qNlwxW9QU7c7c3LupFVr2o5Nkic/0Zukidl245re5mTvamFPuBOQza/m
ro0OY99eprJsoRhP6o3R4rSNy4ZQy6JgYu6gAF56NznLJfw1YHxzjgW5FGHc7/t8/BWfar83EQQS
osPjhiiNcyBVfMLM6ezKKLgdrOihUxWUhBIod9AP4n500/IgiQqJ5+yhN5VxPybZ3cR1vYomYfNr
LG5jv1wOEylUPBrTWJgbb1Ae6G0abjcPweyJAbyvZGPzkQxAWuye6/rQ9mnsXaGbnAmmI9O23rPA
srBlpxOsXyRrM8wZwtBnc+8h4zb3SRSi9SlTMzQ+j8qe5l3KDH0BbqP0TD+v/GVDhlABgNCnB5tP
rRU/5jlsZ2BHC6WMIpYDtTZbNcI4mPvbGdudjWkxc55ra4KS20Nqt2vbSHZNJpdPTtNPn8ranK78
LrMw2lfq2M7GCEG79Cdva83oukwvHzn6i4prQPt4mktzQcbPiRnkhvc6Z0GGdKLPrhhQ9w7LDL98
CJY+vSrNUrG1EHsoEOOBqLv4rbV7gyiHUdypOWgPY9BaBweECOHhFcdrjqRPQp5jGZWYcfzszlGz
87Oy28gGTRhJN457SuUCvc1c8OSP7FTGDU+3ZQRy2zgX2fRlsu9siekYl0AfAi3JBvMgIDqgVZuT
INsqn7iqJWdzNyurIn4iUEN/XodWRZIbZ6NtCVRCdtITleG44QcLGHu3rbulTQ+wG0g3D0LcFADO
vV0et+YLdOwEhGNmZvdBItsHtLGjwj0wp1BRQnFUcJUORBZ6p8VKJmZ2+TSYG3OWPt2unLtPBaDU
XaRC67rMglJsCr78z4uTAhRX4uh0UU8+GEm8iN6rEXMD0kRoiQ6wejBSoH7IENg7k1HeurPW6FAB
tWAVPBsBf+qan0CCZNu4MSMii3qHeJRmdisWTnlnQoPpus8c3sve4SJdWPD+6pJowg8bBc2Gb5TR
TJHTI7JABeU9dn02b2Qv7G3XMVXYul5SfqhaxdDXy5N+34nkhpwqOCxj2V2PvS/OHqD1GYBpIO5V
Ift8r5DeHl3GufuQL41QRMX4rqjc+W2KApjQ1Nwf7dnzL5GbVGxPiFEk9ZvSbBfFVhzelFD4t/bs
f+5KR32CGopRIhbuoTCWeGtPwjxLhvASlk7mvTiNi9OFiSDzDLxkPEvs8KbI5vmbDRkP0WNqvXKe
plfpaBDy0rre52HI1QwsvvSBKoPwCnadCWE87oC7zxVgWKZ6zl54I5kh2FP2eAfCIxPGfi+mYUAy
NowgZeLxQfk5cWnVyLAQFPumJvr5FQgMDFK7rt2Dlda4aBurYd5iD922rCeC1KKu3RsehHd7MP03
fJnTNcv85TaAn/zYjFjitpzn2Xc27eoJ9mDxObbMImbOnoVXKDiiKxY25pXZRNg4uV8vZht7987S
AaEyG8iR6GL3xkLUquW7zX6ufIvan3wXISI2kix/co7msjqMHmkpWWFU58lk5N4A/noiR9Q5GKbc
d02bfUhjzDiZHrlmevjKITEQHsv8vfYHe6eI6LtxtOM90YPbXI9w53Wam+vBbq1HvPk67E2pUYjY
aymgGAUn61SYgC0GxHpUPHT1+Oat8+NGj5KHdao86gHzf/v//ycDO5Gtfytv+pSqr3VFRNcP+qb3
P/Vb7x94v6wuWBr/f4Wr/Nb7h/Yv6PWgQLOaCfCi6SnT772//4vJ1MsNcLy5Nuoj3sZvvb9r/0KL
7qMwYjjGjIh3+B/om3Rn/+95HuZN1tOQxpip8rcRDfNT54+yKsl7hMDvWnpZwh4UFmLIZZ5RdnQS
OdEfBiR/Mdf7qxdkGIKNXdsKPUsPGP84QORTN3ZTiosj7GBnDeRLL9qc6xUBtzlPnn9w6P442nj/
gL7rcb1wjyMw+8nfGWYeLQ00gItfJ95rpp0TqxZfCbQuf//Rfhwari/FV42QTZCzw4j6p48mkxG9
V265l7zEYpT6OPFFtzDAAwqMaJTQuWc/h6JDxNg/2UP/4lNyJ0FIAJ+C1uDnAc7YcnKYhnQvykZt
UAVsgKA8V+h3cQeU/2Az/mk+uX5Q7kCLRE5SfL1A/0b++B1OpLtQBqUusYKwCnC4ILjejJnJQHjo
fB60FS7D5KpEm4yYTeIB+uxaNa6MqUhxbVGw/4Nf/88fn1lYACg0sFD9MTP+8Q1lBIL2GHndSzDS
VG9DLVsxoQUc/z9fS+fSYvt2NUbipxuKiDSzAODiAgoesUu5hnqjt54eeu0a+PsbSl/HH3+cHrZk
5nLCNyG3/7zwSLtGq2t79zJEyfd3GYyNH/nvX+Svrh2HkMWwG5QO25Ufrx2+Xdfv7MK9LDlyoCwY
GC0H0C+3FtaCf4I5WPrq/PyRdPA8WAL81n9KziVHxRoWSI6XzE6ZZK/+cCsyMBes2p2gzTF8eDM/
Uu2nn5POOcdELf3DcuEv7mC0Oxx7pv6pag31jx86slljRF7uXqags68cCODGptXK78ZQ3KH4Osp9
ntuM+eelny0C1vjxorlKj5wg/wTY+KtvwHWJwQn1N+3/7LTOiaSaypzEIIX68wHJ67hZpX9uI8P9
f/5ls38KAATwaPnTCo2IShxEfutcUsHlDVfNIyh/jvpAi8H+/sV+POo5vl2WJ6YfujxZaJV/vn2b
pKthZzbGVYQFatkYhB6/VE6BCWCVgFVaKPf3r2j9eATrl/QDno1ogrmbde7Bj98rceWuDc8jvDJp
xY9oAVFhKanA/EDpfkgV5CLqecwONDyYpmKUZSXm6AuBO7gV0JWAatRegPUEeXeyzQtmMVixBjrK
VLvO/v4to03+4SchePAD+9OMDhaqyKC9nw4UMEaZO9HAXZHLVB4IfVoOdeoRt2KpvN/UZjmDTMAL
IWuUWlkze3uLv+xesvFd9VvsDZFBcPZGIu7eFkKT3yY759Z9N+3YWLSTnSmBcWyEhYtlQ6uAIVd7
OgqSH05mxh+T2ijoI3iSCEVs5I521r502pSPmAQUcMYF3CDqmu/itMAq6eHleyYJ0Mi2SRi11ski
MplhtZ8QmFOGiZdvC5lGDhmjqQOJvWp5De2/W2nHbRuYJKINrk1srPYcInfiDmlcHCJYkrvlaOAo
8K5W9IDq4hKbsbTIiac77d4wybcvfsOC4qq09FKOCe6dYXcGVja2YekXaw75yvyFrJV8M2J/eybp
k3uvy73XHHAzywFm0q+zFaq39xWbN+BLLXGBfm2WyD4hFG4fpNeVCLhQsJE/60JwVuFAMgYBAyUD
ABTABouBC5YtkAYRLixncrmi0BCeZ7IWjyv/YyVjrAacDhkq/igUcQ/IvpZne8A524Ta7bSyxKxJ
qre8jG3SIR120YuKkEYFswyf+2bm3zKiGcJyVPG3lNpVtHRcN5fJDDQc/USteFIfiNArHDY0icz0
IrDDUej72oeTeORWlszA/atEFyYrgmT1FpsIJR9yYAETIjQDV+Tq/2zTlruGqal49b2cq8msv2H8
USOC3w5m5HtXq1PGwL6njsodIGDYqM/bLemDOke147no1Qm/v9qMZ6I+lsC6TQx8/btZkJO+xa+M
MQvBoNZI53g/NlblcC8POFqeFeotFtxdH+wYbKJ7twKeRR3T+OkwkxNmb0AGYF9qnHi5Wcj3ibdW
CqECtrJ49YAFQCSqZEhE8GzJx9hZ7NOyoBLb2bHnfqmGoXoKlnS+AVVd7JiU19YmM7At0nqa8iot
athphZY5q2ICtl0tdb8zVeQ9FcVCpJHpYfvfQJGfbwN2uZfSTWqULHlISJpQjNRZZyFpWuanPDQF
uqakaZCXESJbcU/CIaVpv8cRR8RoFvUlfijZfQ/chdx42+9vQ0/AR0VeB4ytzzmZtos2rdKlorvp
4Nl89opcqoMSs/cVUJq1U11VXUNykPFBc2rGTdg3KLqymnzquq9vQ9YU4MkXlXyJNWDArzum5zTT
R2zW0cWaO789Bmr0XhoMhDTzzfIF0lx9RR4RQrxpdJcv/8PdmTW5iSxR+K845l0KNrE8zETcVm92
u93e2su8KHBLFkgIJBaB9OvvVxSyBd3usV0dc4nL24zaCRRZVVknT56EqLLkLGzs4VRs+YwuSkbj
5bKM/16QncpPkc6AX6ilzoUIRkFwKiQdToWCytmGGPAEneHV+cqFG8fCRJFzok3eFqBXz1HrWT9f
pIho7kbFbjaZJ+VZMAgHbyAprz6Fyy3NDIAX4N/QJWmxyUI4eKnv5EhXu9Txnk7omzEutql+vuIY
v0jdAeW16DHAK5gk8EBTExTKdiivhwAnUh6osILtzhPx5dflSyJd9xIWNd3e43BbnliTCTeiU+Tk
FPYcWCkkG6qOKSTYJztSN6ukuF1TyLAeb+PsvCBfRSGsdhc5WfLJi0LjJPT06jwb0DOuiHgOj64J
b9iV9gjksry/tK1NiRCvxhd1EFl5SXlV/BpFqzUCq+SqxgObiMyvq6IHxoIpkYnK9bNknRuLK7sS
VXJkESG+s9rm03mqsSAleyoQaAmJy2o5umCpU0C7dwtAnzMaU1bUiyYbDYkMlAb2dCQcJJ8nOnoA
dUGfs4PVkJN6odSsGE2oGjAsakvSSFjTq3V2IWXGYMgKDVC0DAcV56gso2r/1CZx+n67tpj6RTDa
XFoVSumXdW39eo3bCsxDpI8pRfxs0K6SeC4oUP8xEyNhzgcZGp/ghO766269tYRyAqqxEUUSZ/HC
Kmcrt9zQi3k5GH2k14r3PA287DICzglO4moekjHTF8GXbJv7C6pGz0ZWOKeZNyTa7FNE3mzwDsV2
hAldIwDmphhwbEfh8iwoy83lAvrP+c6N17d7b75yTlBxL2/JKa/eUoH91Yj2nyrD0m+WuUFdHq1w
orHhoXZrQd2dzvNgPt2HYfluXjh8OWY8Dd0oO/WotEa3/2QbhMudaNfpvEDilyagVRmtV2iWso6P
lwUo2CX9ULQra5PsrjcZ4JmNejKtb1bLgvwtX4EWFTRr/UBxQ4Wovp5H1xVEqxtqIKKbDZzft6vQ
3YzpLU4aZTuIzgBizS+JZ2+v0C0HlhtNjNA+yVwTcekAPKos9iXE8k3EcuFNaBi5cq0XqLF8mawH
5bsyny+RCSvQtQbK/3tZ2kvabUKCZK8U/XEo0Z2/8qgJvE7Jdb0YeKVnnwTbeeYbYbm+gtPkncVQ
3650WxtMTqw8W6UXOkse1PS4oKuIbhg076YvMBg2Umfv7eUaTnRs7t+tw4Bu77ti/yYP6E7kbefl
5yLKN+QssswKX1RhVY3GboKEEBRL+k6/sivqdy+8oMguOeUOXi6cfXKLjiNNKge0f4wF0qstKft0
y1clO/xXfbvJrov1entBZcjuChrNKjpde8GE7KPO8SJgcbtYWhM9HK+JLAbj+dbZvpkbW1DleDGh
f3fGkvd5WeUmLIRo9LIKDZZRWABePt7Q/Ko8NVZpMSERmxjXubPbj+htukEN3I0ciwVRL2eJYReT
c29Ai8j5mvJVy9oYZ2ZkUxdROOHbbKVvbgt9l31wKfI421Zoje4XAJ9Lh9aiFg2nREJt4Zya69IJ
YSDvgyn6Q+xDubbbjhHTD6NTi6F6vd1zTokjyBVwmyfhDfJX1a2WloPrUZiTKQrNjXnuDswUbuY6
Hp1vMmdUjhMj9LKLAt/9SvOe6uPaNfO7cjRxpqVNv5VzbW0XyLBHOkXliyRykPd2KUtGu35DmVqA
WNOlk6+/joJq/jpboJpysg+z/IVJj/cE8QzktIMq3OxOLOiCtAiI05sBKsRnhmZP8lNvTsw+3++q
CpZs4iDhW1BxdLUs0JUeWM72U4AcB6VT8/3ihvIPRzuZkMm9ib2IfsAgwQN0EU2+GqQ63UKFtIyq
4kMVbKqJdVLH6/83XKjmRUQl5lmNcb4pZunu7SxjxmQHoFD8WitNvk9+748eN/Rs9lPoKudvjsIt
dlX9UPUTP2Yj8tEjLqazP/8wR0PwUQBUGyRTXBwII5o2Nz8PQF+hW1FgSv/q+qK6kxseDdKPhuHx
N5Tj+fjfPPYGcoCeT//8gzwX9D+1QbCGvD2ERX304CCAM4MucCgEQ6ovOer//iDcJUWcC2dEdKEF
mRsCK/2ZMehYOHIEbziCj+wIbvDhQx87gocqLJqQtkBZ6kve8N8fA3+6CpFcy/I0vMuP0wbUMkvn
lBTZb1P0V2aDMXRscHzQ9QcHQeQiLEAGAy1tefVtNlDi5f2cJ3TG8cgTnCGl5ABAyHLWF9Pr2BMg
dgwJtsEgLTBPcfVtEBDgBgP6menww0GwrSGUfMsB4ZTviLu3BmFkDA0kgATttHevDwyq+PqmNTSg
1AjuuHx9hHFbr6/rQyYK0rTAv+KSS3CfVgOrViJQcgLLGsJh1xwOKXIUOpsjXF/Ix2CPYLN9cwKE
psFJlV7fdOmj66LZQJr08JFbTqAJOXDwYrt3QQHEH76V0ttb+pDMrj6CR/Tg2zvsFWatt9G7b2+I
TUz99aHx0DKiiQu7gaHD8JB90sQiUF+98wHXFcr1Sj6ASgppUcdGskq+JGv98QxwRnSudm1RVSV/
750r6LomVKyVRsGgkaQ3GumG2Xl9l7jYhVpBLyM5RXrnA9RUaqozwaTCxGKiW55Qy+HqxEOuOSRS
MElkN6eD/o0Cz68aENEUBuhcnAQ7m6CL/pBL0pUCRjkH5Hj3KRQwa2aQ0hyoY16WAjKj7SWAU6EY
GLFFWgfv4E59en0+vvJmqA11oiDS60043HUCj3DZtaln/b5Q9msUaIFhqs4BSxtCuhpBzX34jMx6
CE2KQRBkkPqqV95++YKruh2wKXI0ROiqcQVx/jveFDkkc24gMvCawKl3CwKa6IJXo7QgmOYQuoEH
M6PZFVj1W6OggSmxJegcl+tLRuO98gWaTiiOAlxKDXIgsJFc/AQCczwKngmqpIkGP83vvRsFA19Q
nRGWAEmpPjXBEA97QGsUABNQCyYSk3fqkxPAL1SOkl3CQIvGPYJ6Ja5OgOS5HKMBD4EX5VSQXten
UfAIYRWngqkNqczF10GE5NWZCjoLgo6govsdUerXFomPKuNmdAijLSGHwqNvfTwVbG8IS5qeX4hS
1lfvNgdD40yj6gsgJyJaHnW2RscmQNBB1g4geu+OChA6LdWZwKYAPMyByGmOhZ31AOiA3jjA6M04
92ghgKSifFwGOyUqEP1xvqfMjqcAWrxDumqZiFTIlbdP70+0ogobgpq6fHtaQTULYfesMAI404RQ
al8jI04KpjKC7g1hz4r2iQ+fmHTdBjseMQcA0ZpNs1/bAZKlmmpkBHbiUGPjfDsWdhZEl1QSvfUE
g7weBK2H8SHAl/p2gD4IyeNab5kXxeDxiiDyy7VA8gFs7eEowJRSHAWLkizAdKprHj4roEEN0MZo
U9lQ36pP6yKSLqphMtsiGz+FYqSP66tzVgJMZiZolAQ1oVH/vMBAVELVC8gbkDpGELzZHbtzwRsS
RYsuoP9jrkUnNfydcEKMoKsGiCBJOgGARwWP9IXOKDgkFlk0DWrR+homiy1c1RfMIVJKnJcOKbbu
jBApOLIvDNS3UerXHgnWd69D869SsFgXLZ2Wo0Kmqr4Y1uPdgRzGkHoUUNxm++hf1GjauurqCBFt
ZIoynkO81BkFB4TZJVxCBUz6Qv9WR2qP5Mb1+wQk4QsWomXUljUTv+MLGhA0MmhGbxFmcHZP9QAp
fMGlWStilPLCuY5nhEcuigMU6m3NjJGbUp/iBYtlTX11pOCa9LLZJNY6sbNcFwCYmzR3j16fJzaU
NwfCJUpqqTZsUMPOMZIggWURkhZOIudK74JGTjaqU4FAwfXg4jXB0D1s1XGGLlX5AnqVgyAzfX3y
BQB2+VAKyyKQCnuM0FeUb9nZHAiihhzaweAb3kuf3p9skzKYoLPqI2TBZH94QQRs4FiBFzS81P55
gcVMVlwQSTyawIoEhM2+0AmaSbWJqNmoWxaJ7F6fvAAshcfloZRmAeLB1JyPunEyDBWGF7HdJmro
HQ2J0EiZgwAdEWq2YKg/PAlc5F45V3Ksan6Xa2+vnOB+t69fPS0IHo5u0FWeovf66myLDqPEboEg
TnN07KEv3BcF+tVRAGOmEoHjM0x9ebUjRHBFuEqQ1rxfZ6b9hMN8qwMaB2E0PRPFOuEse6hQ6Ed/
cFgH7v/eVL2I0hZR1dH6QyG3LO8t4Qjx33+1gIp6zTv68bAG1vdp/nnzgvdv3brX4a0O//MynKV+
ehfQm4bX3TWP+cpfUUX0n8j/4q/8+9UY35/kzz9az3m0FP6D4WzZsStylMp203CfxG3DNWte3fDS
jzM/Ozzi9wolVctjPwq/JmmnF6Cs91C2TQOr1J8mx08tCeTqluN4dpeHd0XeMl7zs1WNn84iv/TT
2bFlyfpVttzUFz1Lvj6jZUWx+tJuwUjThifwwnNGPZy2vVDydVWf/2KW0DeybVkwFA8jJVaC35uR
l4x4GB7s1O4t6ZWqj/x86gctB9RlBYeyXdrPx0nYnpGSEqlsOp6GfmcVET04D6Pz+6P8PCnbH8+q
uVqqD3x1f22S/B9lwxgo7pa7w5vXfiFZx6qmXyZFmN0bZknYUbV97Ydxa/VoKDDqdqlh9+Pp8XA0
vBJ101nm31GYP8vzlk83zA1l++FdEM79dnWpZAWom2YvyJK85dkN/07ddkYTrIxG3621qclhP4X1
pEi7pkViWNl0EuedNUSIfXnqll/NvqR+J3qCfSYyeKoP/Wq29dv7VkOZUDdcPrv0V+ssCNvbOvZF
uukp7L+Ypdlsd7BVx9kyo/cUxq9nVXjX2sYaStFTGP9MU7nOcwuUWdl0kubBs7GfJuyU7ckpEztP
c4NTf9md+zJjomr+JgjbIy6p/spmlxERSftU02Q3lE2ns3m3gL9OGKgafj2L42wXbf3OMQGhUQFF
q5p/GyTT2bPn2b29TRYcqpp/lxQ/cMSGsf80N7jviMI8OIqq+feM/izLZq2QwpQqHeq2q/ap0pS4
sqrd29wPDm8u1kLYuwKoVTX7YZau2NkOhmrLEgJVtkzD9rDj3iZA0BOcbT767DvxnCZG7eeuc/yq
z/2Pra5+LPnyDTV+DCp5VEpb1fYuQXRj3hoVmeJ7fFQeQpq+wfL38aeDKMxD/6wNrom/uItmfvrX
fwEAAP//</cx:binary>
              </cx:geoCache>
            </cx:geography>
          </cx:layoutPr>
          <cx:valueColors>
            <cx:minColor>
              <a:srgbClr val="C00000"/>
            </cx:minColor>
            <cx:midColor>
              <a:srgbClr val="FFC000"/>
            </cx:midColor>
            <cx:maxColor>
              <a:schemeClr val="accent6"/>
            </cx:maxColor>
          </cx:valueColors>
          <cx:valueColorPositions count="3">
            <cx:midPosition>
              <cx:number val="0.51000000000000001"/>
            </cx:midPosition>
          </cx:valueColorPositions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>
              <a:solidFill>
                <a:sysClr val="windowText" lastClr="000000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endParaRPr lang="en-US" sz="1200" b="0" i="0" u="none" strike="noStrike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x:txPr>
    </cx:legend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plotArea>
      <cx:plotAreaRegion>
        <cx:plotSurface>
          <cx:spPr>
            <a:ln>
              <a:noFill/>
            </a:ln>
          </cx:spPr>
        </cx:plotSurface>
        <cx:series layoutId="regionMap" uniqueId="{012A374D-91F5-44A4-B1A0-75CC310B65FE}">
          <cx:tx>
            <cx:txData>
              <cx:f>_xlchart.v5.6</cx:f>
              <cx:v>Consumption change (%)</cx:v>
            </cx:txData>
          </cx:tx>
          <cx:dataLabels>
            <cx:numFmt formatCode="#,##0.0" sourceLinked="0"/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 sz="850" b="0" i="0" u="none" strike="noStrike" baseline="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  <cx:separator>, </cx:separator>
          </cx:dataLabels>
          <cx:dataId val="0"/>
          <cx:layoutPr>
            <cx:geography cultureLanguage="en-US" cultureRegion="US" attribution="Powered by Bing">
              <cx:geoCache provider="{E9337A44-BEBE-4D9F-B70C-5C5E7DAFC167}">
                <cx:binary>1H1Zc9vG1u1fcfnle7lQutED0KdOvioDJCVZlmRLthz7BUUNwTw1Zvz6uyBStgg7TqLLqltkUmFE
oAmgV++91x568793/X/ukoe1ftWnSVb9567//XVQ18V/fvutugse0nV1lIZ3Oq/yP+ujuzz9Lf/z
z/Du4bd7ve7CzP/NJJT/dhesdf3Qv/7f/+Lb/If8XX63rsM8+9A86OHqoWqSuvrFsZ8eerW+T8Ns
EVa1Du9q+vvr//l88z+vXz1kdVgPH4fi4ffXO2e8fvXb/Ht+uOarBLdVN/cYy+wjyU1hcUbJ44u+
fpXkmb89bNjkSFJmMUW2x9nTtS/WKcZ/fqjqVzeh9sMsXD8d+tltPd7U+v5eP1QVnunx/YfhO0+C
ozevX93lTVZPs+djIn9//SkL64f7V9f1un6oXr8Kq9zdnODm0+N8un58/t925/9//zv7ADMy++QZ
RPPp+7tDPyJ082afCFlHgpq2YtJSjy97FyELCCqbcGbTzXHxBMMGoZeD833kDJebN4eJy2K5T1zU
ESG2JU0mNvOuZriIIy5tCcGyf4rL4iFZd2v98ITWPxea7yNnuCyWh4nL533KC7eOOKVMWPZWXqxd
XKhJjoSQHCKzUWnQeBttutVo6yqARq/z7Onzf47M52djZ9h8PlCZ+fRxvzLDTGZBaMTG2pgzbCg9
kpZtmqaUT7O/QeVTvQ6ePvnneGxGzZD49PEwpeT8dI9IcH5kW9xS1pPVmFkVWxxZjCiI0NaqzPA4
D++C0F+/QEa+j5zhcn56mLi8ebdHXJh5ZEkwMknURkLAt3b4mDyyOWHMJOY3q/Nce71J1rfr9AVM
7NvAGSpv3h0EKr+mic/Z8s6Z/5YtqyNBYFo4s36KjgInoDaTTPENOvxJZ2212C57/evb+jlbnpHf
nSc5EGr85myPwiL5EeWcW8Qk36b7ubBQYR6ZlrK5pCBnMzGp4pdJyeO4uZCcHYSQ7Nz15Ep+vNgj
GkxANUErgfVu0JibFHnEODO55PKb8DzH5ONDlsE5fHgBI342dOcZf3/98eIwkXnzdZ/I8CNTMdO0
6VYtWbtGhU60S3KhpNhAM6PEb3Q45tlLxOVp4AyVN18PFJWr/aICQbEJo1sHciYvyjziTFEhhL2R
l5lj/0bH66xaIwry3I7szPQmEvVD1OX7yJ2zf3/95uowcXH36UAy68gUXEow3828Qxp2rApViIlZ
pkX5lhs/IbAx8u46Cf/M9YviYc/HzrBx3xwoNpf7lBn7CCIjBOHmz7Eh4khwa6JgM1DyJNfr+/zp
03/uQ7rfRs4BuTxQQPbp0XN6JCxBBWNbj34mLBb8GWbD8pgz7eXmsPZ3dXjX1C/B5NngOSwH6t6v
9ulGmvaRUAJxYzaLStowKrbFuGmzn5KwFcQkvH+Bqf82cAbH6jD8x527nqjxu72aFHKkbEQbJRyR
zWvXpCh6ZCuKuJf93ZF5To3f5U1YheuXULBnQ3ee8ffX7w7UoJxd79egcJtbprK2Hv1Mfyn7iNnw
6eH1b4ADdX6OzNkLKdjTuBkmZ8hfHaJbf7xXaTGRk4TN4OovcpLsCF4/szjZEuOZrT9+yJGPfIEO
+zZwhsrxgUrK+Z6pF1KQ8EW2aRMyi91P7oplgXiJrfv/Q8S4qvJGh0/y888Z2Hn4NHKGy/mBMrCT
fUbyH70RJCIJw4Tv+CkCXNi0JqbMH209VNtz1XWC9GP4Ajiexs3AODk9TNX18Y99mhOKpC+zuU1/
rroQIGYI3sPabMP38PmfY/LxoX+JQ78dNkPk4x+HicjpYo+IINHFbEUs88lZn0VZKOVHUihm2WTm
oZzer4MX+IvbYTMsTheHicW1u0csGDtSBLkR80k6YLifaywUG9kKVh3xyA3ZmpmQ67ypg1fuWudJ
+BIuPB8/w+jaPUyM3u+TfPEJAwS/ttSKkBkhtqwjm9n2xJc3GM002HtE8ashadcvin/tjp7h8/5A
adjpPj174EOhyzhiYN/mf0eGFHJi9sTCvpclPbcwpwlkJw+rJ7vzz2nY95EzXE4P1MW/+LJH3cbN
I8WUyafU/ONrptsscSRxRMinHMxMt108dK++5Dr+97h8HznD5eLLYeqz071mJdXRVMJiqa24KDWz
OfII0UmbSLUNYM5S9qfZ/csCL98GzlA5PdCM5OlerYx5RCwuUUmxcU3ITFoUQ6EF4mV067qQmbSc
5t3630vKZtQcjwO1Kmf71F7IecFVnJLzM3qMOjDThq3nXG7MzUw8zmBbmrt4+PdgfB85A+TsQNXW
zV7zKhwCIkz8M5MMJFSkNKWSNtsAMvNabh50mmf1v8fj28AZHDcfD9OKnO+z2JsL1K5MJRLPwsDP
WZdURyaFaYdS+6mYnK/D7OHfY7IdNkPkfHmYiFyc7JNvsSNpg02pp8TjXE6mxCQKjWH3N3wM4crn
PHhiTSfrtECx90tq8GfDZwhdnBwmQuf7jLxga5GajIqYMS5LHlmEoiDpqUgSyD1H5nyth2Sd3T99
+s89lO8jZ3icLw4Ujz1zLlStIG2Cwu7H19yzRxEYQXkrs62nqd8UtJyvq2p9FzTVQ11XT4f+DSo7
w+fQHCj9Ot9rFhJVEiZi+N989pnI2Kg4EnAfubl1Lmd0eMqQTP8WRfgCfJ4PnqNzfaCCs08Xkk+F
q4qiGG8bFJsJjkIZskI9BSosn2Z/KzjhVNGa1+unj/+F0HwfOofkQP3H873SY+sIikpQhSTw42tm
/SmBxHDUv0jGnyZ/iwnI8YsKKc6fBs7xOFB+fLXPJCTKwKRpm+op96tmbqQFNkZtRFlQZPz4mtn8
qwDbd1+dVi+z+7ujZ/hcnR6mCrvYq/+C+UfB6rT1biMv8+S9OkJ90pSU/Hmt8cXDrV6/aMfE95Ez
XC4O1YvZa0YMKXqG5KPAXrvHF6jXc7/SQjTfFsyWcovbzPBf5Pr/KSM2Hz/HyD1Q2dlriwTk7LFf
GL7/zzMulEqwM4BkQcFNL9CD5/7MxUO7fklF5dO4OSY3h4nJ5T53fmGvkbAZgpLboP08S6kQzyRT
iau13QQOQv0ck8s4QXL/Jfskv4+c4XJ5oHvALvbp80+b71EAgxT+Njo5c2RQFYMCmWkv0vdC2Oe4
bPTRYh2/iDTvjp7hc3GgMYCLt/uMmiF7jF4uSjy1e5nxAAvFMPBC0c1mY47UjD1PYa+3D7p6GJ7k
6Z+7NM/HzrF5e5g67eJ8j9gwfoTKGIZtRd/3Rz7nApTIIwqlpiBdT7O/8WmmmT1/6MO7F5QrPR87
R+X8MFG53GucGQoLe/AQAPj5lm9sqEAlDMot/kKjXQbhC1DZjJrhcXmgUeXLfe6a5KghAx9Ghcs2
ITm3MI/tXVBCxmZCcqkf/Jf0dHkaNwfj6jCF43qv5h4qiyHthUzLT92XydybjCB4JmeGZFOK91JD
vzt6hsz1gRr6z3sNyMCQg4IJhkYim9euY4mIMtL92CKmfr4P7HNY3eVZFb6gwcuzoTNkPp8epsx8
3mepxVQophRS+H+x7RthGPSnQl8LuDZPyD2nyJ+HHA0B/ScG8M/517eBc1S+/P9B5a878H1rWLhY
1+vlY6fDZ034fn30qXvfbOjW+/vZbG0Pnd7//hr6CoHJbw0Up+/YcRu/NcnZAPJ9yMO6qn9/bdjo
qoR2I2BwlNrQeVPZUocOidMhG9tjsB/TwjY/7B5HMPT1q2yK3qAHo0AnOUugUQmZigzQlOn1q2oq
dcYh6E/UFEKQEQFCbk7Rb80l3+fJAIP2bTa2f7/KmvR9HmZ19ftr6Nxic9Z0p4LjW+A04y6IiSpF
VPHi+N36CqsJJ9P/E9HC5BXjxokyDB45YTSMJ43i1cdnc/KTy6AC5YfLWAhqTTUqZNrUuHuZkVZ6
aMfWOKlGTj/GeTosWEPsy7RrjdT59bUwofNrKdh6bGhlyprqM3avBSyiSrXMOxlori6J1O25FJS9
5SPp3xcyDYO/uSC6M/xwSbTDhPSi4yfcXKSydy/Zx5UoqaW9k3DQnu94ZV6/y3Xj505upLlwbdWp
GwICY65I47dsIZIkGo5l3pnZcSn8xhVtyzun6bPwuIhCfaLy3gidQWlym/WhfleqSh2Xnq+Ou1GH
x6kcTDfz+uztoGn6IYkTdZwYuv5Ea5m9Va0uVoaXhhfeUIcX3I9EtmB+FhwPJUlPQ78almVdpR9M
g48PKgrHmyDm+sYq/HPSDOGys5LMbYqEnIwmi885mlPZbhCx5oNZNemfIxvzy5F10SeThJGTES9Z
iTLIXBqmrdvkWXdCci9flGNpHtstyR1dDt2SBn3hJDWrzixa5xe6sDunTmK2JolvnCSyKxejNrqT
ckgs3+G98qRrG2Z+V9lp+k6Oaf9B5WPQOKTsbN/RNl+RytRfwthQXbzoA21VpWMNnd9VX1CHIIbq
XZAV0crKLJW5nYd17pIgJ4VDWJrdNtoqvkSNb3+OVGxeKZ+owO1Ipe4juyoihyptZU5qDnnsGFHY
r3RrE9+BPxbcxkFiCzfMeHJJktYuXMn9/J3VdM3Z0GTdjT2MiRt7oV6YZoK1F41+5fAwEpcho1dB
HxLX66PhKiiVXFaU6C+plbervCf1ym6lIZw+l+m9TtPgOMiCu0FHxcJntjjzld0UDh1FkC4rTE6Q
ecl5maTjZ3TaMT6wLBzfkdGzK6fqaXwqs5YYiziMPOIYuXHNZShOPU74Sdtl1ZINYfyORH5z71ey
vo3pECXL0R9ltjTqUL3FFFSLwJN3ZZ24He30RZaQ1umt5J6wvnNkzM88o+6dOPY/qcoIsUiL5Ngo
7MAZjbR3q77L3NzkxFVeKB2rqM8iQ3Pm9LU/uJLY0RobDD2cbH1lXsMWQS6HZW/J8srrEvOdDKr3
ou866tjoXoelDenphdmes5iby4i2D31qGSuhjfo8NrPxtu7zwQWy4rbo4/gyVJm5iMe6vipFbbhZ
bV+VpQqXjRj/MBrNLswxMJfmMFYXhjWOy07J7jrLVOP6VLWrIeUfsi79bDEvN0/C2O5a7tR+Gwx3
mQxj0/HapskXson7KHEGuzAjZ6yidhH7aSyW0myG2B2SUo7v7C4Z+tNEEX9I3cAvCXE8w/DHm7jq
eOs7vdlUnY+JyMtFM7RV9JHryPbrxKFRb7fdR2uog6WileUvxBDo2DW8OBSOKIl0VG1n2XHXjtL6
oze4b6+sITbFaWp3FVmEiTHYqyqqwpI7flrLlR93o3/VxgJnsiJs/QtZ6iZw8lRn3XtfGr7NnEKW
VXCmPKPNQ6fyOvHFLIJGRw7JPCNYdrpX5k3UdIZYlb0S1r3VBwAqqIPaeBsPhd/o6zj1srQ8pqqK
vxiiiK9Vm4bHmmRQw3lqiZOW1MmN5Q2Gdj1meoPTNZK9FX2bE6cb265xhBGoY1Ez9rYzvfId7Xtx
YqYGsZw+HsJhkY6KfjSD3I+cqpw+tjzpXQ9D091JM/NsJ6NZseIxY6d50uO6Dc+GRdwk/LSoSPY2
7Du1rNNmzNy09DwIu93lZyXnVelarUVXVFb5ItFhthSFqt2sInbvGEOQAgFPfe01/q+sjex6rIgX
OSIzmmLRtl36oWe8eED7K/sdbiT0V7HJ87NiUOm4aKSfBEs9dPmpTRJ1mYhQrpO0xP2xpKUrr7LS
D0YXW7Eb2ynuzZAFjgmjTv80bZ3cMFL375M4kuPCHtP82k+DsHCmfbMUyiOWDeQ2gWMEbrPlXVtD
vuEPd3kx6NAPtv2pv/35vx/zFP8+jvn+4dTe+vtfaOi46Yv9y7Owt3oKVlXzk6a7+fZduJnt3U3U
a+ePH2jgXxC9TZvtvzi4wwLvnneWfqLTE1EyOYjTX5PAWRe+71TwcdyWCUp5pCzGUOGOXjSoHfnO
BFGDNTV0RhQPUSP0GXpGBJElZ+hegz3U24YpWxZIUUnHTFQ7KIokrkLroX/DAtnEib7TwOmKYIBg
MMy0EIrHRvtdApPQSGe0i8WDTb26UUuz4IWRuKRowQ2EaIp4zQ0tqlVWDtXAF7XZi6B3jdwjt36m
eWZAx/ex9VYFYmgWsTKy8qRTaVKdJyItjMHJ414UtyKuoz5fGFImEXN9y+L0wYLCbq6SADZlbdui
8O5Yykp54cuwLJiT0rDCrfBC6PQyoKTusoWfCB0XTt4JEANqDSVu2U9TOpyZKcuiP42qzTHmGaTb
pf+cKoNy78wRYuTmxJf5tBcO0zVR6WdU2aJp2AQysB+8Ls+i8qROecJPEt5W2joZK78OO3cMC3SC
SogXmt7q15eniMPvXh9b6ad6fIZ4L3ZBqOn4s+uPEbMrSWR4H9GYxaFb50ywwFHKNMpopfvO1/VC
B7XPA8fgxlhk7zvOhsp0KR9lx97WMsiq2Mnzkml6gcKNEsd+fZO73BttF7GVGVvN0Jkce5qmZbl7
j30QGmagmXEvDd0Sc+GPlm+Vq8TmNSNOpmspv8aCeDXCAt/E7e+xma7LFXp2oImwibqr+XWLZsit
3GD2PWxrUkmnJUVS/RFwz8x8p4vCJrzMPDT3r50gyNFq+G88AAQYn0ODy1sg/mhQoTiivpCh3cf2
RRsapA/YvWElVslc0REp1hAkoz7Nx9BKLkKD5hScpRya67giZAwclCEnmJRfT8SPd4KcM9opgjM9
7qslu3cSWND50UD0PZcdRG41UDnSGPSoayq+DG2Py6+6wRSUTiVRGvI1J0Or1bINQYu7v0Fl1y3C
ahAmTBua1U2Viti2MFsNtQxJNMSZd+epMRP6OC+L1BuW8EwqNRwPtu6xRH79/HSmyXBNhcb3j4KK
Td5o1LI7Ab4aI6GK2rhFkbeVGid9HUwCkfZ5gB8OaLqIj9wN02owCwf0hWEiREiC5jotZDS4mUF1
dq3SADxoUYpcm1dpG2bV7a9vc9Knz/StBf8U+2cIytHQKQvSMtMlTefZmpRjf9vrWmMRkCYmwIf0
HROG02vWGteFGZeT0NRdPr2FoFN/g88Pk4U6BWy5YtjpZnPGodp2J8suzaoeKpnfZokwoMMjaK+x
c9qB1IM4Yx742roCi4vXKVxIaFRdpJqKE9uIjDZ2ygDadtL8Q4BRcDyS9oz3cZGnf6NWpt6ss/ma
fuzAnBqBA2E5bUl6rvt61mWFykZ2W3mmNNJlVFdF0rwvxzos4NmVQ4mbM6wU0YRlPpRpPizseByM
664ovNNK6STy3XQcyXCWBmVWe06miPRqtxHESK5kqvwxdRFQ6KESTSMaaPaWjCrBt8ah15Xl34gp
nSICzxcAAj7YU60kQVt69BoQM42BlZmVbdYWXy2Ri0i4BUEKtnQ8r1FKu3S0DKh2b9hoz6ThONY8
qpOCevA/nb6rmSxXTcf+Xob4XIujRBJkRCCKYiKv8sOyiBHPSL0gL74WGlJULlkV2/zcpAEbzljV
DJgO5bXJeJMG/TBYThPorgxcKPxOXvnl6BknOoXLe6ONppIXdigngtDzNkWYIm7EBE9eMYUlNLSW
aK8KHcXjzZjIuIsdkiST0Qox+wAoz1SADxm46nhjp30P7JiIBrxVI/Fre1GIilUraTUTdnHvhyAY
5ePlle0bQ+fYeR/hK3KQB9x5aGQTN6gLkcbrvpJZWawQMKHtNWf5WL/TOva0kySpNsHvfS/tT3wO
4/olszOP37SkpVhklu2DZ7RlloOi/Fo3zLUmZt9CkQqaRnNLIis/WxrMGzK4nkXydaRppSe/kFhF
5XR5lCenrCk7KIpfX3GujdARhhOTwm4jTKl+uGKlSRV0Keu+sLGZFmPX8En9mZUVw3jLthTyqxex
EYuwM5u68s8tKBas01/fxtT/b0coGPqcmxZsBaoNTA6WvCvlI2ub0lAyvUl5ltbMqfNGGA95GZTQ
RkFcZXSpPSsP37eV7UPjFIHI/aVv12abO9iy2CWtU5t+eZZ4trzumU7swak6Ktur2jZI6JZi7PMz
LCISOBHhHvwl7iFwC2EPCNZh3gZgF6deFNeT5LcILl7ilwmsYnBYrFnfHv/6ied6zcbOCjL9soH5
2J8SPsHuE8fSC7KurKxPbZMRkFihtQkS247TukVImfOTgHY9lm0fK4Y3v35ktvAFpyXNmggu8bXX
y2lJm2U4pvokLEw2qcgS3ihdlUlbVOHxKIYYUud16cSp6QCP8kZbtIQY/fqRzJlms8GAbJhNaDUg
iK4eM1Vdsiwd8ygzP9l1wCBbdeFPN1AbrJlE91GOsaVhwL15QT+JOHTlpFJ0UcLQGAEFjae9mD7K
yxgVqImKLH4Sdsk0Dwgk5vLCK3ucFQZsesTBT2W1ig1Ls1Vh65ZV7gB7gcf9m0ebeQB4NEURVqYQ
FSIQ0p89Wt3H1EqafPjE/HbSVLUusbTGZAzzu5rYCD85Q52X441lZpN9TI2cApBepok/LMdU0tpf
KWY03SewVI3p6KyIYfWxdoQ2yUJDYYnxLikm7dZAbZ6EZtFBrdVgJLhgWHuIeLrwsSimIvU5pqKu
rcCoXZE0EUQiUGaEvzbzM6nCqeX5r5j2TEbROB3tDMC0hQ23k/xAdWk3cjnI0vjYImAJ7bCht2Zg
923swrMM/Ozv1MLMHE2X5NjSZxKYJZSLzx0vEuVgrUVvfawaihVSD9iThDjjWGN+eFTwXCy9zsj7
ypEJGzDhSetloCxQepglRKmS+r0lK9uLVl7NbSgDCGR7pVFpAwuQGhD8us9gqLaw+WWXYSr7xM4g
K5CiCQ4/7icgEAemeFNDpNorkqc57kTEMWxTLOvJT/31bHPFdnUiHn4yAlAS6EqEHjhzzwZ0sDJ8
0g8fg2CQiefUTcwK1+sQaLqQ5sg1QvmBloXtKNNUUeBoXYblW5I0rBdOAbZjnGk/Nfi5lwYWc8su
7/07EiK233kNl4vYyvLknkfJqK9SxJzx62YjTbpL3lLSI7QUZUoUbgn+WDWrrhN2e6HLwOtzR6Yk
pe8Y0VQtskwr6kZ93WjPyXu7HCMnyFrNe9fv4xbC0I66GxKnN0TEo5UyacOvZVIP3HdJTxE4Py5U
F1AP/M3z69M6sMDMXGtMunGEW4ulWJwi3uc1TongvFy1yvKRSEmNfvzYydwMbxqe+N6C8dqk7gD/
NB8c6deVWqjQ7GLXF4l/gt1w9aLMSTeeeSoj5Jh2NDBXvlHZAVkWyEzxT4No/dj4pHLS9x/7umf1
uVHVmXEFi2E190JLqT+NVutnuVPkOQ2qD6ofk/jYCxHdWI05t9PcUXHOzMC19FiV9i1NIzu7D8wi
b/sFlspQPqim7jrixklX0eik9rJS2Av4ASKRx15qxPJCUcuI4+NWFmaVBA+BnbEas9xTZmt+PrK8
xZIeqa6K4AOTpJZkmWW8KKzTBsH2IHmXiT4u/WXU+nXXvuuE54fhyuNp14grLzNZeSojHkwh4F5I
FjtFOxKY9aSyw045vsFlWSOKqMdoOO38ygjC4y5MYW3cWHUcCrYtwkb8kRuNFNUpFkdneG7HQFvo
RVOAdSmnHpjdy8vEtCy81ZsPjTBMcAxFVByXG/OKl7djUyqzfRtJXfjmCe0Nw7LcIRJxYx33WUTT
xBG8newiEUaIx/EZAvps3XsDCh7cSARK+JdDV3SF9T7yjKhLVlbMDLM4jZtB2e2ljJgIlVMqNcUk
LF2LIL6xfM8zxjPOkwozZQwlVPY5tHYZiDODedpK3tGwDGnyPoq6yPaWXQRF4C/zEFWV2oXKmm5p
aI2EmEviB0NYLkgRR9peZDUxRPaH6ZsZrpdGiVKfkG0qS1fD9cbMmnYTwoK4VAbTl+D+QVkcpCcm
Ts+DCk/vFgHNmFxFQTfNGEvqGG95hQj7dZZak8rnbe3blqu6OscCGDPwjeNa6RTnFZtHDWoxYvrK
yMILtqTycLUkoHAyMxpO8NCCB6b4TJN+mueMqwixJKMxNKAwstgO+ENZwqEpVzoMwbTczqaDVbqh
HYjGAIK8KZubOsqaMMN8GcGYHwcNcr39uR1Z0y2HQLoYryVWFq7AcKi89Yx+WmBSGxPyYjDwWaLS
aWraluJUmFi77HAPLepS8Izb59GasfIWAbcAn4m+yOV1LLinmMs7hQCQU1gBxVxsV483VgpfaUXG
9HBePTxORoNVo90tx1ViFNNfrBLxOSOhNq63U21sTn+a5M15iBSY8bllFilugGZG0N7GIcLz+jjM
2ICHLs0RPyrp+CbzQ3INB9zPlSM2QOVjW2OpwfNutH+aUTV4wqFx0A7yUqVNjllqzTTBKWaBGJtG
9ph5rXJiMkyk10+FiQ+RIiXlrdrMYF5AgqDXNs8UmCF8NLfIM9nRk6GxJ++cbKDdLA/pxQnmR/IQ
I5bCSqaH7+UQYJ36VE+XCXgg8eGQl8QKPo1GyJv6LZ6UTdO7WUhjMzS4Szzk9C001BXG4adyGFZX
VQfTrW8m1Bi7EX/kCcu5tTSIyOLodMRPUPbFsT8FkciyC5scMq0if4p8VB3wDVvLLG+p9DMsn0qA
seLhdQuye1khlj19odlOb0ie2XhLMjKJQzqK6f4z5FeC7lOT+IkfrjLfxvcGJaM+O4mrAQnoM7ZZ
K2FUqdo63k65ilqN2+lDFuNLYAFyXDwqwhh2vqXlKMknMLfIbhdFadRZ6JLK93BxEQXo/7+okwKx
zQQBA4RsAFPQnFq5P4lzA/uKz+KhkZG9ikEW++EtU1XS5yc1z0mauoniSdo6XuUjbEgVbXB+UJcV
3kAaRXKRlg3+O6Qd4naCdBShohKx/OSijWsPQYFOR7g6Dfy8vZGoDoAX4A3jtPY7/EQLgsQ9K01o
GFsHSWMvkxQmNl32Ruap6lQomKr+C5F9BH3jJ3kexyfbcHJUJ4GOVk2QwN+9G3iFnlcnRRRgOo7Z
o8yUuZ1gwpAkjL3xhgV23tWfStYFnTypN4/eK7/CFLGiH2M8UYwsPRKkI6HQcrXm0/TRvphWDeJV
0xLfxE/tKu4wA7Qxp+etw9DEm8YCx/lliOij4YTJiLgymgzGmXIQshhkes4KqnGGHOjkw7aiqbCu
NkGWkYpEe6smK7VnnvpeOeI7xk3ozYNbjqhhKXiMEKVHY7i+aQrfKXPrBIEJcZbGcpKnmnchgvB+
bNdQlUx6KMS4qAZommgFz3aavAapfsyv2dgxYvFRkvkYjkYHeMovHeiZZ7ztvErr8EKxaApS5g3M
3bkVe0zWHzjCWIO37L0ImcaV7AqRVAuELlBj5FgIAsmv3GcULjmMoQL4I2o58FQySyezkQpvWm7a
1BSLbzOTUZ0jEs1CErL2bTeK1LM+xCPSt9caZBpRhbFANcJX6FusL6MrRsxAxMn0DF6RGVD+cC+n
KFUSgq+CWas074qvUg1BSW95n8jkQsqyGLwVN/OqNv7sQqSuvSUsGkuEUyWIfxuunaBU5gYRyS6u
PxK/jHzf9cTAgv6qs8BtynvVhm1pfqlQxKDJsY6bNlWuYY5VfDPyBilUp4F16OHsU5qDU1qWUA1t
sMrTSJluiw8Nq3WsDpmpfrF9kg2WZREhQOyiunuYHutR3SRJO+k/NfiTNgH7n4Q3rNLpjOwxeu9F
5vSZoMTAGYM/TCd6DNGJdAnPfcpthIlXQJR9sEXvYqwHWiwjCOoklSqdjmyXLDglNBGS5dOhTQh+
UqeG7+p+0MxyqKmJ/b4JLL/LnY5kCNjzYfSUedqV2STlvjFO4cAKeSK8cdCy+rQcCdY3J8g/XCBu
Od05SgMwdHshoRVMWomlYlxvPLYsjEYrdqKsaPiHeKOw4k2gscS+UKwGIymnIGSlpeZ8kfppmXtO
UMrGuG5CUeCZ6w5ZvPZtaPoTjQt4j2tYbTLdVvMocEYew444nmgmIS/MKc24yLp+WpOWN5px6Iig
+r/sXdmSnLi2/SJuSCCmVyDHysqaXHbZL4TtcgNikBCSEHz9Xbh8zrHdEe573m9HR/uhXUUmSFtr
r2Ez9P2u5h124/7thoAH3opeC8MUfi+bqMdvaj/o4uQfiK/fGnpwOagPWME+iltE/0Yr1xqDe8FX
+0+1EBE+dVxVDrthFiizo8e2HdRZEC91Zptx++z/0N392tttl8cAIZj4tvcy4Pq/0e/KOOHNUwyq
6q00cnDA+BToA7CT/nyp3wh07CaCsAKuBcoK/422tv4n8XBO2jEpASX/tUZI64TIR1kydgf34ba6
06jeHqppOJ6wYIrhkf0ojn/+LL9SCPCwYv0keD9IEkEOxzr3f/0spQ180Le8ekKUH2WsCemGx6cJ
L6nYrQLQ+Z/u898viBTzZr1MUh/kYvobr9jWitCuJ+Xj6AYcFFWLE/8EfwzK3I+d/ecvSDfa7j/s
/vYNwd2SELZKZEAgR/12QddxVg26ix5/VIy5XjfSfomCJQz3jk2J3XNZrurBzMHCi94MWz0PFEqD
B4skzqN/+ES/rnR8IrRS2/skYMEM4SP+XRZbUuLN8RKMj93bppqB67DHnWlL1PUmsQ0eQc3Mgp2Z
BjgcAC28evsgXAajWXM7orPfh30gQpI5lBaYt0Y54q9jf5T02iwB+sl8ftOz5FuZ/fOX+P0x4sHh
PZcEA7dAyVK8Z/nXdYNzd9S+8+y1ntqtMq3fgZCcwsE8LF5iGIaS/t+prhACCNyjBA9y+2eLW/96
vdgBjeD1HOb649hzVT3C+yRQWeFonPAu1P/ueqD8t4EI2Bgw4LO/lYNgLsFE24Zf344lgOTtacRt
h30xTON2YPz5glt9+WmZYkFAftom9MOPwsBo/sZnzsvqGrWG7TEePNWGedz3cfApUtgw/7QF/34p
PLoECh7eB4gm8/dS15d+v5gqqo5vUMSGYEewjvyxxx9//lY/rBg/fTFwhbhUCoPMd2Ee0aBfnxwh
0GXipp4OavVJPe182MlwKw2m6Rjx17QO0NBzMVXgVtOsL1d0i5kOK037G5zWsOBUuWglmJ+Lz8A9
kPu+DKtKHBdgg1BcS9e01C156UNy+jiNY482SHGfDeOu78zq65wIEk19kagQVNslcFQE0X36pue1
EZqR4A6+ODq627aqbQrLjLFRQ8GJcFg1jmg04qYvOo9LPIofACX28GN11r7BCiD0BIdF9L2MvbUa
7UxQuue691G60RpuMGC2vgdAK/wEfcLgG/wFQKzIxNdg6jYw571hGwlxFLudyISuTdZOuqdrNkwq
HZoiknHHTfYvymPEsVlnP4DMdwQFZW3G/V3HZDvE49GCWUJv0Ub+TiYCl+xhjwRSIFArmirvXI/J
RQfw+R3vngPA3jS4RotOmTzxiHgbGTBZBZ51eevD0nmZgrGoW9ODdgUDE0NlyHitE1HmnhHVTPps
hLs99O/TMZXxvKtGbO7xXbikdhXvoDdsihYwIPGjq9ATRIR3jQTbXBUwIcFOsK/VSCnPewrQ+deC
1nNKzmHkZv8TDd2ikytos1I+DGnKWxhPh8kj6IRROJzO4emHlr4bxIJnW8zOX9WSEQ/MhM0BzWiY
5AtbyvnSppOe1gxy9Nygm04TBV20qcl0YKTT85eI9O1SFyUD4Ib1OB569TKAefFMhnDBJrn9qEUj
9PAquiQ96jbfD3UHpylQ9HecBeJ7w4kLvK74421pdN/R4BB3LVo2Bcs3PMRWkainqGSViPEx/BZ2
1rn1bPoORVwkT3JIvW7fN2EVZnVVzU/h0oS8WJq5PDTMBseGBOupV84ewWSIx1hFfg4faH2NG90R
cMZWvSuxqI+sCsWUYffVX7iS3UtFGlG4lJboRbtAH9DsglLyh/AmkeSTaLEdh1lGl2huZBGzusbT
JZ7a89ixHReNuVt5p8kOqFzvkoUEHVZs1H+tpXnyKZM3innVTW8nvQsnUNDwvlRHK0xa1OmcPMSy
HqHry+a1mcay6GpZZQsbhiIs0/GcrH6/X8oBKvAgQ4ZfnSxDzvgQ72f8ylOCfuyLcsIc4HsoX8e0
7Q6to90Kuz4P9zUn4kkycPNZB4pmyrxAVM+zW5PPnTeEaOVN/25O/GZHfE3ODKbzBjEBL7gw0HR7
pScMkOJx+QDysIFfSQfpK4XUg36GSvpofV43e7kM3o5OvX6cLAPhgFJQTIsz5wBBizYL+znJyzgt
6+SlsX66nOBAMF8nn3G6E0ZqtDlNXy+ZRYr1W6LDuC+80lPnPoUdoWBU8wdngxZ9Ui9uwknTMS+T
WnwmfJIXhwlMN1NEtxVahpuGWtn57ABnb0nc2hPYb+/ctEHtFwmq3yud52DI1jWhNdpm6X2c5Th/
Gz3P5X5D18/TxIUPR4GEfXBdJ6zcupNdBseUMoVc59adI1ONcN5T2VwXGqMQo6XK7Rxs1nq4Z+VZ
uVHtfWn8m7DrXQam9304L1+JKcsro9g+djK6ALVImqxyvY1hoRbBjsV6uMqaqY+LdMBkBPI2jPqm
hQeizeOmCmXmmYB9hjItssDvhoMAUZD5pNcPjg7tw1QvGg5dravnsV7GF+Vk72ejMy4vqUKKgOPz
QXFNwLlh47l6zZlL5vvUn+ouH1bLP/NerhlEnv49prSPmZSWIujAkpP0VZIbRcozQ9Lg85RE7sLB
91vIDszgoqXOSuON6EhNdYkSDzbtjrbpZ+UB1BQJ8BncyHwa76M5avco9FGUp80aHzUV9T18OvB2
zLV69sUgD9Y4euDSRp9VUD7P6JOf17Ffk8Mo2ZLxsa++Lbghh1rHxuwAA5cnrdKwzBQbodi2lc5I
be0pSlt5GIFDaVbFU/qcDjr9EjgZvOOqFF8QA1q/GSzwwsbCv2UwFhwITopidKN+Ar70snAe7MVT
U/tpJWI4BB0t4cwCnXytFwQX4DRFRSK8ScAHhW10xKziMpfTwA9taNQzvF0BPr/1z5QMwZ5HwfQR
vNx4nw61OtKlS5/6Xq031cRHJA1QctEGIywzMKLPyrD5fphK9U4lCfsatBbFwR8Xe2VLj80DTuuO
BtrcOBXPp2Z2AUI+JhkOZdSzAu0xHJagPdLT6qnyUpa1elj9pH5OQJ18HNdEv8OBXx2x2eLblXoa
Hqao2XdpGV6gcNMg133awdC9DAHWuxr2a+WJ+xYU/H3lhBxzOEPIXs18/Ci1YQgbhet6USkzNzAq
tWAHevGuCta0R83u3S6I2+RIofnlVq7sLrFVAGZeea9eCRc5uSwhW5s0X3oHrFvEBpR2cmnDwMZ6
RzCcvtNZl8ryMnuyugfL0l09tgzvO60+42cqEL0NfT/1QDDcxPzqUg77ZShpc06F9D8ZrzRz3tUz
uYXVxzw3vrXjoUYmhuVpTeMbVgqV7FPSD+m5rxNZQMdla2ahdxdJuvZxxled2qwPyuEqPOj9N4s3
xrjXEZn1FoyyEHqoU3Q+DWzs7wLHvId4SBtkcuDMF7s6leqRV43td5B8l/qmb1rRFJ4aQpgQy5J6
h9hO0/q4JAMiEIcNepAiHR3eAtrirom5as8tenLV5TQGcsnD3pT2FmwJn/LA0OrdHK8InQjSRRfY
9UpazBQQ8UajEdfvwwbdn0IdUVKHEYBTNcBWdLQ6is+h78jA363BUvo2W9xIUnP2UezIKWFQBA5j
twyqqO0UmqfUq1oOB07VpSpTXll1iICw1D01AVwzmV+z7kEs1FsPMxpNnpN49MllTrkbcl+Bx7+N
O5TTAga5tRBgts7c102OaGJ71t7iJn7XLV6UrgFu/0BcX4Cn6dvNpSX9sL/TmvFEF0vEo84HwT4J
7IcE8mZu6OL3O0ZNV1/aGups1g+gefNVu3HIgn6B8BMb3h6HhoViV0EovG0b0KQFd407BhWjSREl
pI5BiXFFT22lJORIE8ZL5s9QvyPt66sXpi7Oe16yKYuR5wAVB87uPZWeerUpoEmg5OIfhChpsENG
xzd+DghXeyKHNg8r2pzFdfS4eEzEAGYmWZouRyXV+AuCeA3GaaAIjUm0q2Uns7AaqUt3bR/TuN5J
34kwvKWejcwzxNy+PPIxYZ8raz+ta109V7X8VKUy5BnahP5phrdjVyalOhAcHgRFIlKQv+L1plv8
7qqCxuxtrdJcjnKVWQybpsz6Puyf1NBFhVLRkpmkYaivVvdfdVWu+1h0kPEqV95CYUxITt20heZw
2LD7dKqDpxgGIlU0FlwP1gMWTAY/3PxKhWwf5DhMyW6K4+oyiUE8mXHS1c64ypZIifVVnCGvlZ56
wcfCH8Zu345l+DS0hO5SXYubtgy9W7917MaXEC1FNUG8TtEWIeJW4uUvJjaH1SHuliHZ2vUFSe04
7SSNxBX+wVmfpJrLLJ1m4vKxrXjOosnKLKV9CQ8pDJHmNEX4crsFJPfTWuKlpCV07/HAoa8VCpty
ztalVVec8jj8m6jtioYDX+AjlI84dZq9QQA1N4Os3/Omop/AvLk9TDvpQZC038cy5vceJyq3fVS/
kKF/7jicYBUat33sl/wj8phaZGEgxMeAlOps/KB0WakcT/IG5Oi5lD6+dEXAcDfO5mh2gzuOtuRs
Z9p8besg/tSWFX1paTBfLJTbIpSjOAWgjN+DfPfbraYhBRlwMt5GZRkAt6I4bouQfWXt1gwviEvh
1Hb+9EXYxGt2XdRACAWZLKLTEA6NyCfVOA2taRUgC+OZ0zzoUEeyyGt4eNvJyf9S17VuMx9BoiHj
XVwneYvfm4P+wpqoF4lkWGT8uNA1jJwKWKutzr0U+oNE11bnrQwC8gkH76yyFHEoe/R0GxVacu/Y
jKH/vPkG9nS1rcmaxZN3Yej4F4MgJI4HdJ57YUq4oUQZBhdIdwqZJ5hKMlUB0lzcZOSX1teuySfQ
jDZrbOe+ar1gr2BTok8zEizmq4VqZTMocnY3cIv01zhWsEw1bgWYh230G1LSttz3ca1vGAJx6GUB
R3TRlaMX7ryxh+eXrDZ8r6eu+xhL6/J2CqaiI95IrmaO6RPUtSSFKwgYLov0XHeHGaDqjOo3zDs3
1jUHlEsBPeHi8MQ1QLzNy025OfGWnoRyp6RFwgCOFCyinNV9zVlr95WNIKX0bc5bgDS129pYm5fL
2PjA1MFQri/DZIb2zhd0ngp0FWWLkpZGYpW5oqbqloNHfD6wu8gESLC1dGyCzx1so96QWy9xvNxD
MGsduW0RmBRpjm7bMZmZte4nk8c4cMOlqKFfJV1m4OZmSzHYpezbmyUp/YDkk0EDJu87C3YIaUzY
vFOzV0aOzUtVtUxUxYytAhkFaZxgUJl1o4j0vgJWG06mNl7/1zROzoa7Gv6nHtm4EVrbU0l8aC8H
CaOUHgq1MI/we25ki+fAPNilDIeTGRoAQqQKX/9b76UxwX2cOEJ5qaxd+BJCZaqf3shaT26Cg+7S
jRr1aenkDUYkbNI9/AKbDoJ9uMavFSuJiw7wVa/YbyOd0uajkXPt1dmQgOjy0NmWfI5wRKAc6/em
BqGQXDQApbsSnpKF5aaazNgeVqhbeFo48rjgX4LEDLZHYFubZbhBaN331qwRcFlMOUwvQV8+BTqU
TbSLYFRtgjMxZlwEfEiNBsZB71CNeykTjnrsaVG0cCHd+jBzAbrLFBVzSZGt1Ak7NDrul0WChbVg
UpsclirTzWxXDY413U7OcNyk4A4GkVxWQL9kV3pdVEIFs2UqTUbZmLJdvKwBO0D369/LxHTPHtw1
OvMFwmcZM9g7O7hN+lcytEBZcL8jR7oT0ZTWhVXwqbhs9UeIj2tklu8u+3PaVPYeZKk9ggduLoKU
Qd76kbnldFn6nQx6mLVsCiFYet0TT90cn0ZAuDgLBrmwzA1zOxyUJnAxukTOA8I5tn2VK0HSslSs
L7MI56gpdLAuj1PjzQ4Awet2QKDoEEsuw/CgIqb7ouwT98VbS7cgAF3NI31M2qYNixmTk78qAgE7
Q/QWrcGwehbdiOK03gFOqOlo6rC1r5XnNsYFiNof8rWtqz1yWrb09r2hCcw5/oiceEmYEDu2kOlI
JxF/7GzH6JTHpV+JHIRiE6JDjZfp2icRMYVPQqNfYH2AbSJTEi67HJ6O0QIgUR++IpBb1wqdd5+x
ETj81kFwc9kctPEubqPu7FWTgJXdhAhXwFsne1g3/MVMRTKEKSQpT9cH5BbwYGJXeVkAb91xlN3I
cwPC7MsKwwLWRpk+GI8IfM9V7iMq3f2Ch12wtEzSHYe34psH8xLIQy6ri4cyPH1CcznXDzHv1Ya6
Ar85AsFEZ8XisPmCEhksh8Ay/ijmoLyFTbJ6rRTFnU/m1cGuVhowI+vauEw2ZH5OXGjuZ9XV+AqI
sUEdjnuBahr3CCu0YfpIQR/GRcrFfKIgLZpihjfmwxww5AjDdmLHgXEOe6IKnzDnQOy1P5CXSE00
S2P4EGvVrXDoT+uSIXK0XJGp9JsCkWmLUFc3wCCfNja1pypScKdNwwo7aFXODh837TZrBLrhXA7x
4u+hEEFnJQGChQWGMViUXg95hybTMoa9MKimEaBgWKbbwEhzqXxqk4KElYz3MELId7OLNVzHesC3
hBsg/sRUjXkEPQD43ehtiHfC60CHDJh6aZCQL1PYUVoEewsc6BzOK9Al92sPBiBbIymjXWthsCsC
0je7dXT4mSqEnQ62kR4x4kD+NU/1sPPLyeWzDpePMaqFvXF6ULLoRps8TqHSBpcLwxENQQMWqPfF
bdCV/k1Sd20Mm1C59JmiZXrjebX/Zema9uw8Od3Dq8cxtiHxPyMVYwboDHG65E04cZXHM0O62swL
n7JOJbrcmbpJOtRfFXQ3nPpLuNfRHL73ylq6K5irNgAZgOEeWSd7+hHR+2rJehgxrgIOE7KL53BB
U5D6SDWMJQn7XU95/a4NnZpznJtAdcDnRR2oMdnuW3Q3BzNo6MAX5TXp+uBlhMuiyqzpPgZTL16U
FiKr8XK7xxiOShilKosl36mPlTdjUkM7OS/3gDxulUG8ZwLv8mmojHdSHJu6UE0b32mjxVmHI7Ie
Km4v4AXio1eS5D0Y4ybGMqiiL9Jfg51jZHq0avFPLea7+zm3ybyhNQzUCNMBFE88TclxCuohKtbU
A3Dqm9QdBswq6B6Rlm0KBXKrUFjqLB+D0OwAX+jNsIga3sCZvtTl4l7SUtNMToYgOhm2uz7pyr9g
KyYFC5l+TgD3D5SV9IuAA/2F4EfCzHO4cbD8vyBzk9w6iPwHaTV2XWI+w6Cs76UhS5klWhCKfbDe
p5XXAtFQ1h9wHqgBbcYUFEkMcwp++jKPvvrAQXYUiUOjMmKyzJq5mor3XtKxJ14HrM8ZWP2TlAOF
FAanJbL1XxcD9l/tWgk+SH3BAdX2toAGjhTTCzpa0ctHxSbBwjvN6xFVfsI7JeFNUiPyzzAJuIX3
I7QGCI7iji2w0iyH2UdWwy8CQZyuT8TUPV9PMHIv+rlEbD/8Gg5MtEcukl6zvGSKaK9IbMhmheLV
ws0CTQv+CJ7SJiIFjHd0BWxMyNLkqo0UcSezOLCYWeS7cM/YMCefomHQKCqjbDvXoY6FNQkL4Dz4
FApviaoKhhZM+7CwIwPGw1W1IAuNTQMbOwthBa2l+EZGb8HkDAiaMOrtJjkvbQ3FsqlauIVkVW4m
cqzBETJIxauVjA82SDRamCZwkVLvRTKXlhcQYhP0fYgMNY5fORcThk1MM2bh0R2RgZnGL6ZdLV0y
/BbZLPksGCBZtsoaleFYIs/MUwxRWbZvwqKKpN2hrpyNxw8Goyf8MGvKpMX/gxc+jtyNpyc0zDd8
mcouyh1Jk9ju/0Ge+zUgAvEPAeoUWdltyliKyTu/ybgDQc/BnUy/Eo4UyQ/V24/aEPKTCvoKbs85
sUOfk54pH9McVIcgUtZBR5lyHQwufubfha4/f65f1WV8rBg6PeKqGJAG8fBvk5CacEE0qWri11bI
TWjp34wffZt2WIiegFz2D0Llr5r8dkXEuHE3tuwwJN9txMDPngyQhokmyEt869+uaN9cNUE4KEjz
U1wzAxOcJc5D5KPhECvfHsX/T3P4h5lePo0TGGT+7QX421Cvf7/Y4adJDm8/82OWA0wd/0P8YDOU
gEmnWDP/nuq1zf7GeENC4LjfHu/2BpAfU71Yiqle28unIIPDd4SpC/+e6rW9kxqCJAZEAC+GWIf/
3VSvbbLlz9I+MrJ4U2KAfwME0oE2fltbEj4avyyX+i6WMBHnHTRgUIfweOfhGLXLMRZtMOwNuGje
ZE0gbyu/8/IO80BeYbtbBaxQvS9zUHKjO9XQAdDMw6n0dVV+uuuHJmEZ6+VyQUJLdR+alY0XgTzm
Kw8ql8Ks2TqMaUL6GdNZPGuDQ+NF4jlGVsk/TaBs7dkFjZpvlcSgITAVDskpv1tgj43aW3hAWU4N
xA20eBdiFtkAWCdVTvmwQidY1CdrfLXz/bo7MevIgpxAQr+B7jGov2AT9ymwro9U0BDWoJnq5raz
wJ2mMzjclVEnK3ouM0x0cQ929A4+N34h/PTDPDjQ416n+7yvxPaplpV/cOEkQfQGssBhcalxlqjj
psNQEL0tBmYURnQceDMOVKgzOvhQDESnpnzFhJ6VZnjyuMtkNfS+QfuwTYOa7nEm8OhmRkD8K+7I
cgNTEofqAES4nmCHnTx2EytkZ7YGJpNsjmCWVgnq+s53/nwrOOsa1h3jbkEIb9hHa9Jbms8QS3Vw
xLSqWoyYvtRKa+KbFYPFVLrmdELk1+1mMFa8BrVSKefbE+1Bkdkb5At4E+nMUcTF21OVIIAhC7TB
7CMcW/RxgsB4341gd17TIZb8r5TT6a8FDf+MKUrDFPb0Ke5Luo90E0PuBZiOX+QM2iwbIdtfQKO3
52gwgOoxMrY1xiIZfkIuYAhAzLcP8HKqHWl6lZV1O99tb5TOSNNwLEvXimKRbQUTKKXnhLfgkCuy
7lcwY4dW1He0ke5RRwZtBZpiv2hgvR7ybtTVOUl0DGomwN3OffRARzIQq3dIioEDc0Tt13SdPgtf
dl99wINgn0JKDjGxDCMadFKCPqk0VwG8ECk9T4FG4CKoujPvG06PbDCfQPlYvUUgwnsPdzDMBJPV
p0pBJK046/e9C72DDdhQxLjcbRcF8kBX6h4GoekBsb6E3zFaxlk/Jph21PqkvfEpbKig+ieLHDv4
Fgs654r0H/cxN6tj0Pr4egaNRLKVk22WUf0ZnxHOYySy9vC8XzE2y7SFYdEFnBEmYbi2/FSrOt2L
fgU7wwO2a8d2OBsay2c+rddwiMOHbWXfAZuQIibBsItGertyUPAYLKTzJJDhPkG6VOEOSPKXoAu5
E2FbvQB5rDeAcfNF2LY7Tl0ks6WJqgPndktFTSVG4snpFSms6SAjlT5VDBPOIsQFL0kbv4dJ524I
OKYteWV0AZ4JL7IZvSPn0/whHMWMtC7idxe48v2Pfbg4l5llFZjs0ZHgMfKZ2dFhCv7y4gSTmDTu
xr5duT4Z3X2FISnNVVNOCfIsy4gYhY3YkwxmV+d+bMVXlizVO2TSKlD0rQq/6F40hyGdkChdpXfq
ks7PA3Ab2Whsd8JgD3FuHdqFhHPw+xaBrwDpgiMCVOAm5WCTzMBCv4ediGKhG93c0LQ27/Q2sKvD
/Xk3ufEBy1o8Jv5yQeTNQ/tbpkcvrhHiS4IxPoOjQE4JaYDk1UVDfZ92SXO0pRhe44ak4C+RPslk
T0gErpyhCSH0VEb8UfcqOS3BljDD6n6inpB9RufFP6ZgEdE8rs8J4bRYXAi2HxGk5opGCJXdkOCT
6CqEJ8DrFW6mjBcOI0w+huiei4DK9VG4tMlZrOYPLRy74Mi5uPU7id7Zxu6r5wa7A22l/8JgMS9v
w3HdiQ4GLAeG/AVj2fq7lTbpnXXJer8ModjTrtL3vlIS4+Nm8hRTtbb5hAQwIqVwZu0mGBQ/J9Ko
gjkjHjm4Q41Ybx1gDqHxMlgUqr9ABJPjYIf4Y+Dr1StWLC2Y2Ocur/VioyypICIOApU/mZWXxRis
d+uPa5VjRwZ7VlH/uYJb6CaZw/oskE+6HymkBj0Sizub1ss3zHPUT4gDgm0Z/bIuJoJZblkN5wXG
941RRqn1TzD7LCYHF/mt75tgRx2yPkGIDtxxyXMvGNVlHcT80MXeDuPg0tvR+mGTxUtTl6cg8trb
mtCxgJeff+om67/jUydvY5ksTwh5TBg1FtXpI4Q+fbSJdifhyoaBW2dzbuuG3Ckr2w99KsYPFRTM
+8F05XuJ2YM3xo0uq+dkfaaKLbuaCH5YlF2QCtFjRqJhqguGbytyp32iT0O3QpCpINMiOksWZLam
ofCacADTycRuREj+HmH1KsD4g1Kch9ljOu/bebnBQAaw3Y2i/i4RLMB91PMLczGm09k6OqDFsnXO
x3I904ZGX338fmg+5dDcVxryR8RJ+mFZw+lI2IqDPkEYvsumamr2GLIXXeJGyndlbMEbeIhfQuUu
oYwVyewu8GWo/SSZ+RE7/n9w/A/gGPOf/4iN88+YYAVtoYG79T/w+O2n/oWOKV5/FyQwz25jf0K8
wvA/6NjHfHC8UnLLcX+fNwHg+i90jBeAA2RD5mUYa4aM/X/QcYD5aAF+YZyQBBZmGJn/m2lnvw1f
+W7sRYYfTTJee4k8P9tawZ/M8BrJWTka467DHGD00Qz6KhMBcop5G8/2AdM3lzN3dmh3hLT6oxbM
PrcMdTub0mH88FNncf/mSv15rBj9tQ18sxljmtfWgBK0xdEG5X/6NJhFKFucEPbqjwO9Vu06lJmJ
BVQ4ZzVKiZ2Z+RhbiXmwqk/0mCOJAP4GqUbgmiSNh9dUa3KH31GDje46+gz3dkIPSxSW3yhCle4f
Onj/NzPvd2M0YulofhAfIYn/mzGaNdATkfrRV8SGq6qIEH5+tgxUz17HiwgxP8hRXjQxhKs1jsBn
Li0JDj3IMwodV+jX2k0TzRtPhgX8IwISRl9jqmisgCZ2leD1fWtgB4EqMQGJkPT9VI83CEqHbodh
cNFto2rbH/78HP7+GEAAkBgPIsLaCL5/6Z8eQ7x4UB1kN10xHSh9L6qE+hlrfSwNORh3PzvAFlnS
7uXPl/2VdggJvAPwfWN8MPiQ7T/bx/rpslCoKyanargOyUqviIGaK1y3CNaW9fs/X2kzPf9kiv5+
pRRTFLZQBQYJ/C97Z7YcKZJu3SeijRn8FoKYNA8ppfIGU6YymcGZ3IGn/1eoqmvo7v+0nftzUWZV
mSUpFAHON+y99iUx5K8/SbbYiHoEMbdoLN13OABDfUincLWjSuaJ2eNQjB1zDbsY9Zxu/ttF86+e
CH5LqC6e7eI/oS/91x+PCr1g1oHMKugrD57U7L1X9eU14E0eE6b2HXUMH/1B171GQVd1wU/WftjK
xepeLz6Lu5giHklOiSz2C1IPG1hsuK4/paHkzjTQCsUeurnhCAJ/m//LsOZfGc+8fTgOODbQysO/
YGzz97fP9Gev9bzUuKEzbd4Lpt1ZZBnV1LqRs4LsOeu8qL7jREUgufU49pjEFTG7g+DXBFi2i9c8
C5iblupnMTjBh/JkHhCC88eU4j+cJRg5/vVDBpXBRXQJwoBw4AUXnMRfLid/CAsT06ZzU7qYe0S4
m0S+HS4QA7Gf1DzjMuvNB9Ws3gwKLw/YNreH0R7koXYl+KS6bx4lyMYlCmqdveqy6U7ryDRUer38
grgt3KXY0OK5Ky+Dg8lhn5GWY3urpTGy/WBQnmWWKCPWdIzwbJU3R0RQ9aNdZvcZorYlognvb6e0
f56AuDo7X9EuW8Vqcza487ZFpg7L6zr3wrfURHKR+6F1vTGzFLCZc0bPXPPFyQgHNhp6DbedpT1K
v3L5IUcEhDMeONY9zRRAUO3nEwhA+7nPgVse0sCwimjLq/S7gFqB7qDtjW9zg/hVopk4YfKUJ6sX
9UehJC0Mq83qqRDpEkSKge95SIc5XnkfGMHb4g6Rz5IwaO73lrVYKqnxA6Gy0zj8Y2XnadKMzoCU
QdzlKerOHf3tdORRY+sYpzLV6RTUX5fGzK/sQcgnjzXyYRalYeOCa7b30KcdHs2l3PaqCrO9wST8
HT2M/oVvQXoxLgNzjtrMVtl+mcqOm0PrZM3UHO6HjloV0nZzbPlfcXa5A4xihew1KseSjjpINQ1A
5y1b5E51GjvQaxu2rFWSXTxAD9qx3F0xDkjcS66kaU/fK6jmnWC59tn61SnOpX5qGvq8i0LtI2fe
Ym9vozaWy8ZPDBzl3Q97bcrJGRAgzLM0b6dqwgjARrnfDngephTxeIF+uLTr7skEeXYqV8eZ45nP
IEVFZQq2njmCxF2bpjwPgYXrPgESlpnxUE9WepfDPkYOXK2BzmlrajFd++PkcEXptLNGHc88C/e+
kZfpHS2442dxHzJKiiwHxtm+rYtBREzK2ZMmC5IigL6CaV/EVKN1cYik2LJzAa5vr+ugBridUhXs
vTZrtjjcPE7M1q6Q4jb5YNRojNeMwU5hYGjssiL8ZcyKjm1ndvaEYj6cw1sP2V56bp1gCrwybpex
39bjaHK6oTDL8gBP6qi2fi+GsS32a+0369Ecx0bGns3WLg4Wb60PA0QKI+ZjtV8N2WzWDg1H1ez4
xzTu0DQZSJintn0tm0Y0J2cQU51UuB0ft3lyUMSy/7aucp2P8M2D3M6nQ0oT0T7xMHbOrCPsaj9L
XkHSTXW2JaG1bGwRylXqmyZE9J4Y3CoDdgprPg8gbetdljrZvAuwL8moCEbqkxZg6faTzZDwET1N
CMJg8+T9yTIL98icvWIcU0E43BVdke62Oa1YZelBCuAdunRjB8flxvaw3IwrAPPu3pIpst8gF4FM
LIiD3SkvLJ0llXBzWGD8f5El2Dly+WQ40RZdoNRAZGR8G1iyrdjEuY/sW2sDVFhEoXIN53mttT3f
+lKs3a5lGXXjzS2PpIyFA18gUL44e0gqVvuGfKnNzz10iWU/am+jrZ+y6dllh/HuLSkqhtDi4sVV
jjklGf2t4MVjx8DE40CxitnnJAUkkbdaayqLMivVE7sW/V0OuYOcSWdpEoJGRVgZpnwfr+4YLbSD
sm4RjDnuwzh51rM1IQuKtA+uJp4gcCw03U1ZHJnj2ehfA4QGd4URiJfW7C8XZ1n24yGoRyDqy+pO
YWz2ms8m1y0vrEMobV3xBBMvbMS4uhtOyWEXWmLpTtMoUvu+HJDCP9phK9zT4pZ6vpmW6VJ85swC
vcrwl6TTDT+667YNRY/dTBtq7uDyy19euuZ84nWxDb51vZbfYu6xnUd51VVbLCrFrSPrrCoeWkAr
KB1nqoKMv+NMtac2v+std2VB6Uh611Ouh2W+aYycCWJhzj3aPkyvTrKqHvML/40Sld+IAwRl06VO
ntrmBa2TOGNvLJitoAHhukAy+q5bhDsIkMr10ZkWc7zKKHPLq05iunsKeVocxta0bnuR9W+g83x6
fjcv7HMXZmK+go3IonkdAmZ0G67Kg7R5Wy962/VHVVfe/TKPaDF60KrVq/abbDyicWx+wWK4nCFF
X+c7+oDQSQosJONewp98NcyUWaGWGZoPl2NuHXT+WGBVukJIVno7zx5sTOK15/I4ym3xMpSGypLa
brlNGDQ74uS2ncUQggN5PYcWl1SCPJ1rpPRQRe3RSamEh4zur6xhtv04FfWkeNI6yqT0ZvgwCLw/
xkqZft7ENFgfeFHWEQKzFSik7jbfammsi4NBY+U7ST4WHRtsWWEeKTXdLGuAAkgRwhAG49Ft2EQe
N31xJiEiHbeDrKuuu2n9xb02JlQ2Sd63jbrKgPbkceiNTf5MJTJ+mJjOsCcFxagipk0abYdWYc9T
YO2falS5xVer25xQRSjoq/WLnBBA881Q7Sc5yKTsbKRSf88z01CAUka/OhVYIR+W0Ui3wzCzdU2K
beYiLeypdO6Xqt6828aXF3WtVKZ/41o5tqGV6mZkWi751HTYFhcZYNBwdoxjzZjHWYadqlHRHzZ4
V7xUd8mC3ZqiHIpTiZb1Fb2D9VzmA9caTzrxwrXejPetaEHyzrYUDGybHFXyMr/BAtKhRYyCCr54
yG/1TmNIdPFH1BDL+nQUyAgzruhEFg6fJo0Du4jCmSpiJwaZO/dIyWv/BJgLkVixLEZ2Uw2G1Ltm
ZEQfUY3N001dkwoSDcA39mMeVjleNdM8rb3Lfb+SQ1PAQ8wDQgCpSv9vkvJfJilItv2/1O//tmWk
Uu2G948/sgAvoPnfvuafcxSTkQhqhM/QLtjsl57p9+wgizR7lnxY+cEQCtsLaAT+OUexmKPYDu5l
bHOY3i+YTSyrn9lBIOhBlwsmHxAuAr7J/2aO8kmn/GtHeYk3vqS8QeUFUs9O/+/Nhtnk0gSeZVyh
DepLsWesE67z10EJtx3OpdkE2JkqEYZ5eQhGcNDetcMJiDmzAaQdsN/rVnYl54tKrXJuWoMeGdU7
irfMZD0XErkwHuaqnJb0UIWFVxTXXqYV6qyNP03nI+gWftYXxImasW6Uzc285NeWYkewYcMJAyPK
Q4MzSvkI9s9QvHk4VI6uixUBUqrMN7sdLpBZf8I58AQyE3BzErqZDh7CfJlzcVcUU6IR2mFVbEKs
tDEVAm62eh5gdDLDZcMHWa6jqvyt4fy/u+a/3DUOrQVX7B9t77/dNs8/l/fxr7PH37/i95tGOOQ8
M0ihToeiFqC5+ctNQyw3QcPMrC43wWfMwe83jeP/A1kKfwWxnDGc/ZfALdv7R0gNyw7dNLniBbkN
/8yS+L0l/58Ctyz68b/36KxYPddmMGe75Lcyf/zXScJkGKrvOhOgC0orZfBAH+v1x6faigdan+QG
q6Ol6arHQIc34yjVV1+V/ZPsYLiYw3ieV3xEPV6Sm08d1gowKD2oy9wMqJHxPgcB/EG/M/ujG6a0
w55n05iw4VudB9cltqaJjBYMz4klNiWxIBqr+4LVwkacbVRbR0VTTVLehHIwA4xECsknET8CI4oL
o7oq3f3G7gVxuNTD0H+BlDl5jAzaprbOuVh85jd2KqYkyE133Oe1a8vz5GYFvqESnBzRN4u9riIp
0HNZ56Bb7ReX3qmvoq2zCMya3HQJD8DAWdLOBV7DFGlAEZTP5MTQVEVYlhR+8M7r3ksSXj4yv+TR
u9kjNWDCjIsFThyO9F5PCNxITpp4CeMB5gmKSEzLYzz7Ir9KSxwMrMUCgi2UybIS/Ei5hruwK4+s
/+UbcVxTg7rUmY4l0uFEm6H3tiIvY0+X5cdiLJ6yGr8FD/AS5lvbHUtbv2BQdg7lpEmQgit+pF3N
N1bgWf6Kw4iibFXFKQiXG0ZVNGHz/DpmDV1LfVFjLjmdkxJUP5n/g3NPUxPrN5BFY4w4Gby1gy60
emEyjDZBWCXrbfd7VjAqcNJqftrCeaTzMprDzFtqOBAqvUBSzQZ5sA8JG4Oa8Ki24gUH16+uLqar
bewgD1bZ7Zb3eKvm6a1rxnOjuvZYAVffBQV5SxuW1nGV/pWU8HZZjd/jLexYVVcvEt/UDj9hh09K
/fSL1r9p/C2916LzI8YXdFHzDM3WSXewz6qDq1ziaTZ1Z4MZA/OHdjHDB05JqfJrNMXDTThpOwnA
9oBOA1fZLpsXIVbLY5xm4fdithWjZCTKIdKU88LuLZG9ZzxmF7F5W2Y/U6Ka7ojJefKmYgGSSL9s
Sqoeasri2Fa+D+KGxCSnWxGctd68n0LPPXEu5PsBdcsewJ4be7khDsrXP1lwN8BIUe6nnB1RlUE4
ZPdXfO8ct4uVR0GWZeylcDCOu65zmmhspzX2NgMbpKmoE42RitFeni2vBchVVy9GnZ62rWXbOkrS
Bybj1WPeAGF6Kc9574G6km7xC7rU8G3egri0Jtbf2q2iUfXAv5jPoFPFeXPl+xN3/Iy0eee4m/Gr
I/wN7x5hL4gQ2KVku6FUG+qYZjGOdmXOj6uldPBUu5W89/H2tTwFwY9JthJ7pytwFKDZGGMLYcYz
Q6gpnkxryw4sq+1zO2dDQ0kMkXHHhVVtUaqnH3NN3IWZKnUPj9qKleKyyISqietalvUD67BpJlng
rmc24e3RnvSqxYFBUEF6zOpfrGC8WuDso55+ATXWiJ/BLOz9ZZ7zXyiPBfeaFj1zKrOX+tamTXgb
0Xcq+9KSbXse9uZV3ooGMikxbHlv2AcTPzMDZH0K1hJPCHCn9xKQAx6/zEiwtqLxlpQLpuydJBVb
fcBXVER2uH1dGKq+sG1cbuvSeOeWerWxg0QtjUvS9BM2yd69xSVe7YaafrE18KiNIY47WxYvDbJi
qLjSK27sYVUW/f/m7KC4W/d9k37psX9B6RWOuJZu3Z0twVgtcNS1mgv5iBjYeGLJFLzbjVfsskr0
sB4EYVtzlnMbA5VA0NS1RHrUq4l3bO0SrEoo2KdpuqXD7yCRFe2+M8z1MFzu2gq0+QNqDyYYPYsT
g66TUYC6r3OX9mcdj9oycxqDCaFLH24hQy+/ZfK3vrVz5x2h9Ysfgz0+wFxgvoK2GwdIOH31kenS
fptGYjvq5NY4N6sZHRowNjn9SjsXQoMxGcTgefk+VLO1ayGSJbJb2ANlDDJTxC4o5NfbAirV3WaY
6mYtmBi36xzsUGQhcQEIgBTcnpPJtbNDLjBMgA4JY1GCIUFPfmBZM3AGTzdi5tTCPruCP4b/aQJy
Pk0VMlwfI0GUWfpxhucQVWGHzcXF6c3vJo79shxAvYoTZqA07qyFBtgXzY8VYEdiGg65EJZh7ORY
9Tsm4EwmRGiPz6IoUUOE1brr3VqwuupPwhB0hYb8tfTBFwTjXbIJPe/NURaxXpFcGe6lz22XfD/P
zXI2qv5DVdtNPaUzlHMazk2j2q/toL27bMWvwUJ2SWuu5V4Xk3naEAseDYJCaUxbIMotyMkwq6Aj
sPmAU0DoHBZdzrvex4XKzr6F240ja/pmgyC8Ik0phfbegj119BrJtbSuuQbGw1i4ZB1W1a/Zr8V+
kdu3DLkzhg7BWVauXnrD/DS1I1Vy9OPy/I6MX8cwSob7FGVhnCtrvNUuHKu8JknFN7O3zvJ+SdH/
dKei3tceBYNa3NcGSzUagbF/qUO+1Ta4QyTnZfqF0R4R/VhWOyZDDep5nd/DXSsfhN3JE+OY7Rqs
JW9DUDGjT5miKu4uTin1Gq4dD4zJeSoKHztchtaQhDzOdb+ov9st4vxLaONpdhvAuSqAHUAeFfF3
W3MN3F0nIF3dWDnr9xEBfaTAzUVa8BrQxbHyFX34Mpr2dl85IwjpdoOdEeUBEjreMMnLV1NVvnHb
V9MNYVThcx94fC2rs6dhxkpbLzQctcgeZob19x6irbeg9J8QfeLzRJp1YSMenTnMnHjJS5l4Y8ob
nRe5+0V4lUac4g9w5MPE3VKAKhfBBZ+00it8HawVha8QdGad/eG1S+vtSKfE6Cmt7k5Z23Q0tyU4
MiUOvyG2Mt9mc/kBaWy620zHKBOlcnUsmZfceY2vEou1ScvJKicFiG+Nha3EBdcHo0yazWOPWPpR
M84wMS0qgxLDZkfkuWP9axxY119u1IzPlBUty7tg8A9SWh63TOtPAA9HsTGWQ0W7WzPnCXU6vsTJ
vAaBVX4dfUGyadafa52n267scibzmfNR+yOeY7+wf1hZSbe1EVhBIF8xLyfJxhK7X4X+hwTIdflh
os3ayW4enzBf9YRajsGNQrx5EK1/v/ntVdoxZt8pHgfLEVs84jnlq+AjzQKm+vYY3InJK149DAss
9QpvBzO5TjzUsLBz5YZBBM4AI3Cnexwcdyhwm5vj7VKBc4jMlD13MMk5I7M0xJumlnG9a8OC4bEF
KjUN9LS3AMQlIPbGwzT4xqH0yrSBjFEXr5xm1SuPuPlrzQTmiRYXXWIZFCfT01S8ae+f+1Yh2S0M
rKGA43T9ktmk815BwG4iseXDWRisTaLc1BUjoVqc7X5QcQ7HoYoWt5XsezJw0OY4PEzbMr2a4Qa7
XGLlDcdOXLG/m+7cDPgHMWJDxf3XlXBMe4DwjcfSm+pqexEDajjMyN6on9nq2QIgjAtFZxPS8SO3
lqtKipL74UqELkuPENfAF7KNNv9rVhnFtlMhWqUINJvgRhyWKVoHf8kSt3L9W4Dj+RuDb9+gWJmf
6q1FHoDTybipibx9Sxuv3Q9pCOmh2Zb6hGnU3JVhmeFjdCsjjMZGN69muqQP9PvtcWk4XodGPLH7
w4HV9vP3tmnJmsuDEknqll3hnPQp5lU/oTdQzbPFBiRCEmAfdNhU15grevI+J2xaWV/H0tjqMfIG
RI/aalFvuXjrd96WAp5SRZWo0pqvm5ZFs4tR9zjjzru3JW6XxzAoh+4OWtzi7US2mAiuY3bLNsVC
I3OxjkgEZ9tm0Em5WYQzRiUmye5TN2U+2lMKvC4M8CyWIm9EpEuSk69qqBaxP4LvqTcJEcIZc87R
JawXSiffOU65773aYdHMu03jVDuSjyet7+Qxp6zGyzS7LhQMy4hLeCgTO8z0jrmskjGxGWzbc4BP
12oy5HFG5vq49BO9gIUyeoNYsVPTapxx5snTwDW5Y4dUXMvSKwCgzcGvZujcH7/5SQfW4uVhaeTz
WEGgf7Osy27MFfpm4n5kbrpt3s7H9/OzC2V29OeGEtyakED2xYAOFF9HUviczglg5Go/2uP2blJY
X2kc61GNG6kLpHno+LbnT5+qlIVE3Oo2j2xVvPMmyeCzG1fuvNxyMIkSUJVkFQbYT9uqySLmQBqB
FQ9D2d264EIQN1rul5EqMpmWRcRba5VJxrOO4rwnh9YepmSug5OBsnMHpUk9Tlkh9kNl2u+eu7jH
pgLtkVacTHWHfjMouvxQZA7Ags4Lr52i8S8+tFwDNjfUobZdACW5wH873CleSTRMGGOlba/H3qp7
SilIPkSmhQvLLFcnXDfYh8XiJf1a0d9wUcJCLos80ThNE1HzGAf0XH0bqemjTgTN0ShSB+gtT5JW
+y1rj3oaY8M0VhhWLJbQDTakXwXG3afhFo/0cWYAfrNUSOi8rGVd+2m/rdc8/4k70b1JU3D98K6h
1nQG9+7IwT+jbFxrCEbbwHB8qCbFQ0evD/lkilu1ZMjW28I/Vsz8ErsGsmCOXXcuTOs+RKcejeO4
kMYms3dWkCUazYsBX1p9eFsZPSjyxqwSq05d2AXCecvAg0WOBhQbk97dvGFcfOsdPEG5Cg+ut1hI
d6X6ANY9HtE/bCdgb6Tm0ngWkfKwRi5tVsdr5TB9CDJ/52/1Ox7Q/JJ6ByejXb7KkCYiC3coZD7a
sv76aSOu7dnsEhapVRctjpOgXLNhH4v0XBYj6pVxYayfmX5MzWyZsdESAZwMl1VU5i74Ifyy5WoZ
g4PFRiy2B7e4rrHW3zN/gM6EC3gOEyVNdTtO1NulqfA2XMY/SzjKk+h7gpgJ9D1mkD5+6pYWrZxK
dWzcCdKx0dsP5RQwEZDDjylfpjOLCeCUyKnPDIN3GMzlKZQ+bBbbqM520KiHT8NzVvTf6dcoxdYW
d6e7lc0JTT7hLRnr61c1pYDalL5xWJC9UEo9FwaBBcEwBVe57+i4XzYKxy4/pXrrxyifjQGwwPxN
WP2NZgMa5aX9AiwamY5yXVZbIKw0lqvXfLGaCC1su8OKrmJ7Tr1nXCooRLfKxgaZX5PM9YYFdzyu
Y/40+NYvjFrUf6BxkDmwnc47+83JLUKwVOt+jEC8d2Y2ODtpNC8LAUu/pMT+v89gqU4RUw+K70WS
abz5zWO4ThhCiQi2gFiE6TdF4h77SqXQBYtVP/aWhemlDtOUsRO5HHu4cWtB8d9Y9DiLR2yZIx5b
DiykMI7X+fx6aQCVD7GNwZ3QJL5ZDWcc9IQWF9lCq5Pu+KhkcMPyTt4hOqewtiqji+ytKqwIPlzd
JgoY9pjMZi5vL4LFE//CX1Vt+MvO7Ee3ROPO4Ds/C2lW59Xj4QpY5Edaybk/VCy6kgXPA0putrle
vZyBVYMEMq2XgUdSXFsTQAj7MguUbRavYkbzYfnqck9Q5RWWd7A9KuHf3OnAkpTGSTkfA9V/y8Lt
vHDBYwmSJjge4wYHL7VO7fUkSwVnaalp/6eJHY/+EvWCxVdLqR9Tmdq4MfvrIVMPEKE+zAYZxIxb
NRFL+9C7Egx0swYQm2AO/mlxD7bGuNO2+1pY7ng1pYbc6cGHsl477SE3ZZYUXWMdl5LmbPDm8dRO
mcnkAmiLWXkff9rgkRAUcd6t36oM06BNCAlZIEMRoUb5nnrKetKhVyFcXPUQf7rjvTFQT5x9duT7
HtZn5HDnoWcYBZ4+tlLic3BAG8xZ4M8ngwndXfjtDdoZVn0AFxBeQmGfkyCzLsQqM6/OPc9HS2zd
vipW+T5aMGU8UhibXWVs2w+EhekSW2tlvF8yd+4Cs8bvwANviJwgWI4hGOTroKJFCkRY5rulQH9E
rncCTGn9Tp3FrZVJdGilFd59OvS3KZ9/GIX/6zeXvsiN8dwzhn7YFuhoXgENPf7TqY93yt1uhyXs
JA7XP5z6YsLktG1sdH+z6/sVEAFpFy2KxA02Be6PnH4hNW5xinjqN+N+karnNfO+UCF4v3n3s36d
jtwHK7o+DPxahC86RLYt89Z+ysxaxsCK7kJrTN+b5ZI72aQhbK2Lo7+mSTeutE1Rc/1p6+8nBbLL
FdOy//T2D5iU5rPbcv5E/mTK8vBvNv+KpC1CvzfSkBzdoZUK0FK9DNLtr/o+ZG2cd4GAdA3N/bDK
Mo1XzoU3H4uDc6sLzyTbClo3/Lx5e50rAtj/Mxgg4OrpY1Pq6QCavbjepEQUwwOL1JthzqiYVo0d
zJ6aicf8pRLilHn7CzEAF9Z0lHAVo79iAzKjVjHZasuTN8uJ4ZNZSR+pm0nUoW2Il9oesw8vx/C7
a7M0W3bM1NbHtVILAVzcaMlvDIFgpPFesMgRwPQ3kAArgofVoKzfiBM+S8KIdp6c9SEr0v4BGpT9
WpJVsOw8lwN7GzzrfiQUB7Lgn6gBzrLuvt4M9fobbgAu8kzwhghvhtWYXitpmLdmo9eDDU5W0LyO
zsPohcHjfwQRTGOonmzbYRi62DN3addyrEaNF7Y2NWOe7/6dR+AMIitvmfADmfk3HsEgG6w505Dh
YqnG+y0b3RJQrrQThzHUs7kF2bl0OSrbOl9/fbIKMD1RqG0+eZKfwIJcwD3BVF30r7OPXUUbPHUz
oIw87HW3o9mB3wlA8CANHZrkkjRXA0LBi1FrStj9V9cSPuZIZW+Z193W6S+E40xL5C9gfXNDuzFU
/U9IjPEgq17eeqsOj01u4XxRmzzo0UQCJRH+wY3T080n/YDpLfQmMheeTeq766Hr9X4GxntknBkw
pTHyxzUvwVJdOAgLu4w4k2NzM0/ih6EsK+FwSo9+7hHtc4EiCMWt4ZR2nhS9cyIeM7xvF385aQKw
zr4RbDrySZB3J7qOmYoxZt48nEf0cDefrAQ04N/bcLESheRhX4brO+nLuKpccjFSDGp5ZKUNs7Jh
fTEKBy7wAI7lk6Vg4Fg95AQTxupPoEJXtWiRBYrOHF7yzsdcC96xo5Y1t+GtqN01plXYjuuw+BsP
snG+D4OOObAl6nr3F87CiilmV6I/rJhnqeraCHrEFKxv/gQuWFW4RaLD9lZt/LmZPozOst5pEl0i
W1UvYrS/OhmHNbG4SeE620Vg+i7awcc0ycJD6zzbfXIZ2sDo9rZVuUcNT8HNysctlLQKrgeCeTa3
KMu2OwcwUFSX/SsS1fLez9hcGwQr9f10UJurvv2BcHCwFO/NjQoZEsNfOA6NKPsHPfcPRDdjkzW7
kEe7dWkE89q4Cx2YHYg88lPfmva1q4wP1wjmGyg3gAI5/9GDXDgPrPC/ThrlL2DIayXlchrq3+0M
/7e2/i9ra8sNLMTW//+19enjPf+b1OP3r/in1sNCtoE23nHZGEObxwD+h9bDCv5hs+Rma0y/HrAc
/6fS43/wk1soPZCAmCgzvItLw/nfLK1x2vx9Z21evgOmHZy/rOdR7/+L5QOXcw+MMfVvvdw1yMxp
l/4KmM5qJ1hNVi+4xNQ2WMrPMCP8+mkrpCe+W3bwM+8274mz1vFiGOjPWAOW1yowiiv0KcyDkE8x
XZetH16mWqNgXuNs6/SIiRchXJ5p3X8x2z5lU6eIS2+uKoEmRKm6LIlrzAEk6b4O9wVzoxPZ4k4c
lHMfN6vFw7GpXUTXIUjmwmJ5Uor5oZLo2qjPdHpdO1JejzPK3NVX/RlMtv5A5PnNbabwwwVXg1Kz
C1gdFvLb0FRm7DIyPcGSfXfgSvH7hvlaRoE95Ffbmi9HEyYvoI7QuG1LI112AeSMHCHCkMaDsDNF
USlnq1F0FrDEIurF8s7Ic/sVt8y1ezGXW8VCYQQN/HEdQdpMc98yejFfa1LrvixAyO+Wiz1d4lNf
GHcnCuN76qjmwS0NNv3zYN8OTTOcZpgrMXjcgi0h3kcmOMUNJO93MfXc+7Jl5Cz96qoHbXGoO0N9
H6sgPZFC5uyr1qoREBZDspU46skXQswOEL07Crv4ydRqSIQulq+eFQLyyooSkM/Fmd83dfjNtucq
8QKqLsrK16ZoXomQKG4IWEbUn2v1loIoSoDJQdeqCswaMmADSV2q4Aux0sUoX4jmKeDA8qOUVuh0
uSK/9Gr096GFDBfYcU1YgT33BQP5YOLVA3JuPwEDpnL8dScZvs80UFb26FZWdb+u43aX6tyM8412
JHdspNGFuXj8FKdLBD6PA9GX0NqxIhRP2h/ra+/CNSBs07mxCVPd+3mq7yn0hn3L0OLHFLp1G1nm
ZUdUsffBKEztk2nXOhDHp6+HLS0wA7fj9fTJUVh8nX3Au8XFjhSfNN8JXuA6y+DKkoLKD+qbiUx2
NSMfhz6IxNY225hUQBFl4Ti/8FiaNWx7uFUV8UkrUJYA7lWWK+ih4ByqT7JD19jiSjEBLalVL15I
BCbDXuCPREWtr4Pel2fQWeOXbECkESnaj1/dvHUJqQDiGFw8loNnfPgb4R4O1ENkIGnGjnwwGA5i
s22oRRy5Dy4+zUJBGFdDcCUv/k3U+fm+zjzzu/Kteg/Q2/8BOHQ7E4CH59NX2D8x32Kov1hCsec4
90aVBjsTCynFSycyWkYcpJ2+mEnDi6+UTkHLHYrZPFln9jBoAVirXdBsvr+QsbY4QCTsanisQWkc
wlrPL17udZiqW5DmZVph9RVZcWVIZ428RoSYtdkcRjhyKNVsPEVxE+ie2hYrLAoQJpZTuiasI7cv
UA7ZW4GW2+ceBTfTWj4S1Cg3hG8O96Rb7YjeGp4LpM+PkNyPQ+tsd3o2We0s4HxnbmtmVvZyKtJG
H0OCSe/ZoMFq1xZGXqwH6xPET3nTXHy+9sXxy0yMhTq0q2jWA07lT1dwC8zuaSl7kmY7GMNsY24a
3MPmxUacuRiK14u1mMPTvB0ZjMed14Kdu7iPldmLXeZoVoe9BXrd82//H3tn1mS1kl3hP2TdUGpK
6dFnrulQI1C8KIoCUrNS8/Dr/SXQ9qVuG8Lvjui2g6aooyOlcth7rW9x7qkuMCI5F6Ahg01q3Mtz
pfGQ85BBBeIVIQn70ZIkd4HhcPuH1XifS1trCBZyOdHx9e4keWRIR41BmoTgBGiYnx/piuldGjOR
0zDrCWQe5qeqsL0D3Uq1DYzh2uaAt6mNCTsyduwYPeAzPKfktBijtoVnY996FJh3GXL4ZxbB9eRF
kfVVZI21mY3hewm84RuJnlRs/bS+75pAbDVFTKKW7Re1lvCYBDtABw3yMRw7q90C+06enVX1121Z
3FN5HFAl0Sp0jd/cMc7z1XjQJ+NGt40vnWp63mz6IV73HqfMY+nVeLdg7e1wPI27ARbPV9xL437C
7A7leNzmzJl0VfMp2baBb10nltdQhfSnD/q7U9545gPjnqd9FDyTwci74QYcrgFyXog0n28qamdM
WLjuJz/1PuXGiR8aT76IqwrkXy1eJrj/uxnbfmz8+45x8vugRUuyJUDzpqngcG6v4QXI8HvwSBfs
Hshxakl435MWyQOuHD9CwjPeTdAzPlizX1LuKDsaSmAFsqJbqo3VqOm9rYLmMjLsARUmlLENtO7E
vGltOzp2Hdac+3UdbgdFIkFT2MXVYHAGPmPvMQP9fBlDnueVMOAEUV0Hq0ouotC6z5eIoTYRJrFx
3VhtPUNKSKlZHVSIJaVzByhPYXyd5To/QqEcLmI7C2m52myxdeld8ELRODdEBtWjTXPmwpRH4/Ja
+S3T9xRPL2z29dFCtH21jp18JaG7+Nx22jr7dL46t/QRRSERXbzuTE+iuZ4mV160PZTsEGLxvvHl
+ITyfLj0g/IF6H1/kVAkPjR5WoPEX4jxWwsZkFusOpLOYrBtqfLucWzWt2tDEYlytj/ikroTSjvP
1lRN1xGrMqUHEY8fRJpaJ2z1/nWp0+wS+ssBpzFVA5AXeeC9nzkKUrUti31auTHUnbF4jEKljwM6
m3c67In77bR7sJv4a5iTrU2qZXIMOxRi2HdgbdTFep143nSlDYljjBAbyW6syU2gm4B8eP3mN8Vj
UlYwwPNMPsAFgNon8n7L9RGQnLk3I7PqnpzZT3HnWZuy9pJ3ma6vi8labjgPXi+x8J4KQwtpDDfE
s9rxmBqWSGqoIi1MnCNWx/YTQZIB4h9i7DmVjReAiYcD/dxPlIURUBgyCeJdVPKq3BcAS6wBQm27
gDyWhmYSRchpc1UANrySNdamDSRBqPtFrbZJCKMgsWXxlFlB9cCmKr+qGkNL8Q04Jf3OUKkNToVQ
aH0uIACVAZiVcAa4AmKSaiPIhyOklvKA5kVdS1KtKdVnw0nFBtkyTllw2/iciICoiwPoPPTwGSk6
kzd96gRzbS1bn2M5OMJ3GrI3iItWXNacqg4wMuaX4TspBjcXmxR6eP4mx6cAkRlp/c6v1/m1gov+
KVjGrW1wM6WK4h0X8q0cyuaQAb/HH0oI08XS2SGE89w6qRVA3RazbImO0MurG01Cy9alc7qfxrJJ
UJaoLxQ5SAomrZwlLWgRVEf2fJ/n2Tv2vds+tYvD5ATrwY41KyhgejpkUHRYhDXW2dA+xa5lf0P0
6m96g9sZemobiKEVaa5weNh6YEEEzePLFbQj8Iv5Ko5RAzSVk13YPOpPmOzUyZnjeC+/k33U0uWX
bTd0W0UBctf8wP8YElCT2C0S8UHCnFvtO0kFGScTlbezmHrxOpMx9A6VKRPC6BRbpFfOIa6okYsH
eshDFu/ikUrZazqU1NI3ZUVQ8KOcUWxA5faJCr6CLhvVjxPgj63EY06ANKKgip3yJqOZsLqKbAyw
79VkzDQR7Mcdjlz4Fgg0euSWy/xVBzr5MkVcIXsE/yP/pv6EKzw+LM6oL+IlntuNoKW9swnIvhyw
pNw0mp+mAwswnDfPzZf2wCdaN3kUNbtBQaNPpa/RxOm5+tLGtrip0zm8CByx8gbTqTnLIXhcEzru
TesHX+ipQ8tZ5QoXxY+mvY8g574tG3eTUSa+tEpd3tkTJbEA/SK1IPSjJ6/oQzMbEMfd1HCsPLYw
ztSVlB7S/ERsgbcn4de5sqvOu2xtahjUOJG5FwlFvmApQVdafB5lxvppTkfvQwc2et50qaaW3QkL
Ma9N1ABI7Ox+IlERFHq/PJMm/o7WFLfVLqL5YZ4itRuJWYi3/bCS9gARe5v1HcRL4OSQEwhQGDax
0uG7kFU4Mzzp4SLrTNul04jz5zLLHhXNyueerSdnpm48L9WqHkp/7RCScbPpeGZHK+o5fflOmZyt
eASziSZu3Af4Sy+QCzYPcVzaPaZCfnRAugOtszVtOCITMA4179ukFR+FDpuPVa3ex0TgXnuORna4
VrZ1ch0NSbmKQPEPo30lie58GKEVEB1FIpO8wV7g3VVJ8yLpe1LPXunyb6zExg062QBy0lV5EzcE
dGleLMWHjPr0E8zXGC1zhDt4gQkM8mnsn/J2mL6MFoEf2vHUVVcqTRtUVYeszXgJ5xboZhuAe91w
9GCv06SNs4sTf/pMnIidkRjkd5u2npfbRhojTxUV6X2rInZizUo3egRpBmHTEntHrtHFlHspHLc1
u/YT5MelG8lz4SMwkTMN/sC2PhdhvT4lcLTRzomAL+eihtvbfr58yJkqKLNR29yCg1rfWUu97opB
x8fewE0xdYc7d2VctatHwbux1WVMtueWJBxrm6ZRfaqyWABDF6rm/Gk2ssJvr8lgLfBgA9dkBlP7
iNgEtOpdmpXNx7pHk/FO5Fnn7gucSe4NaB5272ONb2k7JEFnTxsQe+sXCwTrdCsiK6O0WSNNRDez
fOirWc+P60QMvIehhANvfzvYnSud/TBIR5I74LbzdMUtIeflgOIjCbYuXZoh3/xH6Y1d4kGfPuM7
P8bUDx8LUoX+wGMQb736oeGgQEeR7Mqo7viYhf7u1dfNPGWFK6azsjp/RwY6BVNSQORcYm/HZ68+
OaV7HDPn0s39g+W1B1QNKAJIfxhWAEn9nq96jNZslzfpH2gYb7EU368tcGzhAfqAxvKGH1iKkVJi
7ExnWhpnqdkrxqd0/EMo6b/7EOF5BusCMFG+vQE+xh4OveN0Th0CdPlvQN5YJesf6In/L0n+qSRJ
xNLvKpL/2eYvVferlwZzO//mZ00yjP6CSRnYDAAvoFWI8+VfNcnI+4tZIAqAq2Elg/DDAPkfKw3g
HzgqPFOHgqbksbOQffefuVjTqLhFRNbTtzQGnP+DlQaS5a9VScCG/IdEUCl4fbjSN6PUzImedgbO
CUXIrOCTDdpW/Xhc42S+ZAOG/ZRGF8k807R8IYJOXvu5R5pDKBAGcyqkB8hJ4QVrPzkKvhedYe9Q
owRtoTYBaModnSN5ThDM3i+Ivh5LRAcoAcwEqgLxqdYxKeqZxIXhBKhKofGO4BVOM3QK4BgZzJhN
N+j11dY5EyHLGl1x9IMPbQd/G2g0EkXpFsfB7eC699VN7TvpFvYBnOGsTC7F2GGeTksgBKUVuDvH
UvKSEHjC0eJifofeqMBTG0bXS6dGpvJgdu5ma4jI38vtG7GkLMPkXNPwr93m4EhRHEXtqI/GJn/G
OXsrOIrdxI54RDlc70QA/bxqyO9gDdHuN1TVhqSxYKURY+Vs27Ltb6NFeAiQ8Li7KG9Ygop0OPqF
rb9wsGoObuvmG8RcxRGhdf7UeBne6bnwaJRRnDoRf0gYvTeRDiMXgYXdGT7UYRqD4U6mu75O11fU
GMtHog/cO0Xw3okgoxapYDbf+QE3x6ZHfCCXZrgi7qH5XLrDvCOBQx70WIxHKQBFCoX0mA1zcRqr
7yAZb/hiRe6GhvWydcG9OZUCC2LN+yFFTJUTMbbrEDyXuTYTL8i/XOY7gNXrB29sm2PTjP43Bbie
cAFofn3gTcfAjuILtiDlrWCv5hxYffLLBGoyItk1G660t2TvFbL2Z0pv5Z6WtSY7JpgeNLWlxyj2
0pvVDuwb2nwz227CgD7EvdddZ4NdPHgAJKlAsGOguF3bJ38uZMaBwnXv1kWmN0p562GRHHQ3lqap
irFFEDfQNyHIDvwEwZTat+i45WWt+iDeZqtXvA6k2Z7jIChOxAS6V0Gvi2Opg5TShEw/Nhz/zohs
/DuI4+tpxt5/xjztXjmTb6LLa/Wu9+ruMVvdCHVWV1yU1nChacJzsqv88Ow0HH45/Ac3jfKwW4tC
n2gjU6VB+80pxEv8d4WerpyE9Xism/Zk0SgdEtW/JEOIbn2Zc7YqOpYvjTt99RsWQbVocr+W0r+o
m9g7SKpnu0VWznvXy1+XydXwQJXnPMuweqxHd33fdXqhcFLZd3USoDecAa9c+mSGASShpXFGtO6D
SLWC5gWreHYrVd6AxXbd6BUMdnKsRv6RWtPiCRVZiULcAkg65uVVpniIk+umF8FANhMlYMrUbtd/
xrs7tps+F499XV3AOgguaxDtFRKk7RqY8nZaZPkdIsPi3o+LU4Ai4DKI1+oCOjokb812Y2CyhDEW
YQqDjXAgK6bZ4ZadsWzP2b2mEfx1JXuFo1+GByqh+Jpx1v9Ivur8JCtN/9gp6y0PlNpPm+SIyAKh
b612hlkSoHhoCR3YRtHB77PyGHckscFdx/NS3I1YYD9aMdvNPHDFXWYr91SJEBVPMSFLg5Pavrr9
wpV49m6yZ4nycgI5UYjBwmjvhh/hfTWAcuy1SJGRGOfCuqh3eMryo0XdCscHvaFtO86BoZATaK8o
tA7V2hF9UA9DSO9+fFLrQn++yCPiDFpF+BSOKYjkQ7le1cQp3CxVbO+FsD5mFH1D01AFnFBEcsMM
YG+jtgrgG6fsUil6FjY5A7WdNRsHSuznIkhWZOBJdOeT1nHRdf6MpkFZ/V3aWzk9GiSPZEe8BJmc
jxmbtVu7C/A9aZKYzmNY21uKTVTl6VIFe7IJo/cRq8Z5hbL7oQ0R9OGv+RStfXBiRVzBEHNo6ZRH
HYyKwnWXUXOktBldl4PX3vZZ3NzQe2oITEgLQrFKvTfnZ3zTpO2soMb2fte4H3KIGicUy2Bx47A+
JHPmfEWyMNxMfqRfPDR0LC7D6n1M6NQ89Y4Yiw2YxOjgZpHi0JNgdVkUJgQRJ7dC0DchSIkah2rm
B3vg1leJv+6Wpdf7bnbCKwipZKfNBRxdlxYGAw2rR2R5PlmU9rAeUe8Pxyqd+4s8WvVTMRD/Sklk
ny8xJgmwOns9jpyYkNitpJJYELF8NR+Cph7PYlTOJSef/BNm13xHNSLcjILlNuUVv+owFJwAb814
CZs2esacl+7KarI/FnEbn5iZ0Bn2zm5xAv92HTLrVXsSzUofWgcCyzq4v1Vx4XtWfCDJt7srEFE8
qYnOgrAb+4GTDqk3o4xR6BFsd3AT2Z7bpflc0Qt5hcfM9D+0/Ur7afYUdKNJ7MBKEO/ZWVe49RxC
ZKo25fRKgIpfIlWuBvJDyzy17wC6t6z9WaYeB5+NyCYbyOrbVm7U3zXox091wiu9oayBPWPtWtpl
8PCab1BG84uxwHjlzZN1nZKbR+5geTsCFjr1/vDst76i9GUySEBCDJ/zPngmQvDFjodvslifw3q+
R9tEXsU6aT6vKS9aOrH7tkkfnUbpS7Bi8hEkqPM+z6bqFf7O/KGN+YdjBTfmJUiXvs0vNdQVe7jU
TdeMNNKCmRzKG7Za5F1sVryCPmySuvdINUqT6xkAAUEg8xDeNn2zBNg34m8Dke/hqeAIHj0Tievo
gwVhZBvXNuZTdj1H8AD1Taobq37WTKDsvaJxJ+Y4p7i6qPIytKBOdFPm7Njk5VeCAvsl8h/57APZ
+mTLWGW38ZwUVzLxRftItE0SH4sVWEdFUXQi2Ag0s599wanfWU9+E6OSpj0RA7S1iHi8aIwLrvru
h4vq6jAG3Qe8NDhqZ1Xs7IUn2Svvw2w50ylItcQm2Q9nfnI+RIVkO1kkl2nrXQ8Rcnkq7hg+coI1
3xNvZZ3YizxVKzDuJHDkJSuI9ZBYqSIbt8CcU4nlPCaqObc8zcu1nzZ9kk4vXh4tl22E4YFC63AU
1Yy9aDDbLXd1hg2U+fYqTS/y+JBLmpljHfcn8pG9bd6E6ZGqor1dYg9PH1hEuiPqYvUUlOM4jjE+
OOklEtdrmnAFJBqhr5MYZdeiZPNpcINiG+KZOabNmCIj7qI9RLJ436ZFjZDc07gIkpyFDGzJ1ucx
nwZbO5u+cMoj3mv7mzeQubHVucbBjETHFV8AKgThh84eKtm9Dp6B+j3FDbFh/Ra+TVr+DEv4/0Pc
nw5xtsFu/O+ykv8sXrr85e84BPH9X/xLVuJEf0EaQIoVStf+ETnwAyGCnPIvDIUwQByfRjaZHP99
gpPiLxeBoe1JopRcX5iD+c8TnM9fgVfgb11oGeZ89385wb2JKTCXIxxaegLYEVdN4OevJZBQjktZ
DuxwKKFBlC/KNXbZakyORTBM32fO8j4raDodusUtSPDpFt9/neNCV9dgAurGOWjLg67DC2Ih96qi
2CbkKizyZH5qbTIPlm3r6WCl5BkjbbTY04HyG8lLBCAOeiwbAGZB6NSS8qCNlu8poQloJvZBIQX0
CGdzaBQP7AyObod23t/MaeYTD4Jvy2KdqUYSsXGG4SREx/q3B/lvaI7iV2QmzjY7co3sm//6Buv4
5u5QVgYZ2K3+V91NYwSAREninIhYct38JlJ+xEfOLIHltyZo0+XRk9j7261Dvi/fpwKONj/9/pK+
o13/B/nCJUkZCV8CnvQDNrdvw1tk5sCl6Fr1hTXcJ6qBZlh+uXoDSKVjQgOQBGKoL4ngvEIfEZo9
SS+5UUTrOn8h2nchOVFyUM8uC3tkY75fY7XiWSpmHsW+x4u8vk/awJzOgjVvgvO65tiU9wBjOvYj
SC4HvLC//1KmSvC370TxzYxB2DQEUsAAiUyV4W/MTNIGgMTlRfXVpuOFUbNKrfq+LOJ6vf39Bxmw
x68f5Lq+B2cEeQw3762ICpdAE63BHH+hagKnbK+LOPdQJNi84YC6Mu8dHQGfLCTQvYXFLlQoOd7n
ALizb7+/kl8rb+yRuBCgPZRZQwMLfVs4Ea5agCtmwZcR9zqiLozBMD5bRDDSvVTQ67C8/v4TzVj9
9bszmXgichmE6BHlm5uMhLxg9fCdL7MA6+19hWYoE3Z3emAsqLoxX5tC70D38Pcf/Abcar5rBDsJ
2jTsWWY5+410LatrkU+jU37psPCV8oSBp3oqSD5u4IxIFNT63RytsV1e1ylnCXsPsjxf32ed1Nrd
sMXGYkjaeFxGd1kGUtrD/Fw5xXU+qpYCxTB5Xtmefn/R/xiSvktEjEADh8qVMfPmmi2hLLJ+pfta
DE1bo6FdgNyiugnXeJn+8GT++VkM/MD8xwl9Voo3FCeXeKU2yvLuFekeZnksUoY4FmNXZEj8/mv9
YxD4oaBUKENGgi2+47H+/qaJCADjjL7ptWIPys1trSjPvo1isfyPdV0GiH1jNGt9/IfPFf/8jhFf
kMMFZCzPIaLnzStuCXvWKJw+r74lHNCDZBzSo6SkkIAVFi6a+gJHh5fLlyUpCFpHtdxCZaXuRkLK
Y1quE/rZJJzX/jO7O1hXbhU4cO9LdAXh7g93KXz7enKBEjQ0Dx6uQCjeDllfTboth7b+nIQpGVkb
tNX9etth0eH5rIutlvEYdboLzpYbp4yPriK6zNpWAf5OXIH02JdXnmWZfaNRwp1h+fNy9NyjAED8
7ccE7MWa2YXdnmI/ryKS58hFljkPfcQxyNOp2j5gGa5cvD4wG8vYTNEWenw+0AG2Gt5Bs+3n53Ux
WwiCcldM8Tsny1wmeXtNA7LRHK9B2b5pkimdbzETZuXXYBoIAdi4OM3WWwZ05H+sUngi71sU61wj
R8uoIs6U/MyPRO3prNqTqFGs79feleMjJblgvO8y/pdpkxAMzC1JEswb5FAnMxnBmxK5db5sM1db
JlcOuzNfhppARt7nQjxf5W/MqYOfDAReyQRLvezK4OiPc9Lf9dhhWMyWBpdRv+1aL1MkoaqIj7bw
+PDjKw4APs2iPhWcXXKnm2f2576JWxsbooa8KiS5Dr1XdQWOZBkuh3mYGUsIV8y7nI6pWK4QKhH9
go+8N2tmQyYvkwhtyZ5guBr7Ng6jn1+ANknCV60kytpsZ2O+4Yb6dsXw62ZlJsyCLqZV7psuDvh/
KTquMtt2RIQTU/TjJjScwkAEpTEnyS1DriYY001Wn3swuCl2ydOsEybiBTJ+cFY/7qqXo8NzNz4p
HPzANPW4mqqiHaxiK5LIfKKLZiz7tug44LboRTZ8PaYuM1zqqGfVcmEqM2gy0knKexhRtSRD00id
gw1B6Q7v1FhFEaNGOfRTKc/ONEy/4ftD1nGAr5qH7qWFuGR5baBJcg/recz4fJ/5XsQPYYFANNut
ckAFSARKNdJ1VGtl9m4ZgEb+bsHCYL5EFulgvmlcAL5qX1utee7SGZkF9u0K3ACjP4FZXEnrNh5/
UqHbuOMlXWiP31IvdNXJecrckD9ZqpfMxsQX91wS2BTzQdOQmWvxIvIRgy1oMl7BJWxgTtEbRe99
gkHncnkEB4Vm3wZ9Lk/PHXQ//2M6ePxhG7mLSULMvMjc42YsuYMDglZu54rVgd9UsAX0TvTNPO6P
sgMzRM3WenzUYcX/bQQNdMyPHPGCM1vHlV2GN6W851A9VzN5GPTqS9a4rXmlvcj80pZABp6E37Fv
JLVUC3d8pIMA7G6PUUp3y4mMrS4rb0wQLr+waTtox1tsNYMZ1VjiTKYhtSHhn+YQ8ke7y+zHKEG2
zHkfrbmZmZIigWRNo/lAGUChaOqpAVBWZGxDQ1XUj9Zbf1lmhn/Y0U7BAg6NYalY+qYaWIDvjxxQ
E7svqPkFceam72qRkOuDr2IwT7hClwqcCphHN1oXaWcbyN/cNj0CyrnoOmsiwb6TXGNsdTybxgsB
i9EgExVfpuJ8q+qHqKTSXJ3rro7mcBuAKoYIwUTMdLPvXZURMqr0UEd4mti3U7qPHRhMyGjA2Sv6
SjnTLCFpk295iZlsF75zlM35ShGuTeYkwdxdJ4Qunfs5QsS1XUDKmJGIh6vRBypqZlzaw9wxhmIQ
yLm6wj208neNMw4tMGDfZarsmoq7tCO4SwAjnG1LDM2ZXEgEpYcM9AFPqRKew1pQL+XE74pIeeEm
DaYGw6yTggQZD3avJ36SIwztHjxrsZmXcnss57uohw/RM0IGxfSkvTng/vUJadznkbvIuyCcvmNA
jU3rwlrh6TeLf0WWEiM9LLqVC0/oRfHRnkD/QXEIcxBr/aIlqzyJm5o3j0K6WWR7pO4MxzlA3gmb
PGwX5oclRFL5braXVqsNU5TvnXTTV3ylsG7rdrOWjtmtGCfU8lqGSPFufp5DmPXNzZnqhoLtMW+Z
VaM9QXeTa10MGQ1/6BboVnYN+XAx5h9wGw9xM/PlUY0UzPbjMkmumFqoxV2qy0TyYmeoWhg8YTqY
O/hzWJfpZP5u8YiHdLaEIZuNc0DVmm/VEZe6vhcWo5JmmWwxGGzY9Sqb99NSKW8ucD5fYo9MCOE6
OynT7q6LcrSJG7mKJfhkVVPRPtjljCbQcSKE9S1VvuYyqPSYEzAwDvpVw9S2rlpVYlFFHyPdLWju
tPmUMueu1JGquviCwn1t70tjNH2Z8DhM7wiopfY5EXRXX2FnnjTSUyRxvt42OFS64TBNfkgztcGl
CtKqRLx37RYsq/s47OEnNDyjlkl+Dps1YxUeW3C5gOlGs0ld2wlhhyeXgg6Wbq2lf44cMXgPAboh
T5ED5OWGC1c4S4wehAgsETNOY2pZfcJKVmzlWkzruotSQj/bQ+ysU30183Ig7e/zm8m2hT6MSP3c
HVXZeX1UmNhqFr6gx/1OGBNyU4+6+JZeZQTCJ1B9F+2s2jEsQ4llA2JnoTASuP2OBttEiyCqbPso
JpGgOtOzqECEUGzFQxy7vnWr87r0noauARuBI0QuutlHZNLOjyZZob+xur6y7j3L69b3fcWohhsS
BO3TKkd0opuiD2Rr1Ii+WiFZjVIHu4jQFJON1kP5JjsuhJsW5bURVst27QDdiTILK5wDIKnI8wrI
N/4aZb5LhMMgdS03jtv5vX3s46rxw91AxbYIjnFp5cEZXIKV5+DrNNva5CvSdbeHGVSH+eDQH/Xh
HxFX70JNVufW4ctktz9338RbxYG4n6D7UV2dgC19l/G4pfafsAVq7e10PLWEzte2TZ7faRmlz24s
pquhD+28mL0mOsaMHVTrzqNZViImEl7uJjTbRxRLI69D4gVmhisREjCVpBYS0/iQLURO0GtxiUYM
r9ZGWWxJ/aQZWXp8kn9ZZfrKVw4dCcwfPfYBn0BtXMBdbk4OMhM467cL4LIiOg6o1YOP+DAqLkVo
S2J2oe9DrUEPjc806XcdO/sQ1bJ2jp7jswuebPZucPXhUTOXZSFZM5OJJzMdMoKyfXs/iipY3VPk
OQVbIqwaLnMKGk6bL8q+BEQ+hJyyNRNiWTis0VPoemxNQIH13CC0T2blDJtp5kpblUg+e5CrrNeH
kX4Lf0dSNtovzpt1zLvU+TVagSPRkGaezD1Z8CNOJiKuqKJYK9qXqI3MfjWKR2Ybpx/a4DOmqao+
BA5BKdek6Ywsi73GS+peVlqaLUsS9eYe0bMMevFtsDpSyXZTIQjWRvBXUTfYSB2jjke22/rcfubw
xWyRvpd7gq40q9TPFcxDUjA+5jUG9n4bRGgesMe4scWN1MrLovq4pECEvhWDxY1lmsnMFQydhXTz
9K87sTa8QptBQ7amPlQl/Ma67APYP7moFjIY2RCZoZji+ODMUs6x/7EgCjy//PEYWTCFeM/xb+gf
QxoBfGM3qwTPaOhGSQB5pfIRwNg6ZXYcPY856Qv5KdGBKqcLj+3o+LhKx+xi0WWa4lPbovJILrSN
M0ewUGYpW/DJWcyZOAwaBktJvU7M23SyW9nv4BiwS1FObHbzY63Jv8ARproxvMWY79TpdRBLm+tZ
Vs+8By5xNnzVkQCE8bHoPPOKNGVjCl5V1vAD8Uiw9UsmCo7GaSPMAHPjAcHLsXFkwT5b/Vhdk3FU
LJo0qNiobgkqZBdImoTZb/akROIQo0nFztrmDmTf4lVW/IH/3fw0u5J2vZ2KULJcCrharGFkwpit
YR4MymzmXW2u9sfrkfc+z6UYppqH2nZMfOW1O7uj+jSGkyIT1QfLKnmrkYsyTFPwd7xnHsQ3HnhR
OVF1U05Cjf1OFV1IdAS/gJ7qDp/dwrMdrLHksyoQceOjrcfU1GCI48l20Vhz5FMyStuXsR1SA9nM
8cYzuSyT5157k+jzCm6ZwzgrySPlztIj58Rmi9k8kM6L2F5y8OQ594u/LlfuBHLnKiDsfh6Ps0NE
w8uYCIxn2/jHzqdT9sheo6vDlm+bziBSl/3PE3G4VhEbg5kMUk5fUMxc/qQ4s4BotyxrfgUxCSMV
AYVNZlGiE44jY9KqzjqFgXaHRwA07kA0/UTq4a2VRObQLYPQ7MLaGSQv9uaIgJMe2XDN+Ii7WPHU
+pKCLtLQ0CKNI21hj7JHiVCXv+eumxl3FQ3HPfpeukIQzvmB4RQQM8QvogFopkrNnByc0CwTp76v
IDuyoxGhSDiq5HANX3+8etVYmK0VocGGirc0ddE1u34cOzMwqsmUxcgbWMyQBLU8Ve9sb54rEgbU
ak7cfmT13MhJSPOKc1pW+iYIco/N6zJl6hiDQxzuglmu3UU4zKKASOZwpmBhg5aoOAT2sFUOaFBr
fk3k9S1zVdZUZifqEK7LPDP9ODXOOV1MXM/ZSNDGDRv+Idh2FOScYo8F3pwCfxwsing1F12vIIow
KzbBkupNH66ceD3UEQx0Dkk2o39KKhpyBHUM5tKHamYl3M8JWcT9noxLL7+RmuIIPwgNY73FYmMm
rJ7HaAFbyDssaIgY026lM5AASX1xayhv0X75MXNE4Im5h6XIzaj8fdXo39SMQkqdkUtDR0KFf1My
pIdOxEhUTJ/nuDfnzBESXoKs1FuaIkKG1vJ9//CRb6tqlKmQivieKec5IRunX6tqi0bnYvdB/9kP
JtO9+TE0ihBM1p++3T8/yuSHgfA0DSNaU2+KlE6i9DpSnficerGZnzCIuCObQiZr5q7f38nv1cC/
16oFZWopXB8JIyHe/+hKdbaA3EhyzefZLYnIxuxUOoxEv/cSXkPiHARr4RqQff0yVB6aDcTiRRPC
jOvhlpypQpjORsSR18w9P2bmn72PqlXmiACKu2NNAO418affX/4/bhX2O3S7EU1zjuOObf7+b+2M
uY3LHoC9/9LjD+M6WKDMsZDFlSPU7z/qH2POpd4d0QqiE+R44dvSMduo1IH1pF+iJHSH5RQvaN3f
I4kzr0gQo8T405B720IRPBhQeQ5qaYrVDgLSX75c23RuqOgVvGgP3dj3fB+qiEPKzH6vnMisWXHE
fp/NxMKfvwJWtdt3zHaoyH7/3d/eZrqmvm+q87RJfSHejsgJmseI58H9RE2CoyO0NKpUYSXNcf73
n/T2Ljs+QAAasYTZSNqub4vX0GwbOu6Z+DRUtcxvUO6Zo3macVI74QE2u8bff+CvZn8aNIADKDvT
5PXp8FE++vUm9xkB8OFEzHpb0SdK9q0bm2mOSXHhucZtU8wCYKlakmgrc1A0y/73F2AY/b90i9hq
uU5ku75EHM9XfzuzAKYshJbVJ1xDi6r29LLWfE/VI4my449ty4iTgzUv8KBkgUb9URS3/N6UvMoA
kEdyQd69uTll5psSD6X/hbe49iKX08IKs54locunOux2odtb4YQ1Nu+ZreXkm8VyXIYaJ10S27z4
G3IFTP21l7h6XgVRRHhG0AZW2T5kM+/0FymtZeAldW6ZvVWHEpjJwmodySnGZP7wzAKdsreR5MLx
61HWay5L/ijQd2ztmTXz3DGbpizsv+/4HGE2y3FWQtfe2J2auP+hyloqk844j6bIgrEs/0OM4D8G
nCQU1Q4wJkQO0sS3Q3vgZJEAXVme66Rx2bMq3ZsjEDo3swP4WbL+/RM37+3fp1wz1UbfezSEU8K4
eNOgoee09E0XTs8Rwmqe4JBGQX4DMsjJrTOaPq4A3ii0Z32YxX+xdybNcSPd1f4rDu/RASSABOAI
L76aq1gcRVKiNghKlDBPCSAx/PrvAdXtV6LaUrTX78J2tLslVKGAzJv3nvMc4g5owubF8ml+/THe
fnPblo7JyikDvjaD9zebaCmbcuC3jJ+yivbnCRNcVzyIbBDqLNruN/aHtw85EnjXs+kUSVi5vuO+
ecilZUYJWVbtR92QXvbopt7yWKRpvVRWv/5e4s0rzd8OKRJ7u/SYvNmgPH58paOBcCDQp+KhxNCL
t4T2ZRftItqonHRRqrM7rBh4F/wfj4YNz+Xo2sEjhzUXyeUCGqUFw5Fnmd/XA44u+gizsxTqScQJ
JfZYBD7HJFAsba3RWNoAfrdox47al0ubOCuYjtwvhie+nJG57EVRZCyTIksXy3rNgYBc9aMBMmLC
BQKr3fmWQ/R5/K/oS3Xz7Wn6DxB8N1VSdu1//+eb+809CFhXUIgzgSTF8+09cMlTCgrZjw99kS47
c1gxqsAEP+Chffz1/bbfPM/Lb8riJRFcEDPMOvrmeYY6Rk/VcsJ738Gjx7V6LEhXhFYspX7PUs8S
9G32niPS4S7Acl66pH/+k9IwORMOCCY313W8pZ/JWbBmpRPkOdFRMLK0N+Zzy6tKFghWvWzYT3bP
gWkLPpTjcTKzqOndn4M/pkXLEMnIU8G7M/vmzL/TVbH84LObchXjdRLvfWtNaIsOKJgoN15+ydSi
ahlWcAGX371TWHU4GX0bofFG8uziC14Oz2FIl8NeTRbsr+o3+63/48+3xCOjGjAFgiWXvRDr1I+P
cMM30L5Zh59zbXsfUgXxCdyEcA8y82uHHn/c7SJnDC4mKMzhpnbC8lCILH/UUWKij/f7kqFpZK8C
Y/LblYy75iHk/Nre5GMLqiL2tTgAor8tGLV91rXTwjVXBlhsZjnyWrthdRGbSXvJjhQvgR6xzjZG
m9rvZ+bI+hQqnKWrOg9MZ0PXkJyH2eg4HOQjKWnEd9047ErZzskN+9KbFDnz9dRsmYnnjzi5nVOe
C6YEad3RzqvQAKfYI/KP6ADci2kEOrXq58Yk6rFW3r1gf36uY5Drq1DJmBZG1LZ7oI/l/eDZ/WNi
Q/FY+aaB9dmgb/eU9UH7khu1eiedtqUsIj0pJbVkx5hgQkbKvGjEqR8kxqp3Cn3KgbQQ+alp2MRp
+r73JYGofthn0OZUdY/HgZaYYxkx3T7DWeNluAXiYH4SU9d+tLzZeYh7t1/HowTZ45G35iRTcvHr
l+ynB4Lya1GnUakwD/qpTO9dcEGZo4qXBip+vbLzOht3hQ3k7Der56vQ6l+7E48e5ykhmMcvqbp2
8PZsNYoiExq5yos1EC1DKcAquqo4ByQb9Kk4MEQR3iW4P2q8ny46dluD5N7rxJXoqjvUUGjY5LXC
7XYqDZIC2IawC9Nu6x6Lgj2dsMOiXonOcm5NnZbYwm3/jLbfu9ViEu+DlOPbyqoss15HWXRtF4R9
rwyvkDQ1MkZU1hDQb1LB9AIytKPD3qudFbnmszl2NlGxgf2PSoTXO/J69ynTHEGR9uZlrGi9eQ20
4BfelfEmECFh6TKvOigrypQPv/6hf1xMv13MQ6S4lFjUz2+rwXB2KKtVUL5I0yvQZ43mvQW/hGTC
IrvUjr2ADqOquGU8C9Tv19d+I8Lj4ksZQBnEA4CjSbwtCSzDa0fHn+YXsDo8ZZDc4r1dpflhnMfn
EvbcE+GD46YXEUOPRhny4JSTW25+/THc5Yb+8Ah6i1hz0YNYCMcwZf64+llZWDA+iL2XCB5FRjsN
ZvuIt5QYCqYk3UYTt3jwio4shMSoC6Y9VXHAax5c6lqiY8+9yLiercg5wNeicabC4GMBPdFdq8y4
TKbSO+MV25OLad/TA82vK4OnEwBgM07ruRsZuwBID9deHXh3lI0afAopNZNMkyvbq5N9Rqf4kJCa
dA0jN+82Vdj2n0BE98SziezWKH02CDlaw84W3UAEi0qi+yEP4pTQFhzb2KxBReouYgTgpQ1eF489
8Z1Dlv05iSfnvUVXO1wxdMCb/uubu9y7t/cWOxU1qOQ06701u/a0hPndvfClSRz3ymjs9JGQxWnC
V1ua4Ak4S/zmihamyreXpDbgiGMJDAVI4978nKbIcfXX6Rc4Ps6JtplRUCNMxgWNSpjHBG2w0ruR
eqltM38EKNydMVKbt4YO7N2vv/3PT7jnUImi6UWShQnw7epmC2Zt2ThkX4gNhLkYDEH6CR3BxFyq
LL9QtXsvc7skW5TGp0njKUCfqIHQ/OZj/M0t8ReRKy+4H0DBe3NL0OK0RTt7+ZewkFMPJj6ebshx
j/NzkssOKiLhpOCj+x3hZ+G2DsLxKfaVrg9xO1v3v/kwf/NIAOOle8nDiTDurSZ0LvpBV2OWfok8
U77DUdXewfAyNujykwu2mP6K5KPuVDtlccxH27rs0MHTxM278SbxYh/JazlokNa9/RVtduOu/CbJ
3v36U8qfFwUOCSy+giQ0NNRvZZxqKNzWj/iRopHREB2XKvxYqRlEE0khLtgGkdGbKipIRZ1Ll3eT
xhIGGULmDR2uIFgzqi5iUPXS+5B0uV6a9gw/SqONL0G3t4fGtscriU3vGMH4c1ZwcwVZQJOFVz2q
zaIHCOVXa7+YgaMYPNC7NOuMS6IpAeDQhDKI4+ZnnMaBQoTEgBoEDHXXGp5sdi4Y0HMWsAsNmqPJ
S8RAhB1sNePqRxcgx5Yqsn3XCSJ94iKHS688hE6sIQz61pJ+7Y0dJMClPCSeGBiAeO06mefRukW1
cjnUoNlWVQKBfM39q6wjsqJB7U0ZiffEHSQf+pLMKScRyZKsBTbsdw/0T9uWJ1FwurziaKY5VL55
oDU8wiJonP4LXe8memB3c8G0CIc0lxZ7nZA6Y6bUzpLEOeVWX+PZ9PAK4Yka9rZXtY9ukEdn0xuy
B+DxPRMSdoGdSlXOyxCl3tppGPd++9T/9lncT/WX//7P55ciKbHBckj53H3vmuB3EuK71++n2MnH
L6qoyr/7M39aLXBNcK7ETsV4VEjMOixwf6a1evYfNONYPCVWB1Qikiv9xfB0scRTVixvME2A793y
jviDPYLt3sFhb5kc8/6J18L5YceheqJbSVQrn5CLUEss//67trDPcHdOKh8Fi89CVcQxXBwmV795
6H985hkFSIuyX1Kn2OACfurTh71uhF1F4aHnLGKttBn4JMGF1Uds+eNNQTv5mM8Nvq9q7uqn736P
vznfL7/Xd5vqt4sjY/aZgCBx4Gb/+BVjXv7RzvzgECH7yHaeaoeNHi2u65rZXWqJ6jmC6MI0pMQZ
hgcw+TIaXVlupcJdzzx5hsyYJvsOLP/abozm1KPWum6RxsAoz0P04qiRti0O1Mu+9cK7QubD5v/w
Jei/4bKgHcaD9GbVMPGr2KSoE1I2j2I7OtW8KwxQaIk3TA+NbeKwszLP3hoFMKlF1vw0INsGMhVN
fL4kGG9kKcabipQVpCYzyoCAmDztZ/lxRLkESWew7ouk73bQdajXjaL8h/CQ14eAdlNg+UyG6Na/
ORy0VOT95A3BIbHJn1a4g0laUNPeYzz767v14zb97RcHPsPkwl8gFP6bm+VqWIaEtQQHbUfmgRYi
Px5z1JPq7ObWdOFW/vp6b16i129GveMvB04esrcnEWG1ZVkQ7nWgp6BuWVHwMfdRcP71VX7sQr5+
q6XWp4GETYRTx5v7FyiWC+hr/kGJIdmTRvq1Zqc7ZK1//+sLvY5L/lX5vl7JpaPCwrSsCz8tCmlk
iWDgGTwIZGHH2WvFNg54ZibgjBvIUEuMCqwd+I1ddkfwqX+uc0liW2qFdzE+7ovCdZtbNTHzXEkN
kai2ll4LEh9yS/I6PFV5ieuQZ/NBR16JwHc2YcxF6TCrlRNxkbF2xJbRX3JoBQbNQc7J4ddfEif/
23WBQFmaxi5cH4xwNF1/XBdCEcKbm9V4GFKbVMYIFiW+j/ZI1Ey2q7KW0Ae7+jrmyti4Wa4YHXnp
IS/A12kyDXdErKirmpEthtHSxl5fmu8t+EZXbjA5H72hKN67jdwqaxDvLBSkEEPR0qxxMeX3wsSX
Hc/sScQYjA8AxwTU/mTak8BupUgnWM5gdHWuex319LJIpKku2F3iQ1GH8OojmRyMErx35SbIcYkU
3rd25d+r0E2PKZSQTWk1MVDGKPwcs/GsizaDbsGw9LrOOTGhxvOcM/JIuhGhdLe1FqDnnbpfy16S
oteBZDpkqsoeu5bEkIakQII5jGuaGNPLBD4XM13ckaHU2Xs3dNIWDlmM0jFDwgYh3rl1Y9u8R8tZ
vPeiOPtaWzG1WGYGE2lyKubARseEyXsZjx/gNGC5LwRCkSDIj+mUjue5CeQ1k35/0/lJGaxsFJXX
RO7g0U5z99lscByMAUfEMPtikPp1SW6xsSFJONoanjoVBQ77XFrNNhPBcdQG2t2wDgFFUttB5Sfd
xfBKJHsp/MUQNlqe1mvOgDhwq6Eln9d+cmM5rJwxNo9RVhRnXBHTg5FnHcCrwpyvQB1QPU/M2bYm
+wvy7cHeiyrwjzjw7WcVyvYm5T4RO4kYZN0w3LnPHKb/NU+Exq3XU0M/A7wgCCQWBu27EdT1QmZ/
KKe2X1ecvPhpAPeSiBQdhqnfxbF9K8Ki37K26WOH2GdFVQ7jTcXiBfh0sYFnV99OKr9E0A8IcKAR
qaO83/QEUWHU6Pq1MrHJC/DMtNFJUQrG6B3ZuJcgaD7GqPQOaELMu9CasTYo+Z70pWfSYMvNoNp0
baQyeOzc0IfmosiLHPvhVCIcXlV6HteFCfKtx3686jSxzB6pAyxR/bC2mIURMVWNF4YfobvF/7Ce
8EgS1xRPfJgx3MUiwz2V2VW1Qv6kebiIo92wDWW7JPLh7aRDQpownBz0RYsHf66qc2eAYVC4l5/T
oTVv+6T1QIRO+NtWpkjr65lsL5ap1mouJgSfR9Ql+cGyE/PgVbwuElqZma2ChtydfisGTi5MKzB1
dnG4Hs20/Ky0E30AUNa/oB2fPthaDaeCmJBjpsGp6ah2zso06n3TZQSphKY+9lCDoaCRuNXn00RL
mey+1gLVE3gzhOAF+VKYUQE0dB4fHG2WO8YS8dHMonoL0NJZpxOZyIHdI01k5HRORtSWpUlOCJ7W
8pyWfQZWF0/+a/DPRlb9tDckTeumNbNdmOrpq+7UUF3Ris43IRlSa9QR4D8qGAvgQADBROwc1hz6
uAv7GooJmcp8Y3XyZCe2g5oy3DLmdDF3ZvueyFLnWvCiXoEMavpNFnbMFEyUp1B41bAJcpPYhTRV
n2NS7hAeJ95jTO/oXCJfvjdM6gvCz+Jr/CJUJ5qSD9wvBzWgOXw61N8cQi2TYsaU2R1wzuYDHqFs
k5nzgPaTutBwAbfkmWUfB6fJdnUU9I84X/NjQ/LHC9oa85CnDmuP4ks2NeUXvcbwNBNcfpgmu77C
yxKevFaxcw0oCNaS/vsmRQm9DZTmm6MSuoZAOmzc3hbbppvF1nEdSCXIHAnpcGb+jAjy9n0kpbuG
x8MnoWVu7rXu+EqGBDnY2d4crcn+hGGOueHaYmEgL44ZdN2J+WCmmOwDrw9P1CouCGJJN8vP1UlL
nlfLJmmEGlg/JlqxrleiOaF3hdxBbSP2llk0exzE7gUnU+Nu4gIxE0523jlkJLNxp9j9OIQuGVIh
g4s700MUHxJGfadM0WyUF1sfyCa/aDMr3TOnqfZtimoabrhpX7gjMuGGRcFSvX2l8bfs6rgZjzS1
5RqSfryr7BCnQNnfk3SEtqnrkhVJpO7WAySkwjKA2hpHeq9qPcV7br+XfVaO38Rn1RaN5ml20UuP
ZT+tukKZWGiECqHgFm7NygqciuGLcOKrccA9PH+bC/37wPq7AytLBoXj/04GuP9C44dZzpcfjrnf
/tRfgDfrD6b8/zp4/nlcDcw/sGBhDEYEAsWH//0/x1Vb/iE5i0oqYHPxcH6HBrCdPzj1UV9BdsNW
zLH1Hx1XPftt1YZZXRJyiD0CnNZPtT0jMtuIB7c8MqQFwbuH4xKleoseG6pXV2AAW2GjFMO5ExQb
BXGNG6slH4HSzjs0hZMgCA3bYgu7xLpqG0fejxmxgjSO4LpF5MyuB4VUJJLjh2JkjdpMtms/B9g7
j6I283UfuMTdQcTcgq996cu6O2oYAHs3KaON9LOGXLAMItPc9fsJpSdbIZHwqxmR3w7VekGPnkMX
YcrVB6du/OeSl+XYo5HcmYnccX4Egs8WutbQ5q6JifAP5ZRQMca2ZjTUOl3EoElWH2KLsDehjfnU
atrlWOWk/BT6Xk3OQlHn+B1VFF1WagIqmnb+eUxn864fAAOXOfOj3gouTSyZgKqj6GMetwsMK9MH
THN6g3cxXIWpqfbKY1w6JLBG8PPcVjgMwMqIcieNbOKMo61rZjCniArOpS96w75O4w3KJ+nSAxC8
qK1Wfda475Rpl9uhccy1iT7gjPmpPfbtbOC6mq2Tk8XGKW9ZlzPRzGssh/OmTc3qspFsylsoDiBJ
h4GFKKmdLbZ97xyxjOyd2ip2oiFExJzb+ZYqtr30EgM5ai/u5ViM6Fd7ucykGUJ7WUvWYchfNMl8
J/tq3Bj1ON05Sep96oldq8vpI0FZ7d6q7fTQgyjao0YKHzWOsF2KcebFT2Q2XfaTSC8jl9Tw3K9H
hkxjR8ZtketNAj350Eqldg0kmA0acbFl1RdkNhAXhjcm+OSrcvgaIfzfQSTDTNaERbnlvXFunWkg
ZgKCPzNSCzzsWE3P7DCUySX5C5eALPSFb0BcrUDwM9sPAEPV0TKyFiGRBHPmn0JTltf4cqvLfLAe
MFrVHY1Upzn4UPdux6oxTpg+9DWm0uDCaSglGEw7KSluSBe9Q2/0ybRTLfFIq6DH57me8RmeZDLj
HhNET8yjsnexU/trYTUgbptKFAd8Nel6icOOVsLpSakgIJMA1WEmuJIGp7dpLRICRjEXN4bhHgK3
IaGTtLFLJcVzlTdeeG5QjsQXtZW/lwS+MqRywav6lnFssUCGYp93dpp5Kx0g8P08I11NthDD5uuZ
eOUbwlr84nMAJ30+OziES7/rH9x6tG+UD4++3wLuu3fCNmXT70m7ysvgRISLIFkmbHPCQWJZ39Wj
gZiKPreODjW5NOpB5AN+pA0topLs31J6lXcqW9dvjU2BR9UEiiW574Wu5x0+1lKqLQ0u82mOm6Fb
Aw2JrpqJzvR7ICGiAZjtTtZtOQZ9+ALwC55OMgcrVrhVbOEQ2pp99Y4n181WfsCUYRUox8rWoyZo
cWV2jF48I5wQipfarI5uRR9gVfk9g3fsfxmbPmpk5xJZcvBYTDUppJZn8aSYJN4cLdJXETog4bgp
O895mRy7y/YiHBmSAGrziJMxkiBDrxyG6NbdjEvOeaTkqhhN696O5qpYg+uLCBIdGOmx9nFFql7q
axEAyd8URL7YK50EZXXt+ROeB5DGTWx3F1k+uOamqjSne2/0oq2J0/oatfm4c52BfzRzEJXK5R6v
JeT5+3zwxYWCSKVWGcHeoIWLYNgjapSXZeA0xywJeO9HN1zO5ESDiN729j2Dh33pEftaEUBws2AY
5td0WGW51XmM3fgirGtvVw2LZC93fI+XSsOg2vTYyVddKsXJ99TeNUpm8n6Xsn5xxN6SZ2cbO5JV
zHdeDtpMkjxsrW18nMi5y/LKi/vqztceplrZ6CeCvMWEUQmtyYILyxtlbbIFIda90sSISsBdxzAL
l+nUfGKPUiAsHUmWPSgy/N9QycQCKItmbE+cQfwHitH21llAZuaCNMsXuFm1YM5y/IMnDYv387xA
0DBKbVpPRkeWzvBQ8Fd9IGKOcQ4xJ0/aanDrdQtULV3wahiL5ktm2jDzmpGDwTClH2NG3Sd3QbM5
MNq6BdY2vnLbOju2aqKtwbmlC9hNEpmyjXFNtcQw4mSruiNjP6hVkKn3ri6gsaTWMKzn1tDrYYHH
IeCBI6dGkHKJvZTewnY3tWLGMyzouXGB0IkFR4dNJr6pF0SdXmB1mISiveQL7Oo2oyK2oEWyNAK4
s+2FdadpRjxrX3SXCEusLxoTGzBD8HikUlkH2TY2yRZcTywYvXoB6qVJXW9V2eVX2YLbgx7fXKKg
UDdLj/yMu7wEpFimZzBByb6xY32VVe68dkUuD4Q1fGwWtN+0QP7CCtxfGFoBf0krqQQWGmC/gAGr
BRHYjpy2F1eSf4N8b9wjQFPPPlTBhgjAjQ0u4la1C3PQWfCDBZbf22xBEloLnHBoI8R0ZB1D0qvM
Y2xG78MFZmiVBbmrpeetQNiDOnylHprwD8cFhDjEVXM50hK6sF85iez+zWY0IPo7VgxHcbS6B0P0
eB/6FlEQPsxxGyzoxVYvFMYG7sSapMYpIVRXdOumYDIhV2bGEQfqoolk2/Z5qRU2nYqsiGcx+tQU
Du7tlQcFhd1NZQEJ0lpOsfeOdoQfseVFRRLF962c6uT2tWj9d33/m/qe91BSd//v9f3Vl+E/niqV
fV/e//mH/jWRAiKDMwN/hocQcSEx/zWRCv7wmGuDdUbfgtjyO/qX8zqR8hHYSY+kN0ro/6F/OeYf
cJIWVTiTHRKy+Qv/Cb/5bYEPQgrtPEJJk9a9fJ1ufzeRsjRLKS7SComogdgxKyP32lZDfYX793ee
jp8GBVwLk4LJvUBbwGDixxYwqCljbnyrPHr2gA9JT9ZV2iNwnbgD56aZf0cdWv6+HxrrLkLiRTNm
LrOcby3p776bMmwY877J9TD7RKvBrFGlpeNsYfx37GPZAY3Yws237geZiN+09X8U+y6zEFCAjL84
M9Fb+ElJ0RgmvURiD46z6rqXAqG0JPtC++fJmse7MZyDx1CYv/vKf3OLXe7WovRcnrW3biC04fSK
fA8cZcHILaNt/KLLIsFDmqjxJjKnf3xBxusmTDuuuFgF3mpsUwC4iMBUcIgNpJnf8MBxF2wL3zY+
AvqQv5kvWj/dV6A8cJmwRwTL+OdVofrdjzq1FnN3qqkDRwpq216G0ONmVJl65SNwKFg2E+vKz0vn
6E2ZdQc4unwsqUeGdSyzGbaw13p33URQ3gr7Xq/xAMTt2RqD8cMkfjfc4SD/9iFcjCmMBHgETVjs
ry6L7z5vyZYapXSDD8jQI+feKIQbXrRRbjY7iFuUtE1kDSeriqESrFoUIve8g9OdEeTqgMRXylPS
+vbxtc6M7JY6kRErzxLYVsTgs29djUkMp1yjZiowR2rrqoDuVKyBQc4WkriWStJALsxJTMxs7+5o
XREdC4qm90zIA8Y03lmdHG9CoFz5EshWuZ98bdfTRqqZWA9O2SK9ULbLVJNVQm4SX2fBITW18T7N
4yC8a5RQPHIhSBMIq+1kEDEh5tgivDCQIxx3EpjS8bJzAu3cjuU0nEFI5Mlauik4pMAhZ+h1IVBT
wXs66pZu5ICIJ8gakuvHsKmf+lTUTzMH2yOKDcQrpMbXT35ha2DBLRVz0Cy+c8q4YItS2n32lTne
VSqnLi90WD/ZcTfeGY1h3bsdk9pkZld1A1eUx3IKRnKnO8E4Bh91y511x7veQUUIUMUZVkXecsGg
TMJHeMaMzXt/cJ9zTJNXPmeim5DDw30f8KPNQC4eh2Z2n6Uhx7skgvEJSZtMx6lKOn8djAYZMy2T
hrtvz2qcRjYCXTsZ+kviyFAHp2BTV5SL9ZOYyObdtwOWchwsUxafAi9MimPGTJwmNQw9v992jojf
x3igHlE/T9amy3pKDYBYPCegZp1nRtD1E8Y9Xv6mCM4Bp+LHmrEaeNsy4ckYs9pYU4VWF8qc+PmX
cOYbJsdMBbV8zQ8Rbf00jmlRrKMKp+Xu2xEoiGkU9zFF3moA6nOXDA5wRD+qwB0t998ZO3KNe9+h
fKXJwrQnxg1LqMvV63/ThWG5LiYzZd2Y44PBd72NvU5vBiBYu75peYCpsfwNrImhPpDvGIYXVguh
Zg2Pn+54Q9DQHRJ+SwFNwavYo/H2zfSqa2RbI/Sirzq+q5kSLt3aCtDPLk8hnJO1xB8o88QyjxiW
PT1SNRllfGrbLjH2k9mnwwbowRTe1XXp5qSUuzRQiYnrwrOYg+mJ0AUyYyaDluuQtnNyM0zAa9+3
r21ZJtN634q4HFazmVUrwwd3yeQjWRmudrnP7X29tHmBKdEjoX7cBTaQoaURPLy2hP3UvnKZ5Ky1
Hg4hxuiLLiItWxY92Vt1yIBXGBMRfKRStUu/uV06z4x25ApEuHVtLH3pIW7o9nahdj920G4Z9tjt
YK+jIBkvtGfog+NXzEV6U1TUmuQv+wSlvwCPtK5kkXDuTmLyCk04nqjdnelslUTgrXh2aS/NhAvt
y3ruXoKEo/emNYij2/BwBycnpPu8CRzdBiuEIeGjjUC73FiG89DFEUcu1SDV9dKrFGqlc2gGZBT8
h/ZSzQJ4J5AzY84QW/wDp41+vFs0m+MWVXOcHKQRskvPy2yhRbPiYsni6B0TR+dFfuGuXK3HuxnW
/CNCf+uqdqz6iRSsMcceNjxjy40eU1eyYDKcuU8NM32fqpkXK5hcm7w75gcJw/mjXwcLpx444YZt
tLqXLh7TJCWbgK/BsNgufPfkAkQJ3s9tbX0slGHMxxlCj3/EpIXNem3V7cjMjnS0kxS2/WmOtMsU
ssxOeVCH58GooxsGfPEx8oN75OzNY96p56kYl9U/sR45RPZwbrhPjFxZ512m+aegqsVHhqBM+PCz
mpfwWrx3SAbIz0o06bIY2UmEHBprzXvpXThhpfxdQOvweuzF2O9mRzwWsV9vcMA6mOoKQiCdSTSc
buAxAvi3w/KqxPn9Kbds/vuaHUs9uDGa8k+BPyRq1TR1WO1mv+J8IqKsp0fZZsYZMmPPrStCmhid
G32YPL86JMDXrj1m0sRJdsnes2pyCicRtk+waqhFFnfF2R4SY51Zmp+1AZgKTL51WCwcWiFXym+n
42Sn/pUxTsEjmjDmrcsk5sXM0+DsMoOR0BHgG62anicFTgAu83EZEvMol7RncWVc0U5kLaU3yJqe
Bvw9Gt7kHlRUcG4Hfpp1ngesgwVqI45VPlwM+p38P+IM6P5qtJGUyLwmKj4SGeu90oAjYs06qF3O
dPsAd+w5qAmVTf1F3JmymRDR6vkw9mwuL11SkffexD5eKS5Mx8x5nqeUBf91CaSdAasACtHy6CM2
jm+6ofRLAByDcx763twTGEZvEBRR+1LaoFwZYCmeCMyJ7vOryLVNXNbpwk1ykvIgBMSbvMMQdQIK
bsn9t49llS5BIE2cUkmExkL79hSrfZMrdcBcOd50mtq3ICWTGFaEIiems7Js0V8UznhpIdS01yb4
haeBeIn4WriaT50UNd910As2DDj75N05TZ23pE1JIiqKVQ53m7b74Jva82ASORIVV0vkIrzP6R0p
ou6TRCkBrl4Z6XmoFUTrLOd0z5ZhoUj35gq1hZnLs8NJuN2RsGG9IyaZeXofG1871QT7uB+CEVRI
TpWTGF7wKMaBx4JpHzt5Q0DZvQ2oqUaAMOL4UR7sRT5JstzRhoyTVe4iVVr3te+yYSqWqnfh8osy
FeVnwp1WbPKWn9GwGk4NDBdNhmpuWxvJNvcZQC9QKcaX3CdKy3fSRmX8jkZbLmtwJHEU+3cIKgLJ
VlUHs41vJ2qmZAdjw4ish9SnWgZ2P3TuyrMoN3KzAvZuOmEGK6RIMPiQyD1IousKI6AGIWbbPOGz
ia/Qpel1giNqy//QdMBwd8rTub7k52/uKp+VJQM78GE0guRkdFHIGCNm65n84sDUwiLkw6Oj1TNZ
zP1GbuhqMWb26FCTnEInwr6NfJZ0W0X9DnOktVGzVUDEwBZYYQyA9p5bd5AuoUZRhpDjrekOWRkV
CaiY7KuBeh95WxUeAhqZiHUa3Lu8gXR7nfJrqZqvRj5dB6MzHHmuKQz6xrwOutq8dtHSbTSRH7Kd
isPYu82W2jh8N8p+2qVsovS34wExnnPtYAa+HEVf3vJrsy8jNjix8xV7p1hyhw1yof1CbqMgv+wz
RtbMsKZrkzS8h9qQ/RMTevuq0kVKnkdkUkCOzT4P8nIj9Y1dWHdUfuVW4Pv76srQBSyvnYTEAeBf
Zgk1YHAYEzE0+YLgiB/E6XmFd9jlBlqzRMdUFNqGrtdkGiKumHq9rCDxIo9gv2I17NLqom+EcZQY
OevLNluazkXMapNIxRM565DfPsRK195M2ZBCkaDs/o3C8ScNnU8jAi8VjQXEsKjrfzyKMy1IA3a8
+lC7r0U/cEEBn4Qn8btuyN/IQX86/aA+RPXFjJJjv8PB7cfrBGFMZGzV1Yec3APcc8xB75uFXMhM
2qoupLMcXV6Xw19f96ejP9f1FqgqqXQL7Hn5/t+dujiS5zYqmPowprl87gwM1EU75sSxeDHrV1WU
052UMWtxo5cq99dXD96e+bh6wGwWJIPkQ7yFBUxtSvfEktWBfEYOILOvxL2/rLooVFjtu4gAUKQd
imPJUnlDdWBxf/0I/+7Y/aZjx6z6lwP5/6cSHDPP3/frvv2Rv1j9ZvAHFHzXxuiK38xxmYj/2a6z
LOcPGjlQmpnmLEFs9OT+ilvz/qAJQoeZkvT13/AZ/opbA9YvkMfy1/nIiQkg/AfdOiHePFpItRe7
+hLbhprSYRDz44NdoG1rx0wOZ4aziHrY7wYwYpADqW7Ni6qmRU+8dON1c7/PBG0n8z3HI2lhSK6L
9l4UTofq0+LEJLY5NoZ6SNeeLpvaf5eANGxlt0Y1DntnXQ+jU+4ce2CnLzmqHFKG/hB2sPyKQh9V
T0uLBY7Je9nVl2U+USZrnTAiDfy6pEhLxxPOFm0eSd6aLicnDO8ZgdeYL+UHzhJ6P1Tai9bmGGyY
WdTndEGoFRhirZXrZuI+ZhRarhP2eTiFxcArg9Mo2HJQ4uCRq5kmgyQz5W7ONCLFWmAewUKrLxNz
ecVFvBjc8HAvzS+WecLQmO/t0UDnCLWDihipImq8qwCKFKBekkj2jWEgipP11DFDynRPcYwHPy6c
7FBjLN6ls/KoFCFCMvd0UobYtBaY77ph+dQNk3U3yJjzHwbMbhO3LY6aqJ7EuIZ0OgO5KECyuo3+
0ClnegznCkoXYwPijjmejLjTlcsXdUKzFx/ghTXnwbVyDpOMOhlOkq4a1Y0FGU6dB2jq9QZD2YAc
ErTVKkEndKQR5v1/9s5ru24k27K/0j+AGggg4F5hjqM3oii9YIgSCe89vr4nmJV1JYpX7OznesmR
OVI6OAcuduy91lwPTrrM51j7nG4Pm6Tpd3HXqmyCuNV9BTqMetOYWaAxcir2ep+HmI+MmQ1B2pPg
TGye4jFVGi3warKtfHVgWlSbY3FoKgLqCW8Y7J02TVMwsYp5RaSN0Jw1RJduG9W14W3Mnhe6FOq3
1RDRLjN4GnekXRPhVcrlW4E5gpy2FjEB3bv6TpRtfAZWMX+EDG26qPoIPWKW25NoE0eqr7XWVVEs
dFw03GYtINzGq4GScNOIWYwBNsVmxxB5Jgirda5mo0EgGLbQGRsZkTYfzpZb6UUG9FKn2DTiIf+h
pkp1JG5YO/aFVfhIc8KvPA0tM1uQfk+gzwWJWV0/ZsSdN9p9yA7nOLWFtdNy7MckrYXdnS3H7yqD
SX9coI2EgDgZxuRLcsT0pNOCjOAkexEinnPcCfKUxYb9xTZ1bU8tZoauwWBT+MaosefT4P37Xdjc
G3BYLxugAE95X4T+0ETLw5DUxSFcQx5BRVGd1K0VRm5jrXRXSzWXl42R0kHrK8ISXTjKKCM7VLwi
DqtPZtT07qQ4NLicJPrcN4SngoMI89tM1poHHBY1DyVTXxGThvBEkuMtMxUtcTN4C0RNZ1eVEqMZ
xa4Iz+raTiHX9vVVW4TOrjPV/LkU2XJsnK7y5rhJ3ZG9mluG/fcUZK+vL8wlyYSGlJxjcquk9g3w
12cjbw2vzCLcus6oWW3mIyjhOk5u3cT1YF5PnRJGHDYzqPva/66Kz2Wf9MtHq6LG8vRTDfObsWr/
XLVR8uuy+Nff+Vulpv6L+o2l0oL+sHmkqLj+vS7axr9QTtDexu0Di+p1rvP3uvjTOoiejcwSPFlQ
UOAFaP9kHWT5fFNiIXAjMsMxVJNVEPw+B/q5wHO0qrTDys4PoKi+TMyQ3b7LqgDz7CPry11LPFSp
Ds2jXYhH7kSxG6xl183jqadFEaxKox11YjWPXe6sW0qLcXSGLN+jbeXNqjRExo1O+7IwwPCr2AIG
YXfquYKd4itFp3qrQATYg5YYfB1KrlfbSbIDt0mcZWTdklJqX09r4md2X5wBs5n4NKieNGiaoFM0
stQm2Z7Uvt34gFfwnHjL9rJ303w+tp213hj0oP3KmiwPZddwryEY8QhHD48xsBpXKuJmWnVj3/XR
Z1Oyy+KdTKuhyOOLXk3EWYoeyFPVMrkWZtcGBmGL11Qu8B/yh4G8q4GhOEhBbKiFNX6rEECxQoy4
hAihesIBEJ1lE20inS0ckqUGKj+JhUErW2s/IZj3JpnPAVGYPwDn6js5aKGfZKZE9TV80wA3s/cZ
T6mTFbsiYa1OV9xNaw/znasKadkqb4um2/Wv7mblKlxS+N5KMx9w2EzubFXi1qm1/LEfjfqzMaY7
RCk3q+iL24wKDCcyDUviGAh188Ihv2hrPZoCzUbG15RN9jisVXKT6bE86h0kHF2HIOjW0djeNboS
3jGrMc5ktqw0vwoDsBJqknNCFJLLFqHPIzb07ge9HedhLnSAlhWyesTfln0ej06Bui2Tx2Ygd8Ga
QMqUuU5dkmujceh1Ou0W8jbTS60xfyiz0jgzmI/smcyIS+K1VcvF4YMpLqL2P7cazfaxuAtOnqNR
9MQDGu1Oq8tT24Uo59DUl6dGWYeGaILSaoixzKgQBNvqS7XHorJAJGM5ttKvFtJEKBchlC7Sa8OH
VMurO1sP4SYWSXVHIivtMJOthpzon5HNmn6tofYRIyasJNol2Sp2RYrruFf1+XoxxuRy6LOIZlQk
56BLKMzWiT2U3k/sYw0o736LPuNbo+r5w5LAHGkHXIWKrg+pF2H8PERbykIbMx7hBBL5NC9bHYZF
6J7xUnmaez7S0sio84GiLtcauocHYwiX7GAwH0ndZmGeYuUq37EA8nwLC7U6I5jHzDx94ToQu8sH
ip6Vhzo2KYNlLBYfbSDTDp6/fcK4knBKYtT8cE7omllxnz/Uokwul0Z2P5JmHfdi0OtnUPnMcAaY
Ca/fLA3T2mbIIfj4nNnyTbTGNK+NFl8PrXv7Rm5aDKn0BUlZscSUgWS7S+XkVeZimrS5+eG9Xiy3
C8vlJ2su+IP5Vm8Y41+Us2oJVCIN9qSip19f77TU6DkaIipqTrFowKCgwAQ2BsorHNRQRuIoHTxj
bfIHiVXs81QqCWiYQlo3BBXKY5UxURIzeLC27QGZRAMBBfXIRR0GWZ4UEr3o2oYTaKOp6H/0VpwQ
LFqZV7Ywl7OGPeptiADqdmq2uAHuSBzQjhF+dTRC7CejiNGphDMfNNoc0Vrop+VRrNzBxCfn2Uyr
O9IWnX2Vb4Pf7WoVU4HALlo62+uysCQfATunV6WcuYVcq3PRdDJ0TWxNo29GfPywMUEtAqjcdeUf
iU29RJnsabTqPLbTl10ZX47Ncg0n+X5sKP1HAz9rgqoKUIHn2BdaP1ypU3QdE+ng5uQBwKp+MSbn
DNIcznvF8UrNup07faePMQbF9SGimYricLbPTZMPrEMjyDrF1eoFM71WVrc969iAwqxCcJUI81bW
6acOBuClOfIOz4SNBJl6zxNWKb2kWC4hffjTDEA+rE56aYXXgvz6KzFr6Y6Ry4IY1jbjvVllKbrD
UQZLnRVAngniHcccBD+TVhwHrfhRRrM3NtpzU8LXbOKkPkvXDcurFTjoNeN7K/pDaRs3bGJzj52K
fqXRKvuiRNojxPvvMPNIWC27Yoe5AZ/xUo5YVXXQAx3cEldrtZFOrVndDTRPgJSm64+C8RQjW6Ak
BBvu6n7GqjTUjByzvZ4iFzSMlQucmGI3N9hm0mnJzpErfTIXGkeWg1RwXoqjipPyMPES9lUbxwuN
V1B1DgmX0Ur4QFV9adhSuDNgsfMlU61Ty42/TxeTzuoYflFF0XgADNxBLARfoxNNbOs50azkIKdG
/WqZCsSzLLvvRZd+I00UhnnKFpSwXtsjBLFzw87pT5Jo581zt/I+0Mf8EKUrjkPDVqW30ot0wrum
YNC09CG7Enu5nGP0Lrj8xqSHwaQxJQR/PAT0yMrzSpiXOe/8G24rNjFmKK5Bt8hgovnIBojcrENW
4hOSCPDYm2n1cwdoJSAX4bgUhOHpdf1tyCvygG3o96kYH1UgwJ5asdo7WmPgKBq+01n4gn5zry5N
+GkS9eKSLTe6dBQz6mZDuWgluY5LSeYGj6Gbon1/hB7deWWn+z2Nt/PJHqKAIsH+gdZnvCVYSXzK
lmarIRDEe500l9MEP5AAWuTLpASM6afUIvdYdrJ47kIrfe7bNj+xNbOQpHWhj4Z03LGmT7us4+9G
hR4s+JQurTCtbnC3z/Q0GyorXTEYALf2ZT3W09cSdv3XSRP65TYH8AwqLLdlG+/nPEW8yftksLy4
NBovzAobRe6cRufj3Gfi1GmhmF0wIual5jTDjn45CryewR3aBOXKFCgBMl2baZBWKP/CNlKCEf7a
uWW0dOFFGUYuCWYkZsp1Yhmch+qywlpxIm8sDMKGSV7YNeGD0ySMSAkDSQMQ//AueqdULvvINo5U
ChkuoKoJkpmtMWLaiolUO7+UhaZdCQh5n6Y2mQ6EuzafTUJNAPoQjhKtTuxN1tTB+SWGULVWwPNU
YcU4Kie14gVWC605VCHkibrtUy8Nl3BXJcLma+XNfpH5k9Xlttu14XSVmYp6gd+n3eV61e4bLR69
YcL0Rs1wMVewvBVlH2kRecv2+iVt26r2U2DRgMOa1ltFJtwElNmuoEnuoVyTe6JLLtCILHtcTSwD
Q6jvjLwbr1csV242Es0C2du+WhhX3TVpNx2IyFG+6D3x9DSEnieLYN3GXPqdA6p9N+TM+mAGRmgQ
N59gu/KIg4vCZ6XesoJWeBTgH9UORqSOPfIDZksGHXPkd/p6t5i6hWBFQwZs2+l+KfEGTglZ14Km
7FhFz5COaEyw5OGfyoMxSQcca/N8SnCZ05nqwuPUhOdJ1NzK0DB84nzTI0kK81mY2hD1/RSkvSBX
Yb11Mt6u4swaSEQcg3TrG9T7rAB+fQO6svF5hLspcvnBkk6NoygRS0LU4CHJHMK9Cs+a8oXmDPXv
em5QqmReGhWZEdDeHQGA4+x0DXCJae6yboNiK8h/1twuGiF5x5k9jRJLc1hpB1bDz3Mhb9jBj7ui
dAYvksN0F1rrGohl7S6j1MDzMBryojfWx2bVk2CtzdvEASqfrn1/GzPL9XO6ZFeNVRtPKMuI1tLK
9QnHZX8xFUx0EjE+t9GCr9DQxgt7HAljsC15kjO7H1of3bUz5dr5BO74NqJUYbA+6P6iWF9hEm3c
+yH9NvXRwmyplUgkyLMtlMTEJg4/PUOQgSQhmb2wtkmZCgmun3uZ7FWG2JDGZ6xq8mzVKbTzPP1h
adPoAkZBcY2sHq/l95hwN5+YLee0RCvTlVRsRX+0tP2TKqf+BwRb5oBT2VHHd/Kgm4lxbFPnTh0x
AOI2HFfFz8Y+O67YKWk6broEmbTkrhNX+jmnx3XRxcV3NqCwwvH1DchS+tU4I7a88pMy/t4UBas+
ypkf1mhu7yxo4jtgYuOuhev/hfLFDICPzbd9SIY4NdCtnqRIIVMSllyh5fpJlQ6Z8MvKkwa05sEk
F/oM0GJ5vuajTWbL0udXWdlYhgf0MX4qsYkiPUkTcHj4sSHHOq0FXScBJeCC3LJ/2JHKi2OMDHGb
DJH9uW8tJE56UT6tcUWU9xjqUuGVbzmlN6hTeV9S9AeGWG3S1Ptq1/FiDGyxHpOFuOUaQhYL9Jpd
JtEwfREweH2zsfTMNRBQeC2NIkRZHPwKect8lVY2/ETMsv29riGSCYMe1+uqVwz0kn5dvDnBU4J8
uutp7jXd+BJ3RXGw9D45tA2SnFkpn7OZdPluCTGL6N151g4F+6zWviWrZryO4r6+1VNn9TMkUShH
YA4YUWUHxH4lfurY4Ykv9omNX+hbTlztMNLbx9xUov92ff7P/1PXh7WdLs3/Ll4mhah8/t4n34f+
53nIX3/tf+TL20RjM/HpNCghv/+n7wNQB0o1UzZmHnLTNtOj+XffB2oOGh5Miyacm21Ywff49zwE
+bLDWAyTlfHXHEX8k0aQfNVP/iLyRZfDrI0ZmUAZqr7lnBjaQp+IjJxDVTKs1uKEOHCiIQDF94+L
mT0hQaBtCukmKIfZ8bLU7NgWLtnJFlntqb19b8NlOZHClF3MQ34+2gyMLYUqpEEpxgYURWNKN3cZ
JP1TcBuMRAoVjVitk0XZOLsalYnnmHAH4HLd1ETK+QwgiKKRdhaIxkJhRhfGJesbky4rKo2ZBmVM
1j3iJLwfiNvi/VaBajfSJ1OpVfLl+OMZ7naP+Uh7rMf2UTAghJ096m4KQTsoQuuB8fQtJI2nseXw
BEw85lXyAndSd+fKSjx8pTci5lWplfwes577QG2bR1OkjsuLBjvIqxAugns5F6WKKQmvYWsfo5KU
hbDj1IxOGER9ofPkZi8QoGfXNDmVZHF0vsoW2s1HTgHmpE/8BE6Dah+x8/GWb/lTIzYeb6ylEsSh
hpiE9JVDKtt6V+WY5c3G5P9m8oa6tQ+2v5kyU8dkh55rRX3iRgunoM71PjB6sd5EVX7jYNQO8o5D
5hEvdkOCTSonjORDwxfSa6weCIM/ZR2iEPpQtk+I/MtSNhX8tFYDGYDbnpQyWu4Avb6HuUIJ0rJ4
qWof6CW7r45wSoY9hMVJahPcXKPGW9Pp7kM7zM5ZH0JGE/m6q1eM+JPNzaFv/pLJsI6Y5+5fb5Kk
WWyCyJrOry3uA7HoNwWGRq9VnfvJFqOnoXiC3mDcjAlfKkppJqFIdMCQDJ2PKm8+WQ5sgLHe7qKe
P8tc8TLpBG3yqtMCi70ahDmchKvGjcUIjnRUw7jkfn4hHUV3NUaRbj4lT4j+ufYr/5Uy1XdHoQCW
6G3iVgnG8YqCs4Sfl6RQq14v1KZzvLZrH1+vdxGhQhpzbitUKOuO0DaHHV7LpW+a2B3YtZ9UEb3w
kHNXE0EPnZa7E9E5iJHtWWDwsHzKY/6T7JsnXfBFePJsdwTfcjlwuphc3S8rV55SjqfLmsLTBL3u
gsZgjXu/e7QQO5HeyBW2B24mNMc0vDgZCA9RXdLOuKC0eyoqeAqhajUnigsjQDtDwk3WhaeldMRt
0UEZgeLGYtsCadIJX9qxLdOClpgkv2glp1Qd+Q5R3J3hM5z3kakRsNaEiffKJsgsHko2OOfJlCL7
GCruspL/OU9ldmHjTvZ1lReBPcY53qEoD1SeEwx2yc0YG5evjxfVA0wCMWwIKaaOA3M+t0IP4QLt
63xJ5swJZUi5n1U9C4i14jHMIPm9Xlv2wVvCS3luIhfmFcItUNaNgx+Oc/N6l0MAWHdV3eIOwyMY
LKRJ7RgH5j6RcgBWthtgu8N5xG8SuZZ7feE15ow833J11sPrZe6HaQsd5DaaM60PRphC30iIVg5G
zE9dkSt7ePYwDjs6by8jeUJaxiUQ2UtEahKDVZ4elQLbK9gveFopwpPaDuU5Jr750piNvT2lTwTt
LSBgpvI8zNgc5xZPBEF+yiEyeE4rRoV0hWJnZ5ncZGVBSaV0DkcnXpF3b0E8JC8HgXQ/meWeRI/O
xXXAhwlIF7LTTc+ibUnrC/RRo3XtcTIhdVslopk5KdQD0io9UEiw96xI8HKbuHSvUWThoN3EeOjJ
7AGQVPe8TEhuGj2DSdSG0Ei8aRA8RUS9HXBo8Q9UJX+9mzQHLtjrQzsm5ugpkXLPZ8fXRsst0Rry
RlvSZU+Euu0afbUtOxM3UzPXTM4Srl+Vqz7E1fJ8NuV8OVjZC7oGTs3CE/B6rhl9AOco+MhBcF1l
ydgWTTV7TNvgFUgcBZxLJbzWxMoQs0JpaIfNS0OX2KKSJ+yVeWeU8D6RSp7sRNt+B0RtQJVkeFo1
1kNRySrIlBih/XCJrzBlOmFHpyWZN7tA3uVUj4yLA7j7lQoYnT4FcQ3r18zIi9HF8SLNwLEF/bJ1
bdMnDbGNL+rUMTDiafdGlOU+SQJ1erFE3XAioItLqKshcrQwEnIIUpWJYYxw+BqDKyklrinwW+5a
RjSpt2S9GjBNbLtglXENSqTBTF2HwzeFEvhH54zfZaJWgxvpc/Zi09ZfEUIo69p5vP6nQ19C+nGK
jARI4q0b3atTxHtFKkeFtgXxe5qwwwvy21aUcDo5TZeZBi70iOe1Kw4k8/XKI8GooxcP0ZgzHHB0
0pswE5iU+VkDdApt/BJEWhkqt+VA+UA65f1Ppdg7yqnfFEwWlhokziYjK3REOnXXzwOu3FG0VVbt
cLCSha37Gr+Qp2zzCrLvyUIlTLfnqZN4Q/w/H/c3B9F2XElerUboiKWrb5Rh0LQ0cvLq4SCm15cd
z6CeZD/KCcrlXGcvfz7aNqZ7U71J0zKFydTFQdzy5mjrFCkSlcdwyBdukK0ScLJQCSKlU//6Xf8V
RH0w+kWS9EcHo/+cf5u+tc8/7wD++jt/7wCwIkpHYjaUFtuA1zL/bwOj8S96CNTyYAbJKtG4un8P
fp1/ceuyOwC3wRZB37YNfwui7H9J3H9Mbk1DAzas6v9kA0Aq1JtbCEIjaSTbcNpmYwHk/tcHJUup
icTqNIcFM+wj2puy9s1aR6MzrwXSBKst+l3N6IA27Lrp5ymq0LuSNqxCyh0TTOirvorHMBkKSPol
1gogz9Pz3JvKtrqnnh2yi86j/roEjYHCPP8qlZZHEXXGroyQ2iy6GgXt7JiLy0lMDiE12V2KnPsc
WsV6mTPfQUcxUDda5IPLLUumPZkCSetQsbgrVk6SY8ysBbtUezaTcOqahZ67ymyk+4kvp0HqNuuj
tSbhsVLa/pYZrWRMmHxNrUZ5TPKC9acpTZouc7kfHC0CVkGpXNsdbK6Zl0QxdzejHf0wlIwfSUgt
TEHthmc92zlOFvv4IBRYpGW/J1L0BcN4MtGx6Em4JKUiMGp0PFrTk4CMnfE2HrUbU59VN7H6C/oG
ZBprFBnCvg/H4UIQ5OrGc3nHtl+czywCbp6VI80HukLQI86JQz6Xdv1IRhYUO2Z4J+qnrxTYRxNP
vMtg+SZbsq8No1/Xqqo7QuDXL1lOeVSTqMBUvR52g0pRR9Kbxy14P+t0eC0URFlobl+BUHmDj3aa
jUSzWuoVDU1lh6Snuos6J3+o2Mw9iFmnJtoqf0Yn+o5EnBn9WN+4sVq8dGt9rZqQrUKpnHoYGN/A
mLX3NWIx6PMhmni9zgPoCfU1beJDaK8gVo2+uQJS1z7KzL43u6TaVzOOFdEtEcmTmRWsMIoPTmPS
A8ntT/laK42LwO5TJMPoJIuqsyhRuuKGGcXwXVEBbXsWI9abnv7TJaP0WNC1jGc2J3GzBnlc3umK
mAPSXNoYkbV+2zGB23U29hWyJ0wPQbtgXDAmfkywkUemNFO6ttHr7BjVQlAgLPR7EGvQjR3N6lIT
83BGIkxP9nCrGJ8sEvnOZGGqXyU/3O+WnkIvSYGtEAReVTtht2Hr6rDszojONvpjlap4cYy0X16U
0liVvd1WVfiyONZ0kWst8PmI/D4qwERHhAglui5Scfe6pPz3Rf/Bi56wpK1I+N/bPfDf2uTHrxqf
v/7O/2h8+AjVYGJkoqmxNuTU3xof6190f0xMt0Ij/GUznf/nVS/QviIMcnQ+TNUoH/7zqtfkv4wN
Jo/8lUV+4zH/k1f924oIqLMBwVkgpedf1W1J+bkiiqZZXe26Gg6aNpCvkUNAKDz8j865HHSHrYLR
lswkBzifTvyhYv5NpQKZeutnCc7PlozFPvrXozcNYx7Qi/1+GrQxsBb8BSLRcn+xkuLw02V5p/R7
91AIfVmGJM33t/ThVk9HIQhw2PPKSfa5JiZaDfCHEBg3H1R77x2KU+m86rZo1r2RE68C/+ciZb/P
ZygcM9G/Pnb1zOtnazj++Ve9UWy9nkAoAwwzdW4KhDq/nsB57BFYGZxAJwmh8i3aTdkO5suMwioq
Q1TIFStQE+KAqVVmh38+OPfgz3Xmvw/Onne7iwWiil8PjkwkDPW67/dKJU1XpDPJq0I2/4wZzFEM
ZNkAbtn9ECnxNh+ki2y9G5tw2LeOhHgvXyNqjLmxtvlTgYjzzz/qjbni9XCo7VSAExq3yVtrOVpi
DV4M5DPaZT22tfbZ0rUX3BQF79bizETJ4v75iL+fRkNDk67R2xWQ597WWmHMPtbe9BC855FxEnXK
xXKq4M9HebMFef1dGsQGYkDQFULv//ViySEUZdZkw15HaIR5RzlnP3BF3gG9SrUwPvhN753Fn4/2
5tYAIRE1RNEPezioAq9w4kYjbqY6zWr6WcBH2yx7+vMP1HiRvrkdKX0t2zRAe4CjefsqW+LMtKeJ
xw6ws7ySlcwfInVL96hWG7BBRGHY3FqIi70mR6xk9qp9qg39MCCr2jMSG4NhRiPbTlb9fZ6JP19g
JaDw6Zu7tV0YS8eRJ7Jm/eDFJN65/rqKBFRQ81vgt7f//7OtpqNHVvU8RhjWJeoBZco2kZWBvETR
KQfhv6KFrCYfghgsoHyWX9XVwlAu7PoSTwIuZLiiV9gPog+eBePdr8b7eXvC4Yy8zY9JHZjYq5H3
zCVjZpuk7iZtPHuNbfZkVkbdpznRU0+dTCeHQLwiQSvTlui2giFXMVPWQYgFQtpt0rNSdXVRh35I
tK5L2PFyBhe6JSxiVY4rDRG/oYvmT5ZB7UiL7WHAy/qAwin0HD1pvFYq1o6RONQkvbUDpO6nPms7
Wu754PWh4bhzbpzFMvs0TDa9B7kQ10a25q5lS0H3rr+qYNgemgS3AeIAOvo4ws7VeFE/Ky2Kq7TM
FGq75SVb9Nve7gHrWlF2gBfbX/HJ5e7Pd+vvDwhwGgoDnnqcVJb1Zt2dO9p0xrRd9C6+VDKCnhJb
PYpkvh/WsA6GoRD/+JHkiEQtQFCBF/5b8IvTzqPtrFm/b8PwKDoZIPmHOSfP4VhhPHbMxz//wt9X
QVw1vG0ICNmoIm9nSB3CO8JJhx4pUk4C2Ig5ET65Hthau/h/PtTvtylcTg0cP4xOZBFvjWnRwKZm
GitWQXs0ziqlEcdqGqwPTuC7R8F+RplCWC3n8NfntFBDpegnTqBitirmbQDRBwwF9vWff4z4/T3G
r8HgB47FEgwD3xwHM+sqzJod8Iybz6+QZe3MuUAW15UVVpbOoqTgxqfPFJ1a+3OrRftKZh/B5YX+
2+t0AyFBosFhRVaqfNMCaJpKrslodaDqcoupgpPvwintdygLEptO+CqPAhhg0KrVc15N1m3Wp9M+
MtTxolhX/WRk1Udxddq734mkD5oSukPN+mZZiZDpKCHkhX0ZDeWRXK7AUSENrmXfXIYd7PfYGuov
ucGjnDfKcjXUybIF6miwMsqK9nX+nIsZKJo9++s6fR1SqMBol+q7pRwSt+4T40AW2XQql/xSUfuP
iov3fwARrLpOSc/zv137n971oWidYrEnTmq83EZoE3aEukefYt5iXt1YqR+C4vEKWNasWG1xItvy
m51Y9yBqnONQh4C98WsFsVo5NxXoOlI41+cVr9RJR6mzm+poYSCXQmNP+3zXJk39wZIgtsv+U3OR
OoLb4qdf8ObunHqgkoRR059R0ugEcak89QaMCvgPfp+0vOQHOjZpqh71im5CV8uP8rT0d+8C2pr0
qAiNAwf160m0F94lizF0e3RJ/UYqt40nyqprS3alS0rljyof58+YdOPvXev1YFC9tNLocehIMceo
22lqh6rXlJY7JWJCLaoNNSmZqrqnN7Sh3iPxjIpK8Kq07lB7BIaaVr6pOJ8x7LQHMRrYFjCSHVDN
fWMmeWcuHCiSrwY/pzM+OOe/l242jlcsGVQIJtDgN6d8q3qAvvJCaNL8cxmCwYY+rqxANRjz6B/U
ie+8tk1Kbnae0uKD32Y7dXlm0ugXHTTs8sVJ7JBVm5aRnP8pSWy7kzgSnl5H0q4G6/XrZWzCaKgt
9Hv7pY3uQaRHgI82TTWgHQgdS5YDUjEVkLCm+Cil7p3V11SJOkHmwMJE4f3rofsoaTTgwN0eA8uX
sLevZ6u5BRTwklv9E1te84MF6rX2fPPUYHGFHiQ0Ntz0aH89oDMq3Zwk3LJsw8vbQafuWUKUYiWN
U31cn9WwuIcCggB0qSluJMO8sYtaH92j++fl5d2bCYYbKwtpSb9JO5IBA0g88vyCYul9tbbob8bQ
ChC/R54Rf5Rj886iaapUjiDq2Huzyf/1h8PazKJimLnIS8s0uBYhRF47/mCP+O75JQcFJct2erFS
/XqYtCPtQ8i627NHbj17nGN/LFNi4EJbOU6dztM5yoHE2IYGY0h6Dt2APJhH5WxdgUv8+RT/vim3
TRg7GptyAoyNt88rSReb3jvjy4yM3OLIinZdu14sI3L8qBCKV3dFuYfMBN42G9QPHmDx3hNMNcTJ
pm63wVr9ei76aKSVCqNpvwgZP9UWTUfG9VF/BYzIKABgVDgqqoEPcJVlo7mMZpMbvprWKC3xQscZ
coBluhhjncmi1veD8IwIjNCfz9I7XxM1gwlQD48bLN83d0as2CR0k0u+N+ew3Q1yHQPZNU5ALZ98
cEreORRqK2nhTqENR2z1r2ckSUWHH8Bq9v0aFi9SX6ybtYyLFqWF+v/xszZm35Yyz7P821ut3jhO
tS2bPZ6h9saBY7CrFis8S9v+259P4DsvMY5EW4QSkQzpt/tGbYUaXw0cKWFSgg60rO8wX2sBq9vq
qmhjXRK6lw9eH++eSvbXkvGikIbz5qpFkVr2ZEQgsNY20Y2BODVJC81vVa374FDOhgV4W2tQaYDI
txyLidvbitvOZDVAEuYWkaSq7Mxlwd2XxHJaffTnJbmQbaf5BAX38L7w2ik7do7DHKyzpRc3YKV4
uBLgz84x7Jb8QatH0DpQo+zBr/PcBKQSNvG3asINkOm20SHL2RDRXbmxfEt+ko7kq7KRPY0GbsdJ
V/XlzFBwnyULrvWggh0DbTmLxb05EDTl52CdtV0qitkMdKeOtUdnEknxbKY0SyK3ZgcTn2GN0EO/
TbI2/tTllViOOWm7xj5ORCEDRa3FqVjnWdl3QzZ2l0bBMPxC9sMS3pidyMsd/61Mu2ICc45cSTpZ
6ZcZUS8XtkVuiT8YpPjuBgPl+agwADq1pVIdYGeRWbRErda6Tpw8gM7UcY0MskrJjJoixEZDhY0O
mM4SBUW9lO15OrKdRAjn1Dghu25yMn8ejWXGyLCE6lmhdKFK36GoNb8ujK24wmOkfbO6kH6JBboM
1S7j9rvagCWEhb9Ll+sptMa7MpFtH8B7c6xbtSrsKBhwnA9Hith519izkyDOiAjmlphcVg9SnbMv
0eRVQR5uCdWqokH7bjrD/pTGDeLhvKg2R0Y8MpqpayyY9nBDn3c3bG7HcPM95gpS+r40JzcEhwAc
D6m03jhX5NzskBXv5s1BGWKlHGUcBTAtk70ms8nPNsdlNIwnffNganX3Ld1cmcaAP3NIcWoWWDal
rkzBuLk4u83PaW7OTkcm5l5ubk8q5pXUVByg3eYFtXrsm3LAuQTv+9va4BgdN+8odj5cgPmDqpqB
ublLDadoA7E5TrPNezpsLlQg/fGFvjlT2S2gE8aXOG+uVQP7arL5WOPN0Ro6EvJ6mg0UFcy/clYJ
v9s8sBlm2KbHJ5OsxKgibL7K6C7Nk2xP2TxrPoC9Jph70tHSOBy9zMqKs0mPAaLhvg1teVso8RyI
yY53SFRWYpBw64IMx7dL6Xobbl5eFEbqebn5e2FBYaDEkvtibu5fDKy1b2+OYAaQSNE3l7CF+eao
q4l27DYPMU2KEwOzHQwuAelgeSw2vzGUyINlyLtkWB6NOSSGQcXT2g7hY/GqbI7wvRzHwSp34yZ8
Rs15n21S6G4TRWNDs5GRIZT+v+ydyXLcSJa1X6Ws90jD4JgWvYk5ggwGGZRIkRsYBwkz4IBj9Kfv
D8rMvzLzt87q2tdGooliMAKD4/q953ynWCTTMLn1Jllk1Cjdh/tmkVarHpD1iNq6W2TXxSLAnlFi
q0WSHSzibAJ8y0NVBsMPoZBuz7/KuPNfRd39bxpvKs1F8l0v8u/8pxLc5uJ5BhyKscf/qRq3FwF5
tkjJmf3md80iL4dJjtovt45mTzKssYjQvUWOzhf1duKG2Eau7c7qFphaPKqXOWl91axAv4kx32hl
ty+G5ezMDMTUyrB5z3vfsOuPyYdGcHBysgw2ZdD6w2quLRy3huEhTMr9AIhjQfKdcaI9a2LzqhtU
6C1HCjB+VWx0UA5fErr693aRgWwoqzw9jhnkDDdMG8Kj7QC/zTDq1dTQjEtSZb57ZkQ9SX9Xbn1t
FjeSh+xHR5KvhworrtfZ6KYO83vlPYohj36ENPfxYFYgEvE/IM/Uc0CW3BCUP1rZolmdS2W9VsgN
NmzR3AuODfkCox9GYqLmfUfF8iWYRfYyKF5nNnBQwxxtThpTzjqdwNXawlHPdOGWQbwizgnPOFcC
ArXmWxIHzUcjRb7LJ6P55jdE9WVt1BVHZ1pyu2ZTPbt1A4XCr0fsypFbdpteK26OwjbcdW4id4w9
YpWA5jvHvkFc5tNChiHWhe0uZ99UHkoJL3XVpfHw1ERjrAnTYKS/CuNFCFSbAvFhyWjwKKukWK5B
YzwRLpU8mmVSEErc9vYO+500npBR8RF9mYfJTWyTJZh5+QB9jwyzcxxF8SUNIHticdBn8PqYaRNo
zNIh7ECQyvI4dLarV1QizcmTSXLJRiVfad1hbcFfdIlbbtVtVZd6p/sp3431JMq97/vxpSjk4K+l
SzAUN1HDTcXZpQnfnPIyFCAJE/neDnH7IHRrfVEpxzvN8nlPGPu8DxIOKt6X+cbg0nyQbivf4WxW
7brytCSmpSGVlCObHtyp5GUN2HlWK5qTRFN9qwcl37tZtt+IGCTsyvebj9qK0XSQns1hbaoyOsV0
I1BndBjMR+VehG4M+Ld1GF+mlFxm6l1oJ58aAh1aBGmPjligAQQ13Fo8luWGUPB4baA6b5ijJ/B2
gr6PED3WpvVFWrN7Sd06+iq9JIY+2NevXoxAuSN2MVnZho6Igg0oIt0eoWPckdA5t2a0iY1+uGlL
Pjxu0ulrYGSsi3GUHn5qqqVpxJcezYJG7e5SgVfohC7CaYpjm0cLGS+kiYP9HxEvGH7+w8/ssTge
iZ/PtESkp7nPaWNV6nmeaVoH/qA+ybF211E0F0er7ZarvAf+wczFdh/TMhmeRN3hFBxr3mSx5MYG
XSvfHJKzH40QG/RKVmNymb2SeFslqvZb0ejpPvBU/2TKKb+my+km/yq4dZeUzEYM/KLcALfqw7dY
UWQkF6E4auDy5nsT3usPE2rA3piEW6G1CaKrjVzw2BCgcevhw7ymtc6vlOzT19BkIqPHAWEIPFKV
4KwlVsyXtPnAEYBeWdFvUe0K4NlYrbGsIrYXmS4xkRtedBUJW64VYY3NfMQhSMZbAsLyHiJFy9Lr
Ca401qzkUuRZba1LS9f3hpPRxB3mgnNtqiAZjkRlBtU6VN2PGkkSrk6zzNZNOULXqzPr6Weo5zAq
6zuK/R6YLLbJB1YL/aO2M9muPbvCzdZmbv/dDnrtcs5QLRlSclg8nuRqb4651a6QfVlftF0Y17Az
Wc18b/g+yaB56CKiHoDYybtumMEDk+3wYOHVvETekv66ZOGiTHSOrGOgPeeA+7sC6/PcoNgxH1oj
UKzxdV66x3quOXjAKc7siaOdhInJIubZPn3TzukZCDvBq1ZBdxeVMt4PRQG/1iOKt+Gxeesg44Zb
48fpvSeU3EnMDl9bOUSrRTAJOpd/UlLKTTRI590NY3cnJNhXKWZEoA7hiHgqvL0VS9ROTCQ2OZnV
kpQ57PtWCReAImRcLaynJ5vMvHVh1I9dKM7EYC2waTNlL9O2m7EPs7uG/o/ZJ4AvStnya3MPP3pp
3SV+ybrhEOg6malxnvB4XEhOjB49CN7HcML7xaJbAjOoGDY2COeObtqdhnku4Fr2w9mMx/a2IrkV
sXg1ryj1KQGhEOO7jd9CeD3H3K8gJNSD8zlAG2pS02JJC/jDUc228izU3Z24gfognqm3zdVsTvV7
OC5zphpEFJ3lYxPVPtOyhIJ0yOr5OZjG+GpWybjzoeiRUtpswtEA5Z3iqAhG/Ub/r3zJS+RVPHM4
SLYhYhZ6djhrfya2Yw0qWx1zwySqJjLMS14KxM99796UUT9tRGGXD3zh05SPjC99Y3gsdWF87RW/
pHcj/7430ZHRmCZ5EzzRW5iG3pOnuuKQpv7TlJnlnnZpQh1IKbcqFylTDXnznAY0bmrLPkYI594B
L447qOWk7yGV3gQppsdx4GZUksRWfMAhLsTZu6G4EM+ZcPeVO9U7bicW4Bq7/Cr20EyFIIx+DORc
PROVa92FZahRLZTii0ymDEB5KHakFC0fTRVPBGb5DzOOuJ07qKnZ+dSFq7Zr4y3gDfldM2qy1zLu
0rsm4zIgaiaGD014CsuahAstSjioE5LlNQOEVahRsvW+R0Ev4uwNvhemgbE6dHlTYEAVBnK6bHrQ
pv3cpUa541bcpY7GssCMjYLM7+9K4UZfi7ymzBCYulkCcUQFXXoNzBZ3XukEN2pGSheZyTZxAQTk
TuteSunWQKfH0GJoUejjPNfD2XMNHjslWRHccF6FsX/KLkXmJJiYgB5y37UV29LCWMDgzNCGcxh1
2beSEIy9a9GAp7VW88TSkpZGnxow3iOnuZ1pZi8WkiGF6N9m+SkcU/OKm/PUkuhyiIZuPQQqPxec
5RtVjT6rPlSHmQEPJiDV3dL3nVeeyg4W3NNvITNT9jlvLXGK6zIhVaaBYgaWpUqwoQyd9W2CkH6s
bf/d0t73qK2bVyrW4rVQZc2ipYyvsHeNnTNgq+/8vnyYPSqWYm4tht5ht4BkIcZQDk2HARgeoFWn
HsVm8E3lH/zcQrBZCa++GONC961mv77QvkFIbwcZqIm+KFiEasvNXssyqx7sJigfvJQ+8iolbmuf
JVhiC2Wb7xWk6M8mMjVeFoMXbFABnNwW4gY67WD81lLxcN5SNjkluQA8JQyPdHcJhJgMPPnC05Le
mQaDv5iO+RZxMtB+q5ydab7gS+KFOl/mdfepekUTQc19+SOHDZ+slO6iV1Nl1nueAP1a1WKe7lUz
Ra+E4bAJF1EKVUPqSH2SHWqU2I2GEJFj7laPRTOxMKgEJsnOj7uh3gnsx8mmnxIuj8TuFydMBaQm
8frcpcaso1fXcvmZUJIBvfGzMHc3ojK5jCqHaNzNoHiX2wxZcbCpUGn5K2FP/NIMrqy6SbXbsW80
q8HCiy9HoDYUr7yyNoKpPgpsz6S2iXA29sa8lAAdE1L45hNM/CwxBezXtqRoLSIwiitD86hbF1Mf
vQ7tgBk97sl0x7nglj/svue39o0DbX8UTvj668F0ByPuyRF1LIwrykSZ5pPzUYP99eq9Q1wbWfae
ytf0gjj04PiqRxf9WLUv0ox2D8qClA1mPoEatOgCwfNwJ2uHHRwPc9vVj+6IooJTyLx1PUYNny/3
XfohrTTz7EahYhj25Yzw44zDZ/gxePRGV4RZy+TsGVbyJZ8He1/1VfUMhM9/yEF24GcjHeULfiI1
H/ChWNFF9Hzogz2YvEeqct51WkWcPG+eKoP5X+0Wa84J9y69/4SACEdwFAej4//rCnBSyu6F3NKF
MjSrQX1PM5UV+7DHQUzhi3Z0DwwfJGIBdZh6l9OpDxX9vxMQAAPnfd1R0bkJpJWj6bU0UVpmKxim
yKBtudUFG24ewjy/YG+YC/ARR2YJuGTSxSUZHHPdLCVk4Vd2h0nGTr5aGaDLpqjNEzPp9jCWPZa8
OJgwdeTpk9bJ+HW0cXr87Hf+R4P6LzSooeUwhP3fJahUfRRQH90/6h//WNdFX77/mTn368//bjzw
fsESgnpULGhExlE0eH83Hvi/WDQAQpwFyEsX78E/5ajBLyFiVKwADto4mn5865/OA0ByYN8JOlp0
JXzr32Cx/nWQI7CGuqZwLNdGo+Y5yyf/44B8RqRm0cIyD/m0sDB/FLFxmeboCOVoU/GELlPzpMxo
i5j7G5uPVeaofzGrW+zcf+w6/3wLOISY0fOZbeZWf34L4LA8GcARgDA/E5Emvs2hvFVDvq1oBOb2
EmZIlHTIfHQliugsZUwysS3oStkvAn+rBt8Ob/NsamOV1sGuo1UpfeuuWSiVgmAALF0bgyoLWvGH
oPOU1jhAK0Zw+WuGH3X5EvnoSqTzV6XrfVoSn2JsZzc8sIPDLRrn3i02S8pWDbIMomqrHGdj5nRA
nOppDvJVyzXB6hOsSodMEttBasXjPc30g+gU2HS4KGlgnBGVYyDrHLVVOfSt/gH1O2iQihhMI+we
vPDFcoytiv03zeN7i6x8hYh4zTR3XTbhykwSdFjFZpjKddvnV7ICvmTN2G5zwmmHTr7imTD3adHf
x8q/waZNbgNarSxfNx4NTE/zNsaOjDWnqj7KSZj7PAsoTM3xoxIxrZVe3VYKvk5BQon0FL9M79Lc
ucRErfxncfk/4Qwshz3F360uB4xMafpHI9NvP/LbgmK5AJxN1gzA5w7VhMe48bcFxfLMX6hBBapW
GsyLYen/LSi2/QsCW9+GNcnkijhmZqi/LSgWa40ZuosCl3HdMjj+dxYU9893s0AoFCBm4G15TP5Q
fi8DrT8obpCMFTpzY/tRsWelG6JLNePcxnK11gWFihS0rgActB/Sp5uYJLlxhZU07ythzHif08Bd
F2qiFwltftwQZ7vuQkNu3WmQL8o0eR160Ax3jKFO77MWO9/KoKA81gl9tJ4kte3PXpZtmNM9yBmC
4ZfuWI1J6EpTSh/CGE9xYhn990obYKQZb4mLAVvoMhGpQ1iO6kbCm+X85hO1ni7YezLdSS2nJmjz
Vu8A+jUndzbkO0Tf7K2Lx/mebGO4DfCsXuZWt2sWq9yH8ae770MbW+DYCnGMkV0/xIlHk8EAxV9T
G39dIJb5v1hQf867/yl++HkKljEvZ9XEjWgtDog/noKSuOTMiOj56tYJj67Tu1tpT8RKhPWEAdKx
m47FyS7De0i/9m012nw06QU1vtfcBIaXZPPWpzI7hpqtu47c5M5mcPVppbnxXDWuuiYznEU3zbJz
73bIRYIFTAghMNjHCYCEXjn1JQjarx3M4gP5HreMvOwvdmLv8Uh/Zo3XvP/hJrn/9dP9o+rL+zqF
f/3f/xX+eTrLhxYmRs8F3Io6X/x/EhPJFJosXVk9Et0RvVjL2Y9BTH+zbDHdG77ZHvvMaY9E9mId
T4BhrUqj0zuFvR1kxmS+y9ziMBDVPV0Wfw+Bv477GM181SAr/W7L2rqJSUm6JL2HxZ4g0ns3iJ5g
S9q4AZgj5RVWbi8vzEPKk3OfGK2xz+nMbGaiU7baLLmmHXJ1b0ztfFZefzu2tnXo+sg9zPAoKFZR
qKRQELaTCxTABJpI/f9SyDA7CVGPH2mCZZZg4/FDgp8hGY5UlhakwCpKkLXIod916ThduSnzO38w
uJkUMsXc+TSpWWmERa2nNjnwjZsAwtA6BaLWb9KU4UbNVmVvamgOdkrby69oxUwVZ2nVVWl2LpNl
exsU9vPM1Pt7UEBFYssKehCfFKZFtknWrkqUOrBdS2+KrjPPEVXFfVBZw9kFvNStbAfQw7ZJdHaY
meKGay1i+2qk3XRRncUBtReGpw7AUrjLvWnkGuzEqJ5Fopr3kC3orRBtuDbpP9z9/bXzlzULO0dg
hzgVHcdyqKxIWfzzDWOj4IhiUqWuCQG2D3T+qr0BBfxpnoiPbH2oKMi3uHbaWn8whmFAylN9XqOK
Sz4zssbuJIHap6Yzm2e/EXJTJIW5bzAHklQLoaH3yq9lw6vkQ0saF8m47Jg497d1tMSWdEwplAv/
G9iefZ1McGcrn4gzaC3GfEYslK5ZrubdgPRkWVDrHOSg7Kyt2xk2eSs9reRsGqY7oBD64edlKzPm
HGnqzee2AUxgSfxrNdFi3wKjVM8h+oznihhLoBwpNs2SsVGC2a5K3ysz3zd1a5RraBd9griwZ6g6
a3x/eZAEl8BsIH/+/eH/qUz+53q1HP7F+4H0zcNsiyZ/ubX/8MgYGxz4sW5pV7cSu2qHeIVMncZ4
zMgqO7cW0dmY55XxJZvTIVm5kwzleWqrZNoHZsrjxeEehHFZNNEpyAf5lg8eA/GQlj3mPKuNXhiI
8GFMELbHJu2N3b//ASjqFk0Ns0UUxH+5fiqdq9ZCd3QtPHymU2ZNd42MYyLdI7oZqmKdiZqR9cJe
8kOqBPoNyBH5Zkame2ONXkTjfkGx2HP95ky+deuNNMgSm0byrimC6EvhN2xRkyqmgvv79/7zefyX
gy9gldDNsUH7sAn4y8Ev27TVYnSvde8yNhiVin5wNZMO0zJ5e7J0qs/ZpKZLQcLCvqNrBqm5qjxi
xtLhhJYAwERot8fCHWlGYeT90nklzUaMISBjmr666EClt9DUpvuxDAu6FmpUP3CYgogMU/GuorE/
mloHjL+XAUjPmLVCc+m3EA+YMkw286eOGdGzzXT0YAS0qBV6wm2Ed2lXKCfeySKZXhhf6n07DhEo
saTd6sqvgnVn29N3CztquyI1Avuokra1Jcoo3Dl1/k57/KASp8K0nEt5LAQAz8rnVqcmmO5/3npR
aMSfbWQkhBfk/GMPDvREqr19BdgC+bfMYImEdpN8mlKReg826YUrb/guinJZQZZDk/nRCUefPgv2
KCQjkjkAFhTt7myX+RdT2ppdAzihb36ZfTg17bsmTqZjPtpq3bZwTg06zbf0odTGhS97h1WcZ8nf
XwgUiZzpP10JSFCpGdANkhlJOfiXsoG1GqBLPjRXIIOdv55pnMPXWdbmYiRcaEa7syZ4hg/ALC7e
UYrJN48JO1Rr1qRtXKpjYjQ+Nt2soH8PcZRxspnm64FGarmK42rXNYA4aRz55vuSFvaV5b97t0cx
fO9TXxgbkFulz6yZhDaSLqriPFSduy19c+Y6EBVu8sIpomJXWBEdrlCX/SEABLeZtfSPTFC/0qqz
EBExrC7Whp3umfkZD7hYZibYvdl/MjNmicxJV6NdWh8mSyMN5649+AXJIai4OK803rpn8kkO2Mxh
RE92qrehMz9bhClumFk5K95PUq5Uxg2BhZ2LNbOVWHuk+XygAS037TDkp5quzUGHxUzyO5bEvYaC
WZ/tKRL0G/s8eeI5kD4pI0N3q+XoYIhOy+xZQUwG2pw3XkyspL80iRxWA9qQMvk0Qt+6GsO4FDj0
oE9mgFPeUKVHwNWSPugkAInwCcJvQczEklfUS8NWjS1fR12/9LwShGxrpoxCbEgdq77EcadIDxQ8
dbSVOe+JEyHij7FE5DcGNkrKn3B+oNNfG1sdN+Z7WdSsqx1535sF3m2ujQqLfOyO+WnmQghWMdke
N4aYE+Cp7Pq/WbXGwTCbvX5AlROBh/az6dpSWx7I8AjJj1Ba/7C9PDgyyDO2tFxyUChwagkYavW4
hWcTrgOgMwkKNBQj+Lq5CtOGKnM1odrt4MzA5ZORuWFqUPyAxnTF0U84q0vZSgYZsyVIqHl55/tl
cm+X5OjyMADKqMJZP/y8kf7TNvsXbTMLly+bwf+9b3YsirRC//Snve2vP/S7d9snFRyd9M+MoSVn
nNf7bW8bWr/go/LYXdIU+83W/RumA04fDfOQkT1kD15PUD/83iyj+4bZCwlquOx5oXv8O3tbXJN/
XiIxjGINZw+No9NH7ftzE/KHSiX1UpEVlkpOUwNzntllDSkgY/ImG98gJ20ioUb0ID9l3lCVLdJa
mLdD4CI0V1yRh9Yq8ZQEdeGdtPZFtC2GWhN+YprTAxzrUuytzJ+NhzzM2ueG8Yu7ZugbQxOKCOVb
DbYaWI3LoFkVEZK4VV+amsgC1MW3Yeb59XKrk+Vp6U4QBVOHW13wOAPLhVl47Yw1Gi0VSbimgUFR
nc3+x098eReEDPa0SfJxIotOrecADdTGikdh34Z2l2xUWHrnkT0YScQ9iAbb2PkKD8EKoh3cKhgN
6aPMsvlhSszuro3t8rqw+KutP9XkLWXBFLuryjXjYOVl8lq4EnJ9PDZbnh3zIcbReLJlm95YSbAH
rduipqjTeudWEOttlTBU6ka4c5vJZTQoOt9+LkLk06nTFo+WjfwzTMRrzBz/4tZzuAEC6tz3dtYe
h3oWm8Sy7xNP8/isPH9rzCBhJzh4945vFHewk66uOaq1WxSIXOTkJx+MteVe4OYmVabKb6yyZI7t
Tc11aCkAQQGm8ZlZk7gbk+Wp1PW6vzXHbWPX9V0k2/JHNnjhDjogeR0ui1+Mhuxqe+GHG8FytQij
oYuRgPhQ/MFs7zkkD2PV+mW1loV7GkbSoH2EV48ZvcarQ673jSP98R7RF6qePHnPcE2/ubU3bnQ8
3RBGO29cho4rSjcBrVoaD0M9lY9FmxN8lRfqziZ8k3KIgWwU5g9tkXXkktLCTLljv8JApVWq7Olu
Rnq3kahqt5bLOzWYoG/MIYq/6MBnZETaIkO4rKpDXjbLoIlLad04SWOeWN8/C/7/Je5F8UCxyKQM
bWR49REXPgTMJ1bU+FkEXVXrO7HkG2ZyYIvMHJ8Ukr66mjZXtO/13a2dC3EzUyvK1hE7i8v+XOPr
fxlaqOBbnkrJSWSARBCTFdRuZBtumjwf930WxTuj6W9IllcngsfPw6AIiKVcQr1EruQ6yCbjADBl
4InKNYhacmYQFhGxQen+ZBgFYVP6ilTe3EX+jRgWxGBTwQjvs/vEaS8GfQ6LzdkmLMTVasxiWwXy
Q0nfp7VQP82L5YnC8LX022LHlKibgY3YkB5Hhk7LmZo/jRj4dG3hpNK9+Sz6EEz+HEYHOQ7GeQzC
cBv1Mt5kpnhhMVQXW5bTzlBtDS0ido9zo8STQJeD4NRXmzKijjQcm9vKOPlYhlcMR1/QdjTb3i/b
PVsHm2nwSXfpbQeKbQUXcDWTIEEEFKWoF9LOpmQpp6zcjqNMd6Q1TmuRZ+oKMqh4IFo0PmKAQgGp
c+eI9XR6KKdC76suR4YsZbvX+eSdRTswF3fGY0tIGkRJS40P7AGeems2DkYzQxMUVlJxg9VKjCZk
foracNNYrZ3dz9HolESCuXdlG7xTmblbz9MhUWuz3EEgyNFtpdH97ATpBQr0WyWkOLoNlH2dWm+e
HFzQAa3ZvaqWj4yWT25aWdg3ccEMAfcVl7QZF7BjRIEwMinuZ5Zd8D6sd/BGUAj41fyq+xBvRsT6
DAm7u03naX4lvBolB0OQ5hFp02Nl0hKBLFleaubOaJfDopf3MeFSR0eOCSYuW/iSVNaB0kJn9VHm
A1oqWlr4tWUVXrvM/yFrc1zHNpPRMQkKlD+BBZwclSjsMK8q6wgiGhYeEHe9m7HhTz1jZ2m0lIHd
lbs5YXjN4o5EfOqfkmJWljjM1MknCKgJsbzYcT9yA/kLnc0MQT5Z0rZ3yVsCuVcA7oJD3geZvp1E
6z1MPLAfnTbiFslHLr1j2w3uN2Wl7SnR5Qx7Ea3ze8fVn64tvLfJ2jIiX6Dxk/61QeJtbyLLbE81
wJFTM0fwicKsig9R0x1nnACXpOiLR9R4jr9qobPuE8Bo4zrUY/KCaUNtB1uUByuNkzfSKM1whXAW
Q2A8d+I2dlpCzHwhUbjqEa7AIBmhjM4wDNB6NNRslvYfVS5MyCLCHs/doAgbnWzAtD6z3pZytpKw
0V2arIufrn82kWm8Na2ZvvBMZpzEIPUM0L28RIMb/jCnpEeqXEQOJXY+PBt5oe9KE9Sn5RXfy9Lx
Pt0qdCk8aYf1yHsG4N+ozo9uPRxLVtu1on6YN7TlgnIVRhxFfJlJ8NQPs3tL8HPxaWRmBpK8tzFv
eDIdH6JGeE88R8KtnDRc+nm2yVr3fRmBPqClcGzTafrI0zQULEYx5H8gVIt7Diw30eHGfQoKGLc3
ud0vCJvzO6eg8cBV3Al/bYelJhGqyT8FGy/2NUgaVAHDEVhddMzJuyWIIuFmlYy5LroBG7pmb85I
yEbnXm5nOySlm6zuF3ecx+9RkDSvtPyHXWVkIWaeOIyhADSzcaJHM9zjhWB/4RCM+iHMGdYFKhrc
jOjkDr2PqPTgG6N8DeOJffmso/4oLXqZmyzNGjoBbH2fG5LWxCqone4KS5ewKWNyGlIYZHHknmPu
3tsmfbdZTA1pvUm4dfzWfInCLhLbKjVz6I2DQSxfIdJrFEp6cFiPYH/24NGaQIDqdxImcC5C4bWT
2/7tPHbNyUo6D9iaMDfzANG0sLng/ELqxforto1J0APCVfhhCZrgFdamB6tX3Uaxjb6FSAUv3Adl
vpn8TB6VL9pqRZZl+5K32dJmj3tl0UxT9Te4vbLadug3GkSijf6Ou8Q5R+YoN/Be3kWchF99OtNv
dazqHQzUodiwxEflagZUZdBmyVkRXUBVxxSP1znUwn8dCMY+yERidbNjF7zo7MzOuz+SSdhFlvMU
dgnJNEHpTGLVtINaVTUMULQDfJnrPg8O6J7ma5BHzbCe6LC8DUTarWXlyleIXt2DG5Itsc4m23zp
NQXkNjbHnmvJVP2KQCfrM2zsJttGpRcbJ8js0Tf0+NVXRh+e2jm0EG561c/7ITMMZG6tanBbO/kx
i/N7U/fpt6by72JCk+ukBO4VGFtwyuRzzl3I7DQ0wYouo8mw9OF1hdK+oA8yVoEV+3saJkseYjuI
d0gTNr5K9qVPRDT6+KHLEUGuZTjWvLZUaiJ+i+M7RQI2U2MdHe2sYM4h3G6jpVMAYjP7W8tItl7f
lt+TzO7xPfWej5EIAMdqILhnk3td+zUmafHdY0+5G2p4tyvOJrxO2Yr+nNgTRDLKLKT9kWsSaNnG
aPvjXGSf8GWGiikxf0gjKVhanPFc01B5LqKp+JK6ZrI3F2Jta0X9bSsnUhIt8Co3eVuSwWhSI5Zj
fAoQ4Kod+dO0PdKQyTRYj/ybggnBGCsa6Y0mqUsijJS2t20irW9yw5KnkZHhLZ+wuLXJgP6IdNrt
SjoviOWbYReHTnVsitjZ2Ll+lvS8+7VlW+1b7DT+PTmlxnfLTNvjf3bJ/6cQQ4Ej6293ydVn+vaX
bN9ff+b3TbL4xac/RyOJiS1k+n8KSoLgF6IqqMCgHfzc7PKt3/fI1i++i9IE66drMSJeDLu/75H9
XxBLYvqjJv51a/3v7JHFstv+YxuRPTKaFV4txIjrBfZfGWM9u7VUJ5OxSFenDRr74s3NmK+glDQR
cyREEmGNUTNTlJ5W1jqPmYR4iPPO2ovEtLaQpEDETodPv7fKiyaz6zU0M5SxcZgjMuWnys1UR1zD
la5eS5dRmAmd6EKqjUf8IDu0Mwl1TGnyrCRIA1aiR5Ja8EhOZ3Ftp364mMNbWbfcM2wsnzpCkV7q
PB0MUssLesg56vs3IITlBAvIoPNoODHmsymsqCOcDkrNVnpN/p5wF9Nya0vEgDM6/S0z5pQIqWZi
BSjC/ryEHTqsLZEWG7e1AxAwdeCzpXSYwKyyIHP2Tbj4GgB7JbdO5g/BlgdWik+4KtB95EZefyzS
75eaudRdT77vuncKdQOuc/zALlS90GRHzUYxM9+kY948zDKL3xizsjPO7Bp3cb/jAQWHnCcnaRjB
eKeRBt+7zlwTYhhA6aRHO/qQ09L8LnDK6QFUD3j4udvMqj7SSEPYDcVqPVQ9E0Qx70c79e8tWOs2
WqDyYwKyTDlWBveea8kjOtnukdRUhYhKqS0TMofoV2kV2BXy6uR2sb/JwKbfBNMIBlTDWjoNukDm
Z8Yo21ep2/i3gVna1bo15uLJKWX/CKWJSqq3sD7h0LS+peAZvnUGocNydNGGV6FxO2o7W4aVHoyG
WazHKdK3Orb65yKfZbNerH23Y9Q2N0mAqyxsQ42RdO6MfKMKkVwGURVbyORVhuopbKqVZfnDme1s
u0hw+vyt+Rn1ghLa3cdpCZzMxtHzmtG8LRYpYyNXeePEwFXDyjrQdU+vicydZzsu04dQu/w2htft
o0Xgzq5vEnFj2RmbhKSvkwNb4ZjmUS03djc0B0KYh2uclNhtUXC/GFXcnhyzDL+PoLLanWeWMWWI
Mwbpdmya8ErjByQsMZq18S2LHe8+ESk7JkhOxD6EZOR+CFk74ZJfQJfeBLUdMrPHaUHzl/OYf2Wv
ltz7U6bOypqTk8/EIdxa9djcEgFB5LI3x+WGyxX6idOYi3cJjLzR8H2rjsW5GURfb5O6lHdZ5dNO
oK7mLv82VVYmkFHHyL44PBP4N7LYhtTkr7qy4q5bTeEwZ95V1eFkFrcVXbCKSTGBl5DdR0Az0YAw
/jqPgzOfEmAJh2b07q0go2QVvl47DpszRNDh4/Q/7J3JdtzGunSfCFpI9PiHheqLbZGSSE2wJEpC
3yb6p/93wva1pHPtezz3RJ6YLFYVkMiMb0cEM5ZhJ+m+eA1DfyY6LmT35GLWlUFWG1VQFtJ+Atyn
U2dORBeoOFRKvBL9zuJ4fdPZdNpZoOwbWUna6MhyBXmDQcMvx6XI/XIN5YT6lVBy935aj6sIFXr6
4CbU0flbq+Yw/2Qtciw44rpOaRNE2mjHsW8/WGyhH7XMU3ZedUI2OSoPUencVur0XKhzdK5O1HVf
zI+oFAaoAuftSp28vVnmj2Nrttf893M5Ha2mn++oPCi2cIUbcP1kI5r4jtYH9EBO+DpH/SE9M8fg
N5laQ+oGaoCPLOAofcBGKEhTRCwsVxvoESoBVjVB6Qox2ZWYt9EahFIdyJuS9wlChK8UCepa/R04
vHabLiI8Rmq1npEwSqVlkIrOlzx/beVw6RY+w7DTL+kqgAg/0/e6jN9PqzqCTOK5M3oJwonNN7ZD
77vqSlMJEVc49t07Y5o+dMgu1GNNG2O+EB+u7wu9ehoSs9gUk9sFoxJucPgMW2NVc3o8PUc3pqpp
VmJP/5vugwLUJEKeW1NeOiUOzURWHQwlGAlJCjqwnstxkfDgcxu5VsLbq5fXeJLylgx2a++MwDtc
RhdHyVI6bu6NvkpVeDAPml1qajjO1TRXy928qluyAsjwlOTVzLN/NZeWYOIo6fJH2kdGnEntV7eK
9XOWROKyFH6z0+ToFUENKq2W2QaVzePyewZZibYAYAS1KTluUcJc5ETzHX5ZjOWDaN8vGXyfZluo
e37yaJMSzy2BzMf8SaKkIP21RV48DXkYPtpKGLSURGhX+kwl0nDxOXtsMyUk5lP4OVbSoqFERkPJ
jYkSHh0lQUJMF0FnOmep5Mmp59IhfOijraRLzPnsTdOJ0DiHv9TI3LeRo8XVY1JF8Mg074GgfKBr
N//uyLC8Y5ojlVg6dha6aaskVNYY7SbtEnTVJi6aK3Wz+bZRsqupBFhbSbH+JOM3a9Vn/UpSAJL1
Vy7C/M6v9PwBB4q9cZS0myiRVwhdZRNZWyV3ngolBefkW221XsnDo/hkDy37Y6FlT4USkW0lJ3eV
1ezlqjGzHCq9edCdgJCLcj+vejT47EEoiVpD2j3bcpxpr0ymk9PxiJyyxTlpORkOv8Fc/06T/s9p
ElF2f7tPrsbPP0+S1h/4fZPs6++UQ4mZ1E87ZN95RzKeA6dBTJ5LFPCfyLVlqimSoE2OEZPaIP+5
Q7Zo/XbUnhtbhoKx+al/gFxjn/h5hwy9rTKAHXbvvs48ac3b+mGKNBddN5RugtOuKaaLlkpMsXSK
XCfTzr4W5bCcKHZDv8G+g5aTrbLOKvCsWk/oSu2B8y8KEMf+4cEyu/BDtnB7XxolFsVdkkYn8sxR
c8KS9T/AxoK0RKL5jsOm+2EmyP2xp3Bablr6VrC8pl7+dVAi1dD03oeYgkbEs1XF6lZFq1TiFlrN
KVZy16CEr3TVwJxVD6PtxPlKC2/+rUQti7AF3aX+NGDlaqwrgh+qWj/U4fdOSW2RNtxmeY9Mjgid
vi5KkiM5fPg4RQ0miFnG32lgRrfD54hFuJ3cB2xPPlv+2ZTc6dF0u7gtacI+UM93t9C0x6okjXDj
DkV0N2gGAaSrZhihxjGiq0zrBkwzIzaTBQO9auzjzwsw+TF3QrmjsjV+peKIrlrTK7yDVHO/DcOu
/GkW+LbZMaDvkWZ6TMY8OuBq8c6w9MNBr6ba3C5F4TwVcYQxkoSb3N3MzNdxBQmjR1/O2OVsS6vy
v86Ybmumaq2rBwg7DCj8tguMMGvOfZhRdSIF5mSmRzh2msm/qHH+OlmESfBr7w6rJxkdOFz76+AW
zTFiuH7Elyg5hYReF/gJU/nAIlvpqcnH7ixcDx0Rb9Fj5ee052p1md8LN3R1zDxLeg8aVmGmst3h
Je91XGe91XkM3yoXDWGZJ+UTcn22nU7Y4REcU1qryva+jJUwMtEQtTGdutla44RpDgarO3dpQTK6
E0/Rg9fV3/H+z/1R75Ymoe3FrL5jIsutDbka+bihyad7K1u2HUdAo/wDFsr0BBXX7AC+UmXOd4bP
tfA5VIwt0hBq1N7XzNblyNGYe1H5HLwmouTul05G6YdGpzt6eMQmldC3Kai07w6uGJLrSCXPQ2H4
s8i/8u1CmlCO1SZ8ttAksSZv4K7miiZyxy3Cu0g2/rYQlbERVje8jvYI5TQL433k8RoUr24JTHuy
5BTtxhJLRdAJMZTHsBSqFxidjomYQ+WY4Z4RsLM9Zq+C25swLAhQzJLZiDsKqYaiimon9boImk6E
+zTOVLMQjVlUL9NTGJnFNs/Exeh8cYsrnnDayiItzT/mo27fLLUVAlO0KPt6OR8ZSvK595gyC6JU
5nBbei1XoFU2+p3GLNQhiKQn6b8N/T2GhO5sFG2xSxj9Ervgjzc9pt7t2BRwfzZjjw2RBM3FkU1/
NtK+uGIQsegsqhz74KRld9V8+bjE3JhZlX6nI/I9IPXGyb3sKyn51hbvLCl5GKaetd7I7wCH3ECW
KFXJZIsnjM6sWl7B/sxH897oDqMm6pRiqpgjL2AY0G2GPnswrfKDb7V5EGFR32iVeUy76Oo4ZUwz
t0iDkMrbIE30wd5w/oRUW5yC7idHfdrV+AzoGW91Zmonl0xNEnyd4eAZqXF1cKxvWZ7ombJa+0TE
SUGygs8eM7Jkf2uzT901UzrdzAUjWTO3rBe3sNMtqdQ5A+OYs1Hfuc9oLP2lHp18YpGSrClsU1D8
EzvU3nT8cogcWbTc6+QuMPqJ0odlYG3MIjaoFWz2sdd8ekKF5k+7SEbTPjQWbBqlXgQEKhBZlmTN
XdHT/07rh5IAjc+6w5mmjyj6nEJM1jC33a6QqiTc5EN5xJSIZLIw1gycKOfTNsyUG5VNmP+WEC/E
Z24OzJiSiYggCK7yJmGKdp9SbvR10KERhzJbOIgY+k73gJxSy+33rfSKF04j3kPcQcPT81Z2L6ln
7w271+7sbCrvxUDU75xH+jPxt/l3OVvdqysi68mlweORorVoNzMj3ec1+uiwdFTkkTtADQnKxo6E
2ZxFN076p8Qyq7MXS/OzKbmkTbMZb5jjlLeeqOVxIorgXkqbhB2MQNxV4/wUiUK5bTSRYN732Zlz
WLuRdh4e9dhOgyGV2bYi1W8f5tG98PHUJoBrYPq961EX7LnMmMxIpXYilYRdvJz1vMZ+imR0RyB+
+D4umVFBxtryE9s/HL2LNiQ3xpDJIyXPDe2tYvpSkAYfABMuz+ZgIpqHqdvSHZt00YaOlPcNzPvN
gjB7g3BOPW/u6CnXWxNfbacXT2DHxn6p0npLazFzYtqJ4491U0vauR28C7JSjVJqteeJPn2O8Uo/
m7GFewEAfWJYa2ZQTNaCJbjv8NN2j11PrS/nc1N03YveOGpzO3OEyfSXWWMWeqxIdkk+whGrOvuu
cnqeRJnupfdLRR0KJtW+2PXCabYUpE3Frtan5avXDc4uzGaOwaCiLlkuFiecth3DTRTP/WHUi+dx
AhBMspFcqQhZh68y32LTzB9NpSTZpXvuI63eNrghg3915P9KR0bRBND8a9rqQqPc559Zq99+5I8d
MrUWeA9dW8evY/mGYJf6h49IX5tPDba7qLmYKWCC/9CRIaL+0I1hq4CuBKSo6bC7gyf9B7tiROj/
2BVTtEdIBqGrJnGKv8byN8SC5mk0OZfCqD0RECYqCAESTB6boJda3TXkxjI2HPF8m1V4V5Uzj+DW
1qme3C4dV+VTXjW6VoA4OWY77TQoXSs8eiFXNLrpQLOe29BXc5fFpE67+6KFBxjvOsy8gK6z4bI7
sCRz+GjfSfpLbwarkW9ZND5SEu0ykDU0N7Bix93nWDcBe5poC7o7P2neAgC5dDGleI1PA2KzYT1M
lwNTFBXNNYmczCKpM7hyW5nIY954ffOARyd7apvQf5X5YnJq56EruMmGtL6Q2BMjKM/+i0b8dsVL
zM6ym8CnkwOsCSnv5lwWO/rovfuMzqTXBql2q/nV+CkZLJ44nGn3VT/j6GljTMcp6Sk8201SIDdd
pdEhvhT5Ke3z+JMj7ebFkCZysSBL663yvbd8mu88vSXwbMiK+cQ/4e3QOybZPIl+JD9Q7LrU9IMJ
XZL/h3Snxz4lZyPQ55lY4jEaQEtq1y9oiqxYEq2QjOJR2MMR20Hx0DNA/QClyhyunccDJNz86Etj
PvNgVIo05mqNIZqWHOM8Tb5yPdiPaTYM5m6oDO0+LkogMduB3a4mgazblc/x4rIFJ1LvgUesGwxT
BH1qeZ1xa9mD8VHDbUWTeWOY95UVKTcp2+XChdoZErHgWLEZQSY9nX7CwJIJ7W2QdB9Oe5PmqmNu
pbhjAaCXT9pc1HsvybVDkzTLyYKmfUOudk+xFPXTos/hXa811U2Fk744WAuh2FO/OHSh7KfB6oBc
N3/8F93PGuJbzTYwytE4yIiTjvrBJwronNaSfIwz2t6Yk6NNbmLq76HiEFaEN+qbYQSvXnbA5kJ/
+3dF/e9WVNjRv11RMXj2b9n8k+qAUsAP/TGaE++IzsTj7SuR4Aert+e/I1teLbMwox6i3Z+6g+m/
E8r1rOs6JmjVS/TjCouvzQc4FaCtuvqpf7TC/rzA0vxD5YVBmrhJ9RB2DwW3/iA7mNSqth4hpudB
sONBKRTu40hOA9c4jWlJw3lv0L+k2shcpbGsEVrI869DNXRHwMThYDYkg6It6/pvz/C36f9F37jf
VNJc+aN3zzZ+UUT403hzPIl0SgWoZPl1ZjhJe7Yz4qtP7mDX1T1lbvq9tzis9SySdrYRffWUCEuz
dklLWlfENEOrBxkUHJjCr15ZikcpbK9pd/XsFu5HSsmiO0ipsWPBluK1IICQID3KnslbGwi53uZE
3ej3DAVozd1aTqd5xzELl62lZyW4qyBDEpykstysfR+TlcnWScM7GPh23gDGyXzeshNDjGas5Z+9
thdq/JfuJspqWd3jtt/5o2c+EHXRv/crYnHGtqF0lBU8ZxQ6ps2XAnfEFc9fRdO01dYpSasos4i/
KjSDTOE4P3dmlZOMR2oWFi/44EeSM7dss0YgAIIow0g7tMnSnpsoFYe+N+VbosftvU9O7NZJ5YWU
5nNdOfLZLROC3vxpPriy7y74zobzpA3alnoOVtycGdJdQ1AvEU3xXsMxyxmmF9VVs/xX3UzpSE5k
VW2XLI9fMAfV7kbv7fFWY+b0CEUCwujGs9yNyTDdRO7yRLZift/OZPxPJNYTojI6Itp7mWZ9aWWR
EpAS02Bu2+xee9IonavuZfWVHkOTcBGveLCHxVVR3WTV3HKskeb7NALEmLBo3i9Ls+Oga+ypSBif
Z4ZGWKpgGCantg95XpT72u0IVRat0wcSCUN5gcSRfj2VkuhrG3PRCd3UayJVlm4MRBM5j3zqzcVz
snaf4u89RzgFz75wvHMs9Jy031LPX/DcyefK5eDbjMIlkLDXkFtksoAQG9ONOeju18iNnT3cTLNj
9oph2CD1h9THdmckVefg1Bys/YIXDAQoq+PPGZc9vq92CjqutM3Cqn/V3WG8w6o1XOxR9jtgJp/R
FAXNnQbfY4yJyRvqTMyKBTnO+mJsojaJuaTbwg33I0eUOVjgyl5sfkmgTTnPUs/vd7Y/is9GlMZB
kc7zN4PGwNsGjHHrTVN7hKhkGN+hYLzyJMbDHDJMORmDk7ZbakTmOFg6KMkDT2Amra4tpbcxmsKl
ldwnmmSj4xLZ0oseLUDNhGHZk1TxNlTSEw/WiotPEpNN1oGenwYXDmhTiDy+IVqhJKB35NOjMWkJ
rEFpYUO8z2fDJrDVC603UJ7R2ST52D4vY13eqBwrPr6lyW5tyAKMXH4YGF6i7q7Ya0Bu2G8MB87c
Zs5E1R8fXeJe7IObVc4pA+Lx43H54tKDRo2ytE6+QzYLghgaYy206o6VcHwdYsS6Te05s74poqUU
2yxpM1icsRxnENbW/VSSXttvbbhQWsWpFxnumFZbJzxFI5N31GoYnqGLi5u5QtzZ+PMwnCqSdIj4
YREhEh3pC1q9cgg8SiLjnkH0+Oi0A23NaIkDW9JS5veYeWuG7h7BxxwiK41zuYBbrtE87hyWg0sR
+3kCwpwXH9gINVfCwTqCTHMDtkzNaLVGjWtdNblN1AzXZQuVb0WfWFtdzXgdrlFaRdTkd1js9pZy
xvghMcbsfa0mxBRCCg7LPYhwPXJqX0fJtsyytzTCvYOWp4bNiHPOg0zmXHvBrsA4elKTaWMdUrvr
wDoiX7TdW2qO3S6EWc6FGF8jL4ZeUPNuoSbfSCfbRXO0lqwi5uL6OiIngcO6xP6Q7t1xaJ8IW2aY
HgonfiTUxPhYDUVydeepEEfZyuiB3O4aowRpS3lgYAT7VGFkKzYWLKh9aNUUP1Tz/LjxG0J6KCe5
7SApgEvEaJMDYnqMfjJO4kQCKDqA9DNejt7UgdhB5nm+Rppc4zryE/UUvETk68sNnK25T2eTJKPM
mHbNCJXA2jCdUkUqwJIK/uGiY53nJs+Y0RG6QXLUpl9iLfBX3CFV5INYIQh3NhQQIWEjGEJynh7Q
PS4d9tn1a8MCGV8KThPIfiZvchDuTsbOW2oyzhs9i2buZjI/MOWuTymHhQefgjVetXgzGPdzIdpE
ekxafUPKGkuOnd9EsxdCcuD3JyZs49jahP+roDhWJyGxrq30brYr92BxcOAHlsm4x4kKhDAqoAQb
ih4YoPtbIiSZKrf8Q7eS9ilVQEprmNPFshsrDwirA1ix6b0eFMSSUfmzbeFmD2pf8iVXsAtXqU3e
ycrAWCsPMys0RlYDbBuP0/Ziegqvsc0YjkbIxbVIstZweDB298393JJZvQX11T84adeVu0aBOthF
YHbmld+JcJ2H23TlerqV8fFid+Qs7akB/EoB9QoIIhMz+8ChmK8r/qxZ6XCvYZG7zrrzlE2hfUhX
tsgkfXoJSiykt3KljxgAGvdhRhAuW6zq06wwpU4BSxA8fF/hyjERhVl+MsHX+Z1gToYCnhDamaa7
CoPyGiluJMsZd5HCpKKVmGLfBT2Vex2ikOsa2WcGXK9SE87WnoUJ8ZL69TmF+XAR2T0NqR36KA76
PBxLUo6b4joqZ06lPDqWcutMq3FHMajRplV+nl7Ka+STW8OmyL6N7SoGs+IWu0mYqNlbRrAMXkcr
AZq3Cws+ghbibag8RJAJzRfPbzAWtYvmnxm+jmqDaRstITa4kObVkNQqb5K32pR85VjqVvNSTWCN
sZm0RdW+p+lw04gFrnNcbU/taoFie9J+NFZj1GAqkxS8Ji6E1TpFNRs2Kl85qoa05UkA4lg2x6zh
89xOYxiHPFrJyyRvw/SeqHiyttVq1rKUb8trMxba2Dfrg1c5eXrbxnM2UQroFsAs3vShJZvkCmzj
fmpCLz1UDvTLJiMH480SoQJe3aY8NLJlQKZFBTmRsVh4ZNDq0BMkVIsHYg3i4oxZ2scY49bf/VK3
EqLDIv1EuU2uB2U1aBtp0g+xnSCDzO7ieLPBIOjfY91/c6wzOIihX/21UPbwrSyxAw+fy59jvH7/
wd+Pdq71jpJDj/YjglVAOFWoyu9ymae/s0luFnQg4uAiHA++8w+5jNgdrIeejkZGP6lp/3C489+5
PKBQsQAm14HzPzncka7z6+mOXB+4Tw5PlivYmDK+/vF0lxemXIpan4825MS8ZfOeiK2dj+adEU7c
gghSOKOLImmL/diRBwpn1WJ09yqhsyNtx5TBpE4WImEdtJPERPxwWQKYbFv/rR668H50nPlSMMnc
Wkk/EahJ4YNAg4fzSwVL8OLkrFCaKYXGPnuuIbmQJ4xdm8YLeRpG9aGVc3ueU1glAoz0nasty/vQ
0EzEIkL/dq2v16kCyZqnKGun8qjzkPa2Au7qM9E9ThlkomIfVDkmtQLko1B62E/UAsTlkXNM8k0T
VOyNWOxvJ37mxZ6rFKlH860baLqQ7Zgr9X6Dw1Py6CWjaFdpo/3ge1F+QcNiKlrF3e0wSu0gwnQh
kjIku7rqhmnnjWHGySBKh4C9TxRMjJExTjlykxcFHjEf7/FmyG3zvdfyMQvNZRtBPJB+Lp2o35Wu
Yx0Ndtw7lhN/YyWWOI+LXzx0yHv7zlmKR33Jq4e099r7mNx/gzRkxUu6Ro13EsN2NsbuHlVR7wLc
JbccaCJ9N7sOQ4o2q5c0wFv5Ubhud9NX1gtjpO5JSIlORrs1ZZEG5WH1pui9jF6H3vww5Rm9Gb3p
HQgkZgg3LGF4a0HBovzrBDxWhBXY7H2uqo+DoQWR4Wey0vXv6KPlzirE1R0eSHMot3KkEcWK9Aer
75MqkJVh3glN9gzV6+g9eZTT/SBTO2CkDunEqNou8Gq7HF7oLZ/ys5+34Y1fEyBq6511m1nGx2S0
nG1W0Sw/O71qi4jCJzp+mp2j2cWReUOgY58D0kvTa9izr+016W7DSTUeElSZpaa3Q9kdg7jXq224
VGiU/lCFx9QP7T1pLNl3fxzfACK0fWVZGLRILxJXLnKs6EwyTnIRBQCEb+4ISwCRonpoC9H3WHG1
BcL1LxXJj3iVaFvQYvmyFAkZnZOr7WOelFRpefyVMraDqMcAI3qRnPMh1l4s4t1P+GkU4lTXtzN7
obPrqbGyFs/swKchyGk4uTMH7JQll+24mZzZOJCnS8pnGSfKE6iqhR0SnfBQT5CRHbnZUWJV0cGx
ijkS770QlncvfTGamCPEYjn9Nh3jKPauozNhIia23/f6J8PI7PHJlo5u067R0KnyQdD+ke50O00u
Tqu7j53H5uvjZC00yfYizc196VcY72lymXn9IbnzeVJ95OEJSJinoh0CconI3rBEpdmE35hlehpp
gmPfwqadd5PiVi4PbaW1AyhfYo1PXZb0PO3pa0/Nu8zUh/Q144y2lFsIiNIForClEcy1Q4vEgEGV
la1Poui1wDSWB3hAE74frSq4PEd2+rtpXgRJfxR78vY95v/RNudB7u2awuyy6Dh3nvXaV+XYvbmZ
j8filc/I74cNzZnVOelKk2lwGWYdrHdJ3z0Ty8rmmBPrfRc+l1nvzIFOIBSu5K5lJ2mo7vp/n9T/
1ZNa2OrR+ddP6luY8apvkx8FWIRD9UN/CLD+O6LsMOcrtOsH/dW38ThQfMfD+wdPhP7OETwqYbA8
snbX5/afsy1SxAzd5X8gnYhwsX/ycGZ+9fPDWWfOZgiL8HUP34aJ0Pnzw7ml+aDpsU+eF1tH+snz
yBnI+6LHYsbzaQ2velS44Bp2dU1oAoKSRKYiT1kXQen36Y6wAf0p7bKFZQKb0X3skeq4cTR8bb7b
HujvMc9d2fM0HhKwHNubSCmpSPTmyJGNLqZRO74M+ViBsPoAJZWR39Rxmz0ocuFAIUZ8CIGDDtip
rY7ONC3ckh/iHJYkbk8ZLNst5gOKXhbJedXsqYXaFKNnKIu28zHpDVgitzAIEXdDMoLjnnpfzeiO
Q1mF12rVkhMlK/f6lyxbqHDMcu8WN3FobtrJI4/NYnI8Ds60h+Nx7sdwoqFIkCQILEXQy0nMoXWE
g9DexqptqClgM80ZyiMIumi/RRMDebgeNttJXPeHzoSWBv8cz2lGSOJmztIZv19qfONe1oPUhpOu
89rEcztHzh0NW9FF1ov2xqOazT1hWcYd4VglDtbmBQN4c01x0B6y2Bvex3XXPdG3QopoTnjgFyt0
o5dWy1CGetuCo3IiLLtLSYRL75WnXM+IiTCUfSqGLsGSyUjwc7N6rAxr/MiG0uCTLvMvQAPd0VfO
LKE8WotyayU6fvMlss9Z29XnVvm56jAfeNS7kkR7jy6ulqUY4HvujZYvNcpeCJiH/+BT6vltyi3G
ZC+/zKBfQVsVDm9UecukspkJZTgjvDg+TE2YP1elFX/MukTV0ZW1CTkwUYhTOJRPbBHhMbTFq7mN
4Vx2alqIDuh6zG/9aoRDwwn3sUo3yiOKXIJRWeYYaxLhYiNifMeOApFS47gmACuXnLXTuHxIHFZb
q5ndGzrBKRmDGdsYan9Td1p6w84Q+162WvnI7cbWZyuHX7ia/fw+sr4006isBbXtHFzlC6xqvTgu
9YLLZFC+QQomxN1S2P5jFKJgci7ekXU2BCj6ZGXbd0mOGkHgU3bSlTNxXE2Kg8SvCB420VXYYWJM
lZ/RV85GbTU5hqvhEVVbfG1WG2SsHJEDql+4G+ZMvHY+rVlBVDb9o+jL5lM76waRkKivGSA/Lse5
m68SJNo7WmY2gmF6fnVMYB8BD5VRE+0A0yYN8uYHROX4QoOH9aV3Gsa+DEGwerrtguszKr1PqXKC
MjHAFDopfyhPTayi82obtVYLaa3cpJ7yldK0679vidzSlOfUqTFKCZ5n3+y6xZIqhahKQrXCEheJ
Mq3mq4G1VF5WTtDYWmflcPWU17VYba+dcsCCO3bbumsfhfSwxzYJ93Or45lFP7V2nvLRMh7Fwq28
tZNVJ1srRoxelPM2q4R7tombB6JRxtxWeXSr1a7bKueupjy8AwL41Rjw9VKbxEyGpFzsvpbb6q+G
8gAvyg08GDqIkr+ahF3lFwbvaSglVyZiX/mJ29VazLE+/ZithuNmNR8vyoccrpZkOt7qT8NqVLaU
Z7nRfXZvtnIyW8rTXK32ZqmczrPyPKfZEvubarVC07g67JHlmk8OvMK3BsPH62yV4tZcjdTdqEzV
po1DIFBVAfcxeQ/Z1iPZYevEY3iKDW00AqHXHHyggb3MHy/IpUlQEATF1tM9WwqkGRRS4yu4hj0f
Gc0KuKGGszlMMDhRafcHqbCcZCV05ErrEExKx4pCeBoF8ywr1zMIEJ9KwT76yv3kOgjQpAsFplp5
4wAHWS1ZEB+XlRqaXasEIfLmzGFaEf+GF/UraxROoQbskDr3Ih3DPUR+e3WKXL86wo0eWBang+tl
y2mIxg+2VZbXhsP1tRcyxEiR0EgyEtv2Ymqt19POVo7neI6yD17pMGOQI7eVl9Tlg07E/QPuRgD9
qAC7TDLrzo8KGVTDYhCnT9nmRvDIC6ZiTu56w+/3jec2KS6HAh3H17uX3slIUZBIVhuZE42JXGbg
oiLCEr2JP3+ZQAUIwAsXJKwufLK81jmlIE3PUa95eBzghL+ZapxPBwyT/U4N+Wc17me4x+BfIQAR
b/ytVljAOLf2YaXVJgUNYAGGH1gabTlGgv671EIjnUTX75ou7HfZSh/0CkQgTg2UgEFgAHP70OSY
7mwFLYQrvzCLLLyO2JcrDOm3BIBR8VUq3GFW4EOkEAj1eT63Covw04XqZIvQBZgK7T5b+QnDGO1H
euDirxDm9KxN2qht2mZC1+X4NRPg5c6PNCOMB3/2/dMgADXasCoeBgVvcD/BcZQK6SCNBrpDrqTH
skIfK//RKxRkXKkQqQARCCRBHQfQSNrk1n2vQJLF9aeT5MFI6Kwx3pXwJroCT8TKoNgSHCVRYIrO
mfskFaxSrtxKsjIs8cqz4FK0AxO7K8PRNHsIFfiC1M1ZoBPOq6GwGEMBMh3JNOQ8rNzMMo72smtb
w6ieSsgaiguojxtiL64vzcre6KVnxMFQjP5rouAcZB/ZPDgrs0MaVKNtFsfJbOZnUI03htMlPMd+
A36YGED/8ODnk68UFNRCB3EC8nDAKGSoJqcKvxlHiiCFKFqQQ9ILvX+yOPadFr/YtWknnw2HWzyY
jUy3d+24tJGzyQB8F+dWiGkaukMVZYnen7lkjTY7E7LjaPIzTu9X9r7TxyzTyrd0mAxs/737zGCz
PjdN8ozHft4VZlOcwBLrwO3JP6Dv5urkCwB+/91K4s9p57y6/dh/MSvJDgI+lsOw3b+6vpYeHdfL
HxoafEer0G74coyN19bZqcy65ru52Pjau5oEns3YENGySfokP7bV3D2apMLNQd9bMRO71o+iZ8/p
EYUXY3mMF/Y70EijXWibf49Q/80RCg3S+1ux86bqyXT91V/+20/9cYby3kHz0S+AEcZaOZb/UTp9
651Ow7JuuxQur20G/6N0muY73YAw4YiFuYaj1p8hbAa/0AeTwXBDYAhz4H8ECppKyPwhppITG2ku
PMFs5WR38Vr8fJaiCXbs0TbbE4u1623TVBNXPW6WW4+zz75qUq8jCpCESam54TNx0+1pLsrwrLUJ
6WcMO/HVELFa6U55yGhBVgM0qgA94IRnry4YlcY1IVOV3vmBwNp2L0ryiNMWlzq9L/kHywC+rlXu
KcJ+CKBvxdO2NNxh2zag/uhyrJ5dwVrP0MV56st++j/yin8hJfkEVIQ7GdeGqdLyFEz0o9SbsrOC
yiGvlLn69ICLxT8woPVRJDr1vvi7fzhl/298zn984pBLdO1aVFSQJfHr6RWJQ5+iLKtPo0ZK7RTl
XxSXr/Kjf6d5/5IE+iU7QL0z1zSEC1Vqw1GZv7yzBbCZI6aTY4ACdDGYVTE2t7WDRybl02Dk1mGO
0/D6j9+eS+wgcBQXE1I9CsFPH6duYNpl1H7qHYY/G015JCWigb3tJ5sc4X/+ajY4F2mFHsUNKuLw
x1eLfG9MyiKlyk8f7ey2bKmAnBwMTTTj+s9//1ril6GA+jx9l7uVVAEiC3HD/fxiUxblcZHpyamJ
pxwTSAy4tG2aotoiU6OtzfF038Mu3YwEvx7JCqRqMpGo2n//d6hP8OdblshEcp2JB0QJYVH5+c8g
MdGd6axJTw0bAKaKcpbUxIbhs+8o6fDvX+w/ryFbF2r076G2WIg4P79YCxVkdq2TEi+0LI+V18pt
p3EHE5KTxadZJhg63NInp/TvX/d/e5NKL4IKcuD/9F/WpSxKKWxy6Pwpx2aAQODbHM1+pHkv6dN/
9loWwxf8Pj7QIF+vIO/+5/dooaaIIfaTU8IzHn/w7FJ5orfzJZpH8/3fvy/1u3748tbXQmPjoySi
27J/7Y1Piw4gg0H1aZmXUWwrzlDnPDGH352uf3nv/8oAqveEh1Z11K+Xq/Hze+qdXLZONSVk0dpD
yugWeGJjzSX+jMG0n+IkQYaeyB5IyBGs03AHVhLf/v17/eXaUe8VVxkLHUmijNh+vXYgUbKksbv/
z96ZLMeNbFv2V8pqDjO0DmBQk+gbBhuxEaUJjJRI9L3D4cDX1wLvrWeZVD7J7hvXJM1kKQUiEB4O
P+fsvTbvQfWIuy3VIq6iCLpEzlSe6jhAuyOc6Q/7+cct/HSLbbYgIRz4pqDSPn2dim5gPUd+ekxA
7n3tMlGeCKWarpmKJPvOaSpAbEatOchOOvbX0Uh693EUlf6J6bIlSQN/5CmPKjz5i/49At51iubM
+BfZ9r/9hv7pfXomz3ZEriHe1c8S/dxzonH2DeMABV28TtPgdmvVFiFfUSFGgbg7Qxk4ZYYPZLMe
84up7GmJm4mi45DX7jmUYXQEQ+Jch4bo/Z1QSZ2Bfgp9tf/9N/nrqg1M7ib+BKCx4hc3gRlWqJ6K
MT2WoUlMaA7xKkeo0cvt76/z6VfPigE4y1dGgzfgv5+fjalhc1OMPj3WI/D9MF06YFVee2f05t79
76/1eTv/uBg0W/sD0Q378dPWNgW917s6YzuvO6KQg0htsC0R+MZPBRfZQrvX43S2SKT8ZpRVvEe/
If9wYy3TW36Jf1+ugYNVg047hwLezqenStE1hs0vg4zwYeymo1/YbKYyZOJyjIdmvmOmab56S25B
mn4gp5uE/KA0hUG4EiXI+57AhVNIB+EW8xbk/r7NCHRtCwlm0M7L+VIkPbZkIO9f5sKJ3hWUiKdg
KuYLrmRiOsO2E/d+CyPfZgZ9Vp3JhosvzP7i0bW+F0ljHiRz96sEGtiwMZvUeDD8cb6b4sgZVgXq
upsSXORLEU3m60yI3gWDCaSfUFfRexkYXnOqyhanXYVv+QClxqUNiKSDQAS/W84INdjBVdXa7ksC
6O8HwSXO4+g4TbvS0UcwJ4zG90JJd9yUEuzFtiek9wKcpTy5HlsLs7L0dUjYvOs+9t6R0QY2jBKO
jWhPzCBej2kYDzsIpu5+dE0OQ5VPxmHgD/a2ylr/W9COBKljhmS98euPCdWuQy4PUcQAttqzd0Jo
87/NIDQ2Og/ji7/82x5VD1wizwFsl449htS0MB7okE0XnjPFU9tO483H7Y0EQSl2lZh3dMoTcOaz
XyRHkNzCOdkQNi85UDYaGITFIKv92K1AfZ47SfN1HZBg+b2qc1ZkbWoQ4UVhzYeB2QbKNy9Iwdqb
ZvLg6tT9OnRmYQCvM6vbhcm3uA95nZEmyAXyX7zpWz997cxwrFZR103xPgSqTq486Uj34G6YuFeq
s1eGzb0tSRF5LeLS3lm4UV/Q1BkFVWxPCkOUlvOdN6LqW0vEBbemavVNOuHA2PiulX4vhGRrooH1
ZE0mmFBnWYflQkwOBtyp64mZS7qZtcUBxioJxqpUwVrySzlf4pFY41VE6TWRbqAILvEMVPILQRNx
whIVkvEBkLxmNG/WPQtsCw6leUnGmNQzHbB6vSVboIvw3h+GhIoBmobxIHAGL2Qkd7rERpGd8qDY
hjOqRN25+obM9XYHUNQCnzzX27aPPGa7dQerPUmPZtBVZ5Ti7hpreLoRdm9eLKeaTwzMxcHxvegh
lv62dhe4kajyy8TVSLP2/Jty9vd5SlpnW0UaLl3mfAvgNa0aIspNqno07wTQmoaeUVja9C1xK+1C
DSWELnGRr7mrdCBSdZPG1XTKrHCXJNi2Md7XJ0QyDBKMga49bZZVW/Kxijzo1kmeFwAYJQOA3kXj
77nfOgT2FwBKN52GjYr9R28UMcxrHjjOzmvTRxEJKJV9Y58LKFgmIZzrRlbjPg9Lc53P1uJlNwVm
H3depWHypU+mVxiCLw2CgW1mlA4CA9zNNgK7o2EGz+2CKMHO1BTrSQc81YbG/l467mkGWU6POb1O
xDJvdsWDUtG5rhj+SCxg28Sd9CkpSjZgdzkjlfZ0LVLHuUDCae+stOhPhiKufp7FVe63U9CsCMj1
gS8tm0jcv+Fgbw6ThV6F4bOKgO3GTnayare2VpER+1eDV/CG6sJ10JlM9vzoza6z02NB/1AqOzzj
RW9vOCi5yWYUi0vAJ1+BjI34EX3meD/VHueHum+CeNWoebrk/uws1EZ/5+Yy+JkhDDoiD9BHlLEl
F+UUfeli8wsCiPGLP07T1pmHYbs8f3Bd141K1oway9teooD0+aUVR/wZHAXsHIJtN3EWyQNm6Hkl
+rUw/ZStqBoxWjOyW/lx6B+ajNIHyxUqHo55O0JeEfYRSd6su8Yub3pTPvnF3G4sXAXXbjtDb44B
qGUbSRBHtmQV4/du+nxXZbm39Ij7nfCH+KukwXZ2Br2RacQMcBxMlEjBGH53Mt3T0SfiM4Wq3hnH
KuySE2ZjKFL2SMt/ViULM+PsQIlQGHdk5frbcuqeK1hM5ClL9W1wq+BduhrLvqgs+8EuPf+rRssz
700vZfIyjLAT6oHzWKXbQzPP4bU2WgFxG1m+U9fN2pCtf6CCDklLsoj4bKyhe2tsNArNmE3ECDkX
v3RNQoc7oNFuaF0hFEH7FFc+JKcivCuiFvlJxPiU4j9LXNoUnfVgpAbdB1mEJ75UiFge2A0ewsAf
KkO5P/Rs9nc+1LSjbqt+E9StvQkESwBbP0wsYmH3ow/+WuD3hcGZuo85BLhbwiEcEFNWdoyy1l6S
YNKNwwStVZG1V57Hwg6ri6B9sI7K0L6N24LAr9Z3rmj2MdlqZkK0vNYibnms9wUZwLti7oOXYaGK
stG0a9XjaFgHsu7SVR55wT5RlQ0vbkQHH/dR/FSZ2rkezKC+MVEpbcGr1GLVEJxRbSekHy6oO1Xs
C9Qi37xc0MSp2/iMaTxA+4OA64jeZXqTlONX0hkHzJyGJoWxCfEPYd7hmU6qb7fIML1rKnaskfgC
KQCs+lRYE3EaSjaXMSuL20Z48iZAIXRwWjLh12kYHEo9d8cxqIwVrqrgXANnvmQDuis3VuVrXiEV
3+ZN2H51wZnshMjQHnklqQCNj/8ElBS9pKzonvy++V7y0tuurdFKhx6J9es+mtWLif4aEprRG8e4
GTjLBhYisDapiBbOIOlZ0ZQiiMJ65A3pNi/tHyNzM8yMDdGymMH6bRXH0wWvQv3qW5UivCZD2h3y
DERtOu8nj8k+LgN5a5mqf826nD2b7IyyYBPo8pjUatdvc+9RmkPl9z8A7ATuirRhnbwnBhQ1mTJW
4YctK8okaby3Iqku2mvs63T0hkdw5+rV7dLgWzyETBEXXB9gW3MO0P14AGh8osiqsjoYwp1OmEuI
IiiFImoMc7+Zl+3GCBSQwaxdbBpjbq05ReHusid/I4uWrobdRjBaCu3wrqQ+uFVmXtwxLaBojDwz
0O0z/y9IskK0k9cJ+SNZqw9WtHBSOgCDG+naNdvZNMf3ATqBaQ1wC+xLqHmMWHSHWJdIkNdxPxsP
jIzNXUjG77bhobB3zEaemjkdfjTURosUvNhURsldYOL4PbKXpUxHybwkfmNXOJg7fRCmEz1Nnu28
GHZjvNv43K6iAOSXVyHks2peVrs6fLSqVK3sweu+R42bcpw0F3Vm+sjBONrKSJhwJtovwnmKMaiA
Z2d7jYqIRVU+mV5lrszAQKZHdgyZ4fMa7/UOP6pYdRWwAUgc5UpzONn4PtnQVtUBiaDGhgHg1utQ
p695YSfV2qBOhhwoax6V8QFfro2AbnyDCx7uqeXdddvZ4S6Hq8SgXpzsnvmclSqUKN6wCyBEr+E8
GBs/YjmbmbbOk0fk/WyB4OGFk3oI9vbU5quynIo9NEt93wpmMPYQxJesUu9Gg4KjnctqJZSyTymN
3S3zCX1Ku6k4hCbtAVsrhqtNN+wb8ttemQCF8C5cnjochE6wCV0YoGm7K0cJ8EXq7Cq39D4XyMQc
DlxrimqBZ1kjcDUtoOlaHLyOrCOzVAGlCXFuQwBSg6PgrbZ6cyWLDAuw7N9kZ9TbxqjnvSXSBbYZ
Muonvb5DrnZmHmKvZlTecCKJ9jBeUuHualLxOKeE1+AIT6XRfhvLmaFYdILF8Eio34Utl4YRYhAU
ePN71sZPVhh+8YnYbjhNE7lQvIRmimU6p0npy/DVYny+ZlC06Fwt77EuUjIZavtVhxYHK4IyN0Fi
HwvRyQ3iUSSfDXYrfwQmIn6UKgQdXtLVhuNGRRCPw/B1duYfWqVHkQ047IhFGtdTOMVfTRzJzEa7
ID9hVoTgOk1gYVJnb81b1abPBNDB+ZbJldc+moEacEG24Tbp03vfiZODP4b5umvV8GzYXbDVI65S
RQ1zNQwd2GOdLT/zyTx5Tuo/ix6VYFq2xJ33CbFiaStoj47ZUk74YaL3NfSULaqaj8wiMV9BrTe6
XVLqLyiuw5/gfBjQG01BQ2eVh31g7m1lj84Zq0/fwwLHXXVb2N3yenabZy9Qp1AUTxnGWKa4khXt
jzkzUbqabiZXJqEvDI+xlK9yzkMH3xl841rCgkk3vVFnKIlCmqaiHyk585Dcs8GOvgVxHr33keAH
yFUZMXgYvjqOIhRSZIWiu0ZpVVKf1mwv9JmWmcZUD9G3IaZAiIyWGqO2PSCKM3lyPOOegjaaLobr
USWnvrGVUyvM68zwUrWVS5BROfhsSyOT13VlLdUJMkj1ls2EVmZiggFt5fPOipkcJjkZUui8aHLH
6Mm/WL0nt8LrqESwm5ivdT0K7yITtZS8oayndeI1PYk0iqNDYQhz31jEpHG256WRBBvItinQ8aLg
J/Ytn/oKGO93UZT2Ju04/pHE3tx6HVBekEnHCqEpfsK6O9p5z4O0d6KTk3g0BUAhXILBp0ewTGo+
rqcalzRmbHLHSJCcSJ0AfYuYreePvxIGpf3FFJT9HyGWvufNB3RKzUtfkqqz1p1NlyBwxptx5thj
UGwy65krcR/m3EzoCB65yrLdfTSKm0IzRtF1sBly+sZFmTbmKk2TcG+EvMUyIeNKzLLai9Lrv9ap
5AOkGa/IPjJjQR70rZcW1nM5mHzriCZ4z6Pujp1X6dtcc96djYRUsHwgdLSZJrnWJp+L/PnoofEo
+1qVNKRmoZFHYdBQ2w9D4XcblUdjvkpnuiI0L9kMBovqxAR8UbvKa495ZJYl69+cjauwjhvk8kZK
Sn1GRzGYz2HX9UCtipBIPp4dIEKreK53kswH96ogt/Law/12rrOZCdns0byK5vz0se4MYut2KuMb
cGbonATkMLiVPWQjpZcQriEB7GbglFlSeN35Dhkt96QYmLJZ/JHvSl/XPnFogibl2rWa+WJXVrWv
l1Ycyrf54hP+cQMVLNjUdTrvhMsKkK7Ja4dqecEiE/exHRok/Khg05BotpF+E2x05ZvP5MvNO+xW
3dGvlv9bS+6WJTQL1nL86aJ4oS1u1tDbtKNhPifEK2eIBPJwn/as+8TgeG359FlhV1LwW/Dj3mfL
pamUEYnqzLwoiTH1C63ECkJ6ZatHaS/qCmuMTgp14kuUEDU7YezF+5DwE3adgdnkKKNT1Fj1S+73
OGBbbSBE7FVhYpEqIusLxQGfsLIF7a8ojnNOwBi19mGV2lfULd1XQo/5C6VZ5CfkyvNFoaz/MuYS
bPHyg7X7PPlZ4vh4ITSBS+uhV6dCTtFR0nIl0iZAGDAjFYtNOnKy5d+FXZqf2XxfB69HAmellB6y
+VGZQQg/jujeXnXRyZR8O1JG/Ng1v8BomEI6FlW4l52S27gW08WhBX5pSrISuxHj/noWs3UuYtu6
qRwRnbzC4Z1LKh9vU7Ed7k18Mf2KsWiw8ZZVMDa05rzGo6UAmobYxwAnMyKNgVXiz+ZrbGZkY4rA
IJclacK9X3detKmpTrE7sz8ijK/2oFCNB+Rb0bsfNXzgUC5rsDMnVh5JcKc0tonMDMCPHgx/ybQN
fMq+QCTqLRDUyWsKDP3c16n+rlXAFKrnQN7RSm3ibcKxgicjIQ1XVq+q62SUw0NqjsHPRrnRe1pr
UAke2StE3fFkctOx3U2ePwEthO92VGEbfcvEEqfZI/iLNn5Ng3tTNOn/y079/3jQP+FBl7znv3TP
Ny/y5X/B50jldP1Svv2f/315Sau3vwrFmess/+LfIgcBvIgkdlc42LwC1h/zg3/buXwLij7PD6gb
JLr+TTBOPJ0X0OgnWptHBpLx/0J1QA9FFQFMiTFyyEAA+cN/gOr4PFRgmkDBzOswiwLVIT7Ng6YQ
7r+cFgVBhG11600X9Hl/uRt/nukzy0PkgR6d4yNvGSXF36dtjJCWw2E4HxQi7HwO0EJXRC5yS/9L
n/8/uMryQf+CHMF6pLWXcBW/+t4b32v9Jr3/TJzwywf5NFv209qldOcSw3znm3cEtrfz6+8/BUnQ
y6v8deQRBBj48efYNivDsj6LThbJYBartjvgBel+1Ix/xy0bgr3lXDsfvIhkAURv7J7FwCO6N4ed
7h29hW9o7Setxn3adN2TnSCIJn2nzzad9O/IpVI47ZQer0KE3FQHnblxpFYknkXRPYZfTl9+OWQP
09JK8zM/O/dC0V6vaRYEDUz2oCdTwFKHgVw3OAwJUWDMp3HE+MkFj9EElX6oVyLtagqKgeOAWfhn
E7QK8yFYlLhrpuRitoZg/y7ARpg0RhPDU2cZl4MG2k5wFXyP4WoIy/kRjXqxSZrEBjnX/hDkaDJr
LJ0tYYJq0/szwCO7v3JzWz7qanLvRtBbe4Oe1bZ2uoxjDsDCYrDcXZ8jqfR1Y10CKvxt5rianF+t
vjg+vjCXB8KVPxNCX88BDglFxtUlIk7iUNMcWMf1kNxFmRp/hBJgupqdgVov0gBzFRgUI53fRnR2
z3gBumyDSW1+ZDjpOfDLrbeu00axZowm343WJRRRZ4V8Cu00SJBhSPdOKZMXWm4wKo5LTZkuV8xl
iFCYPAEDIZJEOdHnAHxAuEQE2w5HVQ92HKi+j906M66z2H2TPRbscZLDz2zWj+5sv4Wwcr9pG8Cj
Oxjps8xhnpoTjd9Vl7TWvhrdt+VEHK6SsZ2RS4I1yRjuacoGkukGk9crNe8j035+KkOvf0oNNNKF
bv1zGQwJT+Qx2jpeBwkG+zVQSDs7xpWjNmHXdDsQEuYedsdMUwiXAjrkKdoG6MY5iBdBfPJo2h9m
C39YZs9i3baZ3BM0meMQyNQ9yeLDvQRwSK0Z9iwMCOd3KP3hfhRRfmKsDVzcqIetYnJ8E4TczlXr
WNGmpJe7sdk7r+UYZtkxY0xDXjPwLJKjUmIQh47TEOyPmOFcismlGnK9Al3v3ZDWne2TODb3lttF
rxFkXvC9thFd22NIjzlPGGktYAdyzWj03UxJZ2+meBJreMfuaWq69qo1luKmnNVRhI24jQzH2MMh
cG59q4yvRtd7isqW8xGgCNz2njKZvtCAwN8g8W8OGkIldLjoVTKBxOQ51nLlGIOxrxkHvbtZHrzT
3pLrHob7uYM5/ZqEprWNh9YlN4JEs63Ry5B+cLjcjwgi6Maa9c+CWU227pUutknMrNLqrelQEs5y
RUqR+0DtMG+jCYcdF/OsfeBX3d6DgvIc2JGCO+Ild2bZmgcFqlJs3EFzrPdTRaOWLucPKwfH25ZD
eU3w2fjSEex+qYY4vIFM4jxQBDBTgt5ibHVreefRjqdbR1EYQugIbsk7ql6wC4133TTpW50l8lr3
rbiyNMfpvg29c95QhVmtp9Zo0sV9AzNjIxGHEM5Ap27tmTYXaCEgEz9skyDVzaZfrQhyyH0sdcLb
MP+vARzhJnVTIctVUtQJ8Xoq++nNoj+Q4dVvc4Lq9ywNhpd4rnfN1PR7pKIEUfRNipHASyA/mG57
LkYBoCOp2+Rh5sQXr2IF1oEfTSI2WYjthZHifOLdxg82QcSnKZ/aM7ODaV14UdquM1GZMPHLLDwG
nBh2ABIEE8E4PHp9SI1ELQEHcwEtJXkK4lc4rAm6hJS56Mq35BZ0x39VlUmL2BfeAO7naIgg/phF
uCaJjfug65kcA6qk26ro2ldwn7isapXfFUBK90lmTmvJLvCdnLd5WyvfP4CuV29w/uadjerk/FEz
jXVK/jtpehS3WCde4fEwcCw4u7/3IRPyqSdgANEQBe9SYtmV8GBTUxuhGilpRnn+UgWjaMSNILcq
yDmOsoY/4l6CjWvFy2RmuSSzPzordGHUephszu5OsTTWctl/9bXsN5x9+atu5xjbFHDO5aOct/vY
/kJXmKOvm9RPKi1RyYdDtacij7bpbJnAvBbGLcaKtamXw349vAShI48Brvsc5kvmbYIoRys+LlLi
qVPXIU1nqtUERm1nhelF5ABbLEMSPMe0TB9qevtokWlGHCGNwFil9VSest6iFvBrIYelRz4fZNXw
hk1N0HeY0iqwgBM9f0xqU3fpzHzIOb0mIMp7FBQvczNwWdT/0UnPQY9PgIL2I9yeNEYkXYbmqw8c
qI+1TxtkKJzk50dFmC/VatkJ7xxBqaZI6ZExtjH0kjYygj2n0e7oNEb+NGLU2ldVSx+CiPKt53aI
5SWdhfijf7Q87PDwwt3K6KWMgm6PY1E61SHjmISe0q1DzuaLVbYEkDYscPAhOe5CNBeIuIADu2b1
lvEMPzL37R/6XMxPLKT4ViRGfCOzISSAkzGOcBGPpl1T4RN3xLPkQIrXN7UjUoarePpX5WdHhr4l
CZykd8NUb6qKjMdyiSicpcQcFhji399TLnX0Ppm8We064850G+uafojxEMOPvQV7w2ShsMErejr9
Vg19cBfWimxTWGJfcRW6X1VnuF8zr5mueVKJXdImxmZKU2NDb4EeItm5lzk2ui+ExVVbu0PgTwaT
vv6469JjMl/3Acr/JW6kqmoefH129jpmqG2NpaIaABPVLMSdJgPj7DND2VZhJo/lJJ1tQyAO7SKT
yF7ATtNpoI6+iQIrPjLyZ+zysZbnwELlY7gB54rAPc8EQFz7fRVtGWPEpEVAMVpR9+U3ZpuVR1Io
xXMYAaOSEdK6FWYWe4MFmq9/RrCc9zUdh5YGWDyGDq72iZrem62lLYHkIZ/0NZvCdLSbqLrB8jVv
0tojbIKJ9/REaq5HovIMmn3GikPTLSeOEHw6GUl+dkMMCEQXh+aXO5T0EMcZ/ps/0lfsGn3T+j2P
bsIG4aS3Na0JPZd+vsGcGBEWaOGq4tmkjmHHmHIVuT0DMFlUmFH9qn4YUKLtBjYczkAMhM7gDeVN
S9uQtqdQqKJp4EwjuXMtGpIdcl9jIkKqMh5606TCDkrFidklfaBQdAHNuOenKb0mg362aDMD1dLx
bxRdCKsqnkxarduyoTPlhKn1+iGGcEsG3Bj8zVfiXGig6LR2Voa7aIaYGm9T1KFMudD7dLnvn8To
YleXUwfM3aZV4kwKoUwZCsgvUqHkWVWEgN6ZgnEI+IqC3lHEHx5co8VXFNLZucKiAXWcv3qbOdB6
yJhqowNWMHefms58BLsj9mOb7pdPdOMn2l7T/IByMac2Bsm0vMcz2W2ZXVfbuUmMvfRqLLQYwuzv
UzUFGc+G9h6GNGK5PDXOTMxuB0iGKzJJcC1mxlvQwnO1XKxSA6OwgqjPKz5GvinMmp3Ti/tuFwTd
uK1pw+yjiLkR3hZ5RvzTIQ9rTX/LCTFhUOUR5JBMtza9iHXei/KHXxk/6PndaIyiO1uP5XJua49Q
kchintOHsU7mdRcY8YHdas+NUGsEqdUmZo7PHCx4NipU79Bga6ZzfRttgnEJrXAYOJiBZMbuNeSe
+Q2fFwIXPI3BFmR8NowIm+jSVEm8zglD2oq0QNlZO2qAB5sl3+NBeYccdC5pxYNWWx3M9X2DLn7G
YYogalXayTnJRHNbVXnzbMR5teKpXsJEahjGKR+FmIVMZlMEGFUGNc0nOw3zPWFMw8FIsExu6rh1
bzF6zbdZLLr7BvD6FgWAz/xPdzjzMPtsAWYTo9ElyR7XVLZTbU5JbhbpCeIiZlVLEqPezeXZIp+A
vm7hhd1mrGNnZEQ06Dw/99Urx3vrmxZVcLHCQZrrzvbqO9VmGFZxTo+30TzVRznRZQYE0e9kgCTC
Lksctzm4MehMHd/iBurUq5u47bhWZCvcuJbM7ipP1rsBS8Q30XG+wlOW2NdTEMpvgBr9Uw6b7Ws0
+Wa0akkCeTKXJ6SwyoaWd5AcdFUN5yQN3EtS9vIrTEHvgGltPBVerM6jMeU/JB51VDQWX24NAOFW
+U35s+xJsVDCcl8YptQAxeBBnixotledpJ0u8AvQ7FSVS63bg9SdDOk+OpVfbpnvW/SxoXld18b0
lis/eLZrv2KoPxOSHhfzDrFWts5UOYGHTGZGKUnJxHYwNDBoXHVnIteyA8HhBLUL3+Tr5Wl7mqgq
kJE6M5DhYBPj5t4A0HowCuZSlSSymV1+ReMm2FQhc6vcar52TuaQ6Ulfl6mx3wLy42S8r0NRPtR5
WV/JubCPXccEl/N8iT4CLlneBAPp4f1olAfKJWG8TbJAMTISJoCTNnjCFQgqomGoSRUzrmwjjR7p
hkqcgn5xy1Exe9GWUz9mbd4+NwNR8/vGgN+1SqM2zWErLkFGhI/ZFFOyunMda6xAqtCjzDtBbOIA
puek7OEtHgNmeLR3rnQYVGeHk+2PqjEFkGIywYWRX8+1gsrYO0axl0iOMGRn9VWuSKlGPtnIa6b4
8TUGR7HK3CLrt0HgtQh+8Kf1XWZ/4ff/k0gCEHM808LVAHGMaamcT8QvDbc5ZoqNi7ngSXe9w4ML
l59VldFd3zj1q2M0392sH7+jirqfCYR0dz59141ByxUz4szO3hgOPrslGzr0gbSiD+u+eCZuuHWE
41oAbtnNSpGNzYqHd1e7+wQXHbnwZNGt8m7AJEl004EYs/iVFjSxtuyEK88xgIzG2n+g1OF5gkLx
e1QS8NXE4VdXu+PZbCx7z6vYiOZbeQ+I5yc27O5G1XLC1RKpncoRv3DfpuwSklO9V53PHSMGYQ9k
VZN6HHJTnMj/6qvEfUhVDTF0SPnBdiGIuooz1ZSIcOfhV5ZOYt9SgzyxIec3upkFbjzmhBL+0rYp
quilDvMZn/UYkJDuZNeC1ELgagZVjI2H8wAXt13Haqy+VJBBOeEad2VZyqMMpvIuSg1x67dmDOlV
2NdWopx3K8Y+WGdjs+2gpJwi8lpuKk8nV4WXe/dug7QJJeNMJM+3rAILmuT9vmS73arGAb0otXkX
RYMgaARVcS3zej/B6ruX7LirQQMDDENl7rtiwBVLCJn2TXFy4nray7H7nmCJP2RxwhOLgyAp175x
KJ1QXXGU8084Bwngjduc829dvQ8yU+mmkM2rg/j3Wx/IARVAjNL0tTazzDxbzRCdwS5lG7olI4ut
tx8G29ATrnDbC7Hud7G9rqu21Sunqxtv11Z6pjRLOsbrU1c8VGVIFLM3hfskXdT8tLAekEG+aY3I
0ITJzTza6U7mPP7wPaoGr7DLNYcqiqQWRcFsMT4r09BawnkOBsKUE79/j0QQ8VSiqFkDDooPnAqL
De2OH72dMsnFEIzMgefrNI6HQYsXnxJEE7fudeYdZyhB54w2kTEE1g83LMazW3vOVrQOjZScgJ04
sg4qNKL3RDjeLWx7+67X4XurXeMp5qf3aNt+l2y8vm6Zj3XAr3qYZeSFevXeDPUAZratNkLGZNAh
Sv6DUeHXLigGPt8TuPlCK8C1//d2Lvggu1JG0B1Gl/6dMmjGpU3Nmmz31OPlH5Tmv3TBg+VqoYWI
H5qL+Gxy8bWnOSf53WGqY4a06KRXaenrbRE3xeb3Hd5/uhR2M8hunu3hq/ukaDd70dB+tPhgSRA/
6MzlkZEp62JKooJ+f6nPFhPYcTjbsO3hqQu54qd7aOUQBQqHS1VdNVzlhcwPoss4crJ4V22syz1R
IdN/2iTnorblWA59OA//xqeLeikcNoNkzsOUcxdttGgrAWwBVRn/+f3n+2zjWT4fP2hGGD52QVd8
upU5m//cNEZ3IJ7eiVZFhH3YaIPsmNt0NEnwa2+byaKDWMzJZSi0/sP1l8HF3zv1XN8hHRkn6jKj
+TTYmGK3Scw87g9BadCAr/iAoh0ff/8hlw/x+SKOzcJcfG0mY4G//xC0xeNChnZ3kJLWrT8mnCJi
34muC9ucD/NEAJMaiPepOw7Jv7/0P60f8FIeVluGN0CF/n7p0HO1FdtOtzRJJjRoHtCybGkE+4ZJ
aChaG281JYSA//6yywr55RO7Jmdzvlkb9+/fL+v0oaj9lMuCVShOVqkeiSQCZyBYtaHP+v395f7p
B4lRGG8NSXwAEj/d4LhrTQs9EJfrpffQ2u2e4h+yLgFmf9hlfjHVLAsWxL7tUoGz0ZifbyiQl399
l2Iexh/9x9qcouEnWUl6ZRBvjF8CvYsIZvMlgcFzkCOt+N9/3H9atFCmBBhABw/qLz8a35EzXoAO
XX7s3nnAjy9NzBb7+6v8003lK1zGVyaDz8/uWhdPygC6jw112QUUcaioiycNUyZr/vD9/dMHchEO
BK5DVx6T4t+XS66HCmj9yIY6ttAHx/q7COrvv/84f7rGp00t9UjT4EEN5MKWZId3ezco/+R4W778
z8ue9Qehk6Xo+b8sjjALxg7S26Hh7HqJB9M+2QTPkBQ+ps+JwQ6DRMlcIpdAcjuo/TDw/WlH+/Wn
B8iCwHc0i2ZI6+LTjub+X/bOo7dyJNvWf+XhzdkgGbSDNzn+yEspk8oJoXT0JuiDv/5+oeq+r/JI
kFB3fIHuBqqRWTx0wR17r/Utt0E+WIeE/lnEkPVg5NeTlcuLwshQ/jRhtfmn11WDM3SQvO3ixT59
9yTbqkBh+jmU1UyB4qlbSPD+J6XE22dRMEMnCYPWro1Q9uQFD2OrJxm3kAfCsqD0N3W6xlNw4WfM
Mj4+nXeOxEkErg/VGF+Tf/KYhF2aAigJ6gNLG6olozsHLXTftNnjx8d55zZZvmObGOZ0deTohftv
s26vKXMRtn59WFJz2xYvRgCfMK+04Ors4yO9jcsIyOb426FOvrH0qDzt3MAqNIY07isnBsfm/5Wn
jSVrrJYH5VKPkVMStRvp9MHGJGjo2WPLuu0Xu99mTH/3dkcbrWwFDfDSQfDlBllz1osZofmULJdR
wT7QkZVALMq0iH1Vvy1sAt7hjhTz1VQPdLAVvt01bTbo9F66fHKiDlDdk9ePLzhzPZMXwMK7crI2
E9VniBDeDBa8pH8Ky8q8ssbgTnle+lIug382FAXz0wIlEl73nU/WOzNr7+jhC0pdJrOWbHLExA9l
xMao9xJk/uVdM0Gfi2gslXUutx0icbBVpH5GbQb2LJ5qNFojIY5GZgzr2amdA7PtadP3ePQ4Trah
hedf5A5ahiyHOD2zXm/CeFovfjxvCFsvQq6WDe8bPpr53dfCro+fgHeeNRs/PwoOvlmU/CfPWlSO
kupDcV0yQixH0MNH7vp8iLMWkfwcienw8QHfFjxCYFF2XBw8EDxOCx48CeM4NWV9CIOeiIO0LrcS
WN6FJ5p+HwVxf5HQer0nqiI+//jI77y+VHOmjsZBs/Jmz9HGajSSwatwDyr1dfSIb5bMe+4xqme/
Pj7UOyeJwIPViF4H/z0tHZmLst9UQ3Uox5apCIaOlnYt2DKsJu3R6/I0WHcM2Imysmnaf3zwd86T
ukp4zMLZGaAz+XP58CEt03aqqkMX1eleTtV9rL3eQabaf1wGOHqRsjDwsr1yT/Eh9IC6GONoccBy
9KRUNW3sYCZ3tBDiHz+mlBsIphBGsft44xdviIwZ4nEo0BUME3xoGq8iuwbD5O1oPP38pxfQMQUn
BmgTAoN7+tmK06KpgJdxWm4pDth5q5oZIjOdrhD5Z0SLty8gB6O0oTRwGWiffr4k2pDEG0rOzHDu
E2E8YU/7mc3iHkHgJzWIfpf/LEE4FNtST6O9eTpOvpSk6qaqMhBiYEvcCnqlYe0WK78YFziTuHkK
OGYfX8n3jwj/BxmbfulOPy9O4wcYkvODtMazPGxeamXdizaXqH29gmAg++LjA7599mGjQgZ6rTo4
or7af/t0utBWcN/6+cEYhjNQ7QfHyYkoNj85zNuCUR+GraHQgAn7tKEwBuYMc9jJD6REa0M4KQ3N
zBfx45N5u4pwFMuk2ADl4L0x6eOQmckBtvJDK+ho0elBUzr89ivvNpM9A/VgWQtVf7JK2m+/lByV
hQN9uwuZ4RTNQCosDoCEZkLo4mOfipA2XNXkyMxDpvRLxRC7U2DQVhjm8mRNDlLD2Mv09/0s42PB
HHkHLPl+Ua68Q4gLXaBpKA50WSC1CQFZnPcQ2kAecAS6n/z6d2+MTl1nGIhn6PTGIElICiYbIC0n
RrKZCrMzY6bP+fGNefcpQ1dJS4kctjclZ+lIPiNxXRyq3gfrXo8HM7fuA7//rGp554V1Q4/alnXI
Yw978jT7hagaWbEQzY1AyBIlx9kz593HZ/PeCuRRAoBfYFPOtfvzKEtm2jNowhzxEI6W0dd0TXdA
U98V39Hr//Mqmj0jMlE+GZqRdLpDxfvuEWHDK6ry6Ke+dm3q3ZZt9PTxWb338ugUOCDJ9G/+Sjn4
20owd0SmLzUvT5G6wU2uLEZskfuTYUu9a2M3+DEVEHboFnaffKreW/NQxDrU1XTK3mx6aJ2aiXDG
/BCTxNRXBg6KeNdkj022fGG5/uRo7z3wbHtsHnYNlz69msAQkJBiXYbh2uR7GLv+7WTjyvz4Yr7h
tcA/MrmIvs3nSCBzPllXw8GeiTmQ+SEYJvMxTcx6RxY7erRMjAWzOX96yKygBuHbj9dSVfmVW/hi
nwRoOglw8Bgsk05sSTzm+DPQYwxD9tnu1nr3yvvssHkzYZmdFj5t1JnuVJZ8bWaHMUEvX6w+JG1T
BN0x9YMnsuFBFhK+fVFUIn3Mp7E7wnv8lqDoWDztvpxK50gXKVx5ymjIAOM8Pr6Q77xrzLQpQX2y
IXR9+Oe7Vvj8hnSm3J6q5WezWP3OBExbR8BYa/Xy8bHeuRzWq8bY1Y1aqu4/j2VDnzDJLaW0j6yf
Jg2HTemaLwSYVAc/rHR+tNd/UmG889KBObewnbLb4iRPHpOxLdTcxjWnl7lfkzSGxoFqhzlGu6wE
7swH2U5ygxpjPPzzc4VRRnYKlY0lTldKh7jXtA062MfoQ/H4tXSli1u68bFOUH9UAQzKj4/43p2k
ZKMNADg+ZCk7uboe08bOkfXBMGMQxdaIKqES/e0E9OBQemykPz7eO98cTpAaSvBho1g8ubRl1DpJ
WnNp5zFmcuG008aUtdwIFLH/k0OFuN8Dj4IRXNefp9b4TtqXFVs0K6yrGxLmcGv6vXeeDpb1yfL1
3jMqeKG0D0F3+k+e0RFJHNhZyV6lHO6hevxyXXlPIG27SmN5G2Bq/8ebIxYwTBc2IDLGJ6cvoDUz
a7O7pTrADUXj50937dBuGvoAnxzonYWZljocMkHnGRuHvp9/+/40C249M2ILWMTuUzzP+2CR9588
EoJ/x0lB/8cxTp4JeKp55jgcA0G/RRZM2pyBqHHv7MEDIlPAA09jE2vU1DbQxrL4oZ5aQr1cZrXE
w0BntwbUkFXKpNchpB1IugWwATd0Kvr2bHGc5NYOY0KsFA6tqDGrfdkhzmJ3q9bIYKFNuwFDCnPG
rGhpmhERXtYdaTSIrSoLnkZddu3eHEmmfgWOXZNSRXVYa3M4IYjXyewne8jJ6lhgGL0aRVJejiR6
HII8vE/rvFtzhfNdSa+oXSUIBQ+IE0mCnpZmGw2Ji1g4ny5qR6RQjrJh9/Hlfe/Z5CvuWzwnQlNK
/7yDoE9krzyeTWTCL3LuX8D7XjvC2ImyxlRLNOPHx3vvDafmptijfc9A6OR4bqIqKWJVHcgp1D2n
q8nOj1NffVK8vh2raeIpgy1qE9p04clhAI4kop3D6oCI/LZp0hbNYPBD5g8MoS8RpBA/YH+L2+qT
LZN4/7h0abmibK5P9xVhAwarmVx6IrVaviYzNGW47sYtRhez2KKZYY8j3RIeQT7KTUESL8PtioVc
2uPRReXvZpNxFOYAfbt3qnWEMJQHrtkz72SCHWbfXYv0xWlGCgiSJt6EveXRe/GXTWxFX+wcH3+w
uHKF89HJcRViz8v4PaAfml94Pqyb7DW5b8aCh6OL/79c3HXS9dnWh13wKIX72a147457AGih3NJm
INfrzycsNTu3rPKReKr+RTFdWqnJ3OdWP37yZL23Fv3tOKeF0diMZVGDvToEro6Jo9+wJsd4+/Hj
+94H0YPWx1yBeRtU0j9PxpR2Q0BHWx0YOgVrpS2LJqGaOTFbSac+MZ29ezD6lexZQtxtp2Wv17IY
VQXvipF4JCcDToD2s0MBipa6Tz+5fO8tBB5tf74WWPbeFL+FUsLLUFEd2qy9BYjmrSGlPNVF+6tP
0Swk3idX0nrvudAzbzawSAj80znN0jUF15c6LZsLaCKLbZ0FSzsdbXrxm1oYycFpJI7vJhR3KQFS
BxVjaojrtLoM4iDfhWRcPPhYgrBnRDHIqo/v9Ls/jwWRNhL92/B0YZzmqDPISyCaSja/RBg/Jvb4
pRDoSP4Hx/EDdopsf7Vl7s8nqhsNlTTo8Q7sRBu6Of1LpYxpQ7DPJx/S98pWjbalxaL/xz95DwVU
dzdCe3no8YwkHRLXqbpta5cUTOu6qOV9WYSfNCree4D/dsjTgjVbnAKNHhkjpNnsyaj9FToF4nbv
rK3HT/Yc4r3nV4O46UWD26aX9Od17HWS6zL7JcuMrb71SfMbJqC3BoUTrGnfxmvNByAB3ay2qdRe
A8PSyswW0R9ooyciB5KnSEK1GmwcC7ja8BklffslXkLwv1VRkLTdBbvZn4LHwGXVBGjVIZgyupmc
b93arO3f5mRjZ4GHMDfmt6werpDiNFD1619pME6rUol0O5TK/tIguuZjb7ufPE3vXYVQO3VpcfDc
ng5gi6IhxQ5/gk51OS79Yq1603nCPH5Oz/SpT9X0yQHfu8XamYVQxqfZenrZm8yKlaQYOqQS5sDY
DG2ze6UTiBi4DikpaNI/fmFetRMnBSGKGQj9RDfSRjv9xsaGKpiSFuXBK5dwnUyD98VJLHJ+hHLP
k7ooHuGhwSFwUE6+2gUC8uoey2EBToWkb29MoPU+uQzvXHeKDW2BBg7PduJkoxR6hNj1tigOoCOd
bdIq77JKKBtVVndPGfDoA7rI759ciHeamKgS6ProVdt/s/eNZ3dpopE3ulsipKwidnYIUsWui9pu
D3NZrHhSUE66YBDjNlkrZjI4L5zPUMTinbVS+8KRY8DMZtBm//numUgjvLJPS3zLGRiVV19DKkBf
oK2u3HOujH/sM9TIWKyglBU0kS2jZI4KT2S8mcRk7pSKwE288uX7xfxKWVztE2K9tGMq3yHqc/dI
8n8pxNgs2ePW8bJki1bY2bRG1R8ST/rbORn8TRCf23UuvuTEJV7z2mJCU7wIT0kwhGeF6T+bQME+
2Zi/d/5MwPCg+3pCf9o4ot2WFV0vOP8in7+AKUWL6s3pU2oZye7jm/7eoRBeozXAjc5n46QAYegE
j1x/loCQJptGBtrNNzf5WZgU8dPHx3q9b6dvmu7+CnavfAZPt/+V4RXDVKZsDkZgPKuegTFmr8Wx
9lFTjzBWC+vcItzxpp9JJrFtI761ezJRHVE0+6YC5/L6g/4X3/AJvoHmi8k79d8ogbf4BqL+9H/Y
yfwd4vDvv/f/kypoyzHuIwOBpYre4X9DHELrXwhGdRYvz9u/w3j1W/6ffD/zXyxs+HEJ+aGK993g
n+AaAEqzHvz9uWKKCo3dosgUImQQc7JeYL6Vbk4/90jaNUSbGE+lYXf2AAIWUo3bJ/CIpUsWmm31
MTm0UuE6Gmu7YhtcqwcyWKRc1Uic41Wd0wNbhZbCKpVH9nzTpk6+gWfVPOPKbBd71WXpsJxHqa8I
lgV+ijMQBm3ow5LlV/KNUgnbxasxqXCQZoEY1hIJzK5NyL1F7C+8O6n1gm0G3DWYpvlm8bUHVCRq
74M3OYMUigUSunh1wc9kR4B+oXlBh7HsCPnIN9VgiKMaoGWtvMQxquZQEPU6tF+saBmIxJ6TyVop
eKr+zzEWsbebQt+wH80xitNtOcQz6DLcae5zYoYKz084hX1yXvciD8RqKmUz3Ujb54vmx3iJrhY8
MMGuZhYQ36GR83YgcUoJ9ZG47WBnd2NvksLKCPVI2BF/Msa+5n+dScUF0yRNbxUbeUpxgz0cvq3V
kQhqTQFE1zXpnxZj41XpRSYJZbKKv5cgc64JAavJ/1gKfAC+ks3KimXwdRnm3thW1jRvJ7CO+8Fb
6IlC+6zNsf3hZnK88oMMGltuxuJQeMK6xf5Vbyb8f19pa4ZBWOzLtgTDS9j8Pgh3TTvCNB0LT563
5bSTjmxAMuY2DwyYuxU07HptkBR2O2IkfCDlLv9q4kRk9luRrs6GTSdhub+Mas7ugq5HPhzOEoeL
AXC3slJsAqF4zsgrXk00yzep31bHFLjpmRMxnLKs4i4psvx2nPsKMiGUWZg4kqTmyTvr6oo8OXWP
85wWqRGG3Xe3tqK7khnQZhYiPeZ8Ibfm1JfngGa7bQcceI1fp3ioR+BQ0rCSfTzX4Q8vzmWxatHW
3IyGJ1/ikVYKmyBlXoUqWJIVFlLjjN0tf0uZlXnb4m7ETCeXR2EX95nR2M/wCkC12U7+I0Wa+ugF
vFTOJJwdFZlzjPNypN8wl8dWTL8iitqXZc6tbUi2BPCIJO5f2gXe75IiFUwmh7zA6Xx0Eve6yLti
JwBIlCviKOpDGzv5sWabfBnVPpYtewiuLFLJopU9AXHK8uIIUJyoR6fGUzvU8bWY3PqQi1IArMau
WdCLOJRx49KiSayrYWyyr7JKsmfuaLGf50GcD/VSHIaqaq5ydhM/mrjHchO1sX+WtmK5IX1gvCh7
icE0JX9gFTWBf6eyHhqnYQiWFTGnlwhjxS28XA/VFa/EoZhbYtiaIE113LS4HoIBVVAr0id8zjMU
AToUl00+phDdcnkPz2P6QhnSnAmgsltjTsNn9p7ZYzt6/Tmae6qUefAzrBH+Akq7TEqsCJD72Y8Q
bbNgOTGzMNiB83N/u2NL/rPvqac5sxkbh1j+8qY89m50iSen2tDyM1dT6M44hOKjHTYgIPG7R6FY
4TIffg7VZK9EzrzUpOG6wi9YbyywS/sWd+mOCG22I7MnvzeRO5ybwHp3hQPx1Kuc6TarXXmV0Ng8
1O0gbiM1qa+EAy0/3Mgab7kg0fVcN0ANfWWtR2cqN7wnPXzmOTtMBWGDsFU9vKBDnT/QUyv23Hbe
FkM3k/y8+SkMr98vQTl3iKpMsaUIIuKwbHv4EVBqsTBBm8hs7N2g+e3fi52Q22p60cCjrPAf29Z9
M+fjZRKVN8RLh1c2IZ1f6VYU+wVcy24WyhhXpkrNSy/NQf4CJrsizdi+BRpDaojFzP6irq1iHxbz
dSGHplhZvKhnA+mXm8UJSwxTUz8f09yKz5o6w5cZeJo/CPNhkLhXfcFSQ4bjuUGQ55kNl+KLp0rX
Xpu9gdVLeupHkk34mmA3AOAduiw7EM8iv+ce9aeZ4R+e83AbIQL4lg1wIYvOLfaSrvW91WbdXYyd
5cruUREbg1xwd6pcPnQViMvZ9TW1rDFemnow+aJZ012RwuZd8fb4F9U0qZ/gypGO57F0cZe605kR
l+M+6iy6yn0LZx6/yS5IpXycIA3fzJpUq5xx2Yt0Tm75sjXPnsbaBn3l/1ZpDrPD6zsoXGH8c4Kv
snXShWln39C9DoZzhZ9qQ5uzX0MqwdEdaqZugM2HMPmuGF+gAFjFegQUWay9xYCfiSjhkWlAv601
rZddMuBeVzN88TYSRhiO8imIYVpsnTouv4s4DvaVJgAPmgU8aipwMcMHTgAFI6oABatsvm8rQnaL
Kxh34XUGkPIy15jhgTkYUgujv4x6A3SFk7tXU+GPK2Oshid2qx5AMs0s7l75xZ1GGRPtGVwsGm9s
4gseVuGQ8rkONf+4mHrjPklc71mmjK/nV1By/QpNZtFmtKvRadteU5X9vBJXNKSQ2CHa3gCZx5CY
aRKzD49GPxMa0AyBT65Li6HrXPvBS65JzmYqXpyhqy8Nwie/BBr4bJmzuJj60GEZVPYNW2kol1F1
qW/gmcT4sl/6YT2qKt2EGUDpgSTjY2zj326Tqr6psTY8+BpBPWsYtZS1uzdeCdUhrOqA/EmgvvA/
jJqwCfWKtHZj50eftLjRrR7f5zCN4RfLBdFayc4mQaFFK/hKyS6BCNzkr+xse5zBaGugNjkD9Xoy
xUXwStv2NHgb7wEEQm8+C3s72FqpIX8lMBHg3iug3ZHGd/tAOBCWgfSuItXdNEvRoFZo5CFLbPsw
03ReLxoHPr2SwSOr9Z+oBez7WYRkWg2u8H/jTxmeSw0Wj/LmK/x0MlOy8FbYQAs4P7On7tBQcvuV
T571WXI2aWi598ovp4/QRny05fIjbdqS+FYNO7ehnpORO50z7Il5NImtKDUcPaI23QH8K8/JwYSd
PgWtTzrmK1N9ZhG+EiBrSFpogW235fU4aQp7pIHsfO+q3agh7UVvqJ2RWv7Brovg2teQT3hocN11
lsvayEBUSbDvA9k8QAByUPC+1Vr50S1ia82TXdxMr9h4TNmZC2gEWhA4UYVCJp/uvLbFPrmI6eiZ
qrrucznxngjgmDFtoZ8UvskW6Za9z02WFTq+FNMQEGDa9xpvP5pF/GDmdfHg2NSAuAUXZ+1GUl43
eR+eL7lWBMdudDT9ZihXEAbh6OfEJOOTG6NjOoztspk1cz/rw1BiUbbSgRKTXN7yFdAv/o3rz3tl
Qe8XMriIRoj+JBO0OAcTeesZpBU4TquuyM+wNmGexus+luQCVNOyRe8ef1284DxzvPtYpwgMxAlU
qYubn4CBMvetbyma7xVY42INOQHvIk7Dr5bOJlBo1VbjlIiN1MkFjVhe2kR9hwF7G+hsA8iYHmHL
5B10MjUxbpKBYNJKWOfEIsxsEc6Bkpbbglkit0XsBkWKQggzZiMKihts0tejk4rLznWeLZ2+QNTk
sCLyrdjkOpuh0SkNmc5rKEoU1oEQzaomFPYs1rkO1RDskpikB0CUJNs69qN4jYEIZhIhSNlrdxay
2/Wi8yIinRyx6AyJGn26r1MlFp0voVDN7QGONmu4GvswIoVi1nkUjU6mqHj8XgwavLZOrSj7zjs0
RqTOXJtMi0SnWxAv66wXnXhhdGRfQIkOdqrrl3XzGorhDIRX1H18VenIjDDP1LVrcnKMjgDT9CX7
hKbt117jf6YTPe1Rh2xKmRFhYmLG8nYIkUSOKtIhSI8ZM1VKOALSz1rI57h8dVINlBb5gxZeUPHJ
NvPN37bMN3/tP/8PLs4bRgR99//+72lrRR+cECsE2wHBWtap629Jq9ZTS5MerblufywZ08EmLZJr
5rT53ceH0l2aPzfA7GeIC7D07jfAIvpnwyyVaebNScmhGlvC5beYR68qFde/Pj7Omw4O54R4w9E9
OZPu+OkICWSRcrAbxEfw9mqXMIs8esNsb4sq7W9kS+LwxRgmZrpWTvnS+DE76mmJk2tUeHpzHSX8
uo9/0ttbrKcpryNnPYg4nXeQLkE7ll3GUc5gWs2yVXuRTeygHWgs1saMk/bHPIzcZ+gqf0kN/7d/
9Fn/CAkUHesP+kcvrJMv1c8/mkd//aV/N498V2eZamOBiRwBcQmP7H8IoOG/mF7hW0ParXWivFf/
aSGF/2KpojMaOnr0+3cCqPD/xSyK8TxiPcdnmiL+UUvp9H3SEkvtLUXQQ4PqtCtamQAdyyRfDn5s
uQsJeE51gR9APZTWDGIndj/DaL55gbF8keVF64pf/laRSGxI0huLpw7zzLjUNEbYUN6U7v92E95Z
kfRI7o9lglPSkaW05mitvxmu9Ci9R+km80H10HIme5a3fISJEvWdZmsaE7ubDomUIzPjrpv8+eHj
w5Mh+uYHIHOzoVg5AZ0/suz+XKeIHOMjpfz+UBdeMZOfkyy7wqc9N2K0uZjtpD2boTx0ezgapOA0
hKzoEJOUSVtHi+kL5RqFR01aA6ILEp9XsQXSJlimfEdqM38WehB7MlEYy7iaG+BykOg6GMkgG9Rv
lCn5ncgCgoDA2RwSB4Ze5HuSxBZXfoVGp/Y6PYxc7NhSKGYkvfEVgr3lYMrZusfT2Vy1JGDcg8qE
yCVgjU5e17wEZclnv6tH9TvpOKOxKsbHYqjUvsvo4kUWyEvIToG1nnTPMYlM5JOpap4Jq+UvTjQA
Ljpwz1sW3OguHAm12rBzM+sjl6oq1zGZsNY6onkv9jbZbcCc/Q72Kf2te1Ur4MpznVy7kD3oZ4Z8
56AQwWfx0/a2LkYRI08G8pH1PnkKHs6yhSYGQpZy2pDr2p7lgy1vwbVHZ1i6Zj7GVnGU2NS2lujH
x4wchkeZLd4X7o69xVFFBJpNYTN4s/yhapJoY3bj63Sq1APG5/p5MBfujKRff/A0ntWfWHhFX4UX
nmWkBykT9XsaGvVgtvwVZbbdkwfg4yKaY+cI88m6H8ioecr6qbqY6zq8KEuGYXq/4mQrp4T+svKG
hfqR6SSNr6hYT9Vob0nUye8aL4GWQkoabQE+uk7EP8Y5BtN1DFczPpA9A6zEGeSPueN1Doxe7b10
KI51wM1VfjNt5iEjIKATAAK2pkcubdMFzCoWqk2fvR8Nuii/i7GAktWTyCsHAx2RWPH4KzcVoXSA
2tBemSaLhlV/S2c5PiKXpUEsR/5VusvblMw+rJkzDiejuYpy/bIb0r02YnPEEsy5eE4WrvowKdcj
OJqSLhrNZMIx1V6ltnMdO9yJCPPhyqkatSlJjyjhWw9c1xz6vF+E7nqG3UFWE73kCjRPFN15ZiR/
YF5YLiuaZQ82g5g9wUrsLFqZ74ji6X+amWfdp/C0NyQtE1VgcG27mPuYDfpS60e0qIg0UOwrdguc
nJhsEO6E48EgcSye/zYfm+cipswquvx5MrqBHEG2NHHwm9wN6OupUXrUyVFpH5PO/Waib/1qAz15
jG2eTZA9ebq3oWptHKf45kT+SHSQ3xDF6fJQaiL6nHCjAPL1u0g6zXVDPth12E/u9aAi675Ku+Z5
cL36G9AjnlbdWm/tqP4mIJGcZ/A8v8yBzv9ivwTxr5rqlxgyOTZRWkEQPeivv55ckPASdGzY72bV
VP1mTrPlEpVf99Qg47hTdW8RicZIem31FpTCIivX3mSmh762ffqr0ZzuoeyRDVp4JrepzAdfZ9jJ
r1ZKjQRx0oc7Ygt51XuAAe0nikL64c9jXU39j7QdnOcUok8eH0axVA423cWothg1p+FSySlyz6ZY
DM4dTD/obs6sHij5+nXtDUm1stwZ2ymx9TueQ5dONqJOwsfmnqVpqK6Gmr0hZKnwzDHym97sjNva
LO4Md7hyyqbcwR5ybxcyE1auT/RT68ZESEVX5KWQOodG7BDbS3Is7fyBDYu1HXQG2uCwHwoIJHTG
4Wee2OXRqOIfJJQmx2RBT1xZQ3NRl+O0LdxxJlkp7n9a8Mq2cdqdz72MdrjVLWiPebixVAtX13dj
TDBxeuUsDqkbYTOqdQuGzsuCMyNv5CYtZLWsmjCSR3xbuNyNmTgcE2t9meZo2sqi+B03C9F1tAOY
F3SOWodOdacqP93apRGeZ9BfL5F4ThCPeGFBBlrnqYJzMIRBTN4uN9K2RvNokuB1KH3AdE0vgm09
Gfa6EQGvZaURuexp17ZRmueTm4aHIba+iDIKd4hzugurCkWxtbn2P7pmmry1i6wB5+vCPWRw3Y8H
UHAEsVoTeY0RcSwdQT2VbQ54gEMLlV3owZeLPLlRUfdD1NOwj+m44EOXabCDRDauEhtjcFZ58g55
v0UXJu92uP6SGRG3QexAMH8L3JFWtcjn82rWaJoiz5+h3NT+2ps9tScrkJgZ36OtT94q7qTREVSI
Ai2xZbOb1/2SIzo129woFhFgmnljd6uG9+rSKbrmnFhFuKm2aR/x3HQbkSS8Vd2WXAW5qhDsrAiT
cs8ar50flklkzL7gNCFipgm8EaNRkwPlLS9NYbqotcrlvsmaGpxjFx5m+rTHcojUTZqLZTMyqTvL
y8ZZe3YBLcjLx1Uxxfm2c4Rz63dIFOtIu1biFpKe2QQ7aYxodHVi5eQKtSFoPfvqezGYRVNNOydS
UL3C0dhJKLgYrcvbwjL4lgMXP6apmMUK5+0mNuLwEUqztS9SnnhP1MkxGOdoG06Rc1mjHCM7bTLu
yBplYiEXdaYz4ouV44ZwcqXXlr+cmE55tPgX4Qw3Ye1MUxuvCnyHmLyS/LLpFuvYoNaV6zTx2vNi
icTzkPnKWfnuhL3bnoruPFGE+q0zKzN/NZCoio2Dr21mGmCOx0XKkE6B0e4Hq3Cfp2JIycvM0+zC
6ePuRykyT4++aN/GxE1ZsfsMS8qEuJN3INjqCheTMVf5zk/c8XudWUy3iknXBY28BdlUbIA9VPU2
GMv03Ji17xuyXebz+JUJk5+xvQhlVzs4tBGerabaTQHcBVG3ztLavVZ2lB6WpGq+2w3RGEQMqlzf
G3IfdImUZYLvkA4pZV5WXYQ2WZpB1fQ/GSFMDVpbJBg7M9cDWtzj6jc6DNJGlBHdNahWeQdIX73w
I7OJNrGr0yaStCSjrXGvF/Cld0bdNJxuKpLdkKc5iDqUxHRTFchSGo3N97kZUEcnmHWARvJ1xlYv
z/4qvmTKFAHYYPezAQAfbGw34fysUquRZqXsLWWo92XOJWWZLhgBo45MjGlEFkeaEtVFATn04Jgd
UbT1xGLcZoygS/bp0SZxOz7uYVkbd1UcDo+pLeLruKTSqFyvuYqX118Ryq8MQihL6afpRZlc0989
7HkyNX3Kk1BK64ZlsPopGg8VhRGD1nqN+GUWRQZH2fJzNLN0n1jG8JikDHAZgRs0PV53y3HpqXNz
JEY2GcZpE2ueWE2x9YxPuVx3Spe/0Gee/X4uwNlyCgiDMO6Vs/oNqCLdz0tUk4qbhuQdTRCRlRuZ
ZGU2ogA6FMpP3DLWe3sInQ/OfglfByvQn3uI1ib9LY6N/hAbtjyLkADqctiv1jKTLURnXd7TH9yM
3JhvnWqBDjIwjjZD7362obHeNB8QWepfIoiB5+ectniGWtQlMSX9wUmp/JlaDO617/X2Nu5hFyuH
gjAJubJ9bM43foxtP+tcQJV9/Y2uPA9mJeRZJ0Z1Xk2N/DoMjnMNVXx+mKi4P1H6vNG5aUWoZvng
GcHd94ZChfon90dDdAcjpfs6doQwKaZ6a9PKaNAMPHV8injArJEnHtg01Aq+UzpIs37JGupmH5jz
J4nvr3q+P7ekwkWri3QjYOP+RpNM35tnJIUXVZaCMEE8L5qpNsiLZTKYQbZDsmFpXrYKoRKhmwMV
VNawefUT/ZriGLzLJkeegeQggiJy65+02PzbgIn1NuwB+UdGW8uV7N3P3H1o8d5sZn0shNo3zSBf
mw/+fBBddBhNoYDszMAD18pPm2wry1DtatJruZY4+8OESQMh7OMB6Hq8Myz7BcjHE2xngVmBcslw
p3gzQHa4HFvbeR4bwKzpIvJz0yzFN0buyQyKqKnGcxioAQlcVr4xGavtUkb4+5Kl5BCHwPpNKwE6
OJfUq0UZXlBAkl7GePMc/9O0aSX+/1qvMLYzGHdj3HpfDNdXZG3HJkCyynGMlehYYyGKUfdOdXEc
BhYwApao2dkssy+Jc/7Q4ugnpIVnjphG1+o03eRthe+fNQVM48aB7/41JJ5r5ZgpHVaiwLb2HDFu
p4F5kTGk3I2kb4NVTMbHeDFIAQQOVXxrBQ3Zs75Y/PFCRlPMRUrJhTVmhBVbN84Tcz00Iirgf4ps
AHlLMITRORtOqLIf6wjgfycFqFnfW/6LvTPZjtvI0vATwQdTYNgmMpPJTIqTJJLiBoeaMAeAwBTA
0/cHuqpaJH2otntbm7KrXDISQ0Tc+99/KJPzgpJmGy/r/xBT0MdbswPOjOIMwfCIrjKwTzDkO9wn
Hd1wGlPTKzNlfhuTJzVuEhnWO80mjIe+ppT3tUW0x0yRTztt4opFI9IFbndvYl0b4VEqok6Q/Qx8
3qD5VjRuQeo2X+d8KPYq67MzuAisp2LiiyTArN+m0hvu+qx89BX9I7nWzZdgKp1sq+Y1bnd9duFq
hXlcFh4+h45xiy+o8wzw3hTOmJ3FcEFkFIi+ZNgf1E+aae6TO1vUhgxu7Q3Lttg7zEeu6USDi7k1
GQ9PNP1eKbt7STj2vcYN9dzU7Eb92tvJNCyjlJjdKXKXEuICFlLD3loSqB1dTtcifQemRubfVI4a
7kyLRHMiueon0Snizlw6rMaie94quXAC9LXV3ds5gFLbls1l72dYecYuu0kfy2DrBD2dUey6GDLW
YmGNdCScWpjo8g97c2m/1VLzVCrG2njbdxuRucsBpkp7bJsWVM6GkL3R4XqEphXbpZiZH5B41z4g
pQ8urAmYhbCJ8CKxGnXMZl9eeAkPDs76fCZNW0R1IMc7qPS099OcnTHqphgOaDerAnzIz2iTIbUv
PwNW6bLLgqX5UnjV9aj95ivxg7TbpkiuLOlihzylKBxc/qXSWAvn9VdrCAIWruM1H0YNb/xidqby
3FqXql73d7Mopi3hpc2jaDWRNarKsYOF871j0g8ysjavmTZp4FPttjcmZCAM1HNKkeezuJGJxOEv
sedTgSqRDFg1ges4WJwCrHJ3pT+floSAAD2Crj1/hrgsUkgkkvQKPRjzBzcB8XC6ub15Rnykw+eD
lxEDeGhcUC3ogjEezw6lS0FVwpO/GGIPgc8KDxiJwWNA1u9HAI48+hXIWzJSGIoGQAjS008VEHW9
sNxkpOeEYmRa418CmHY7E2bGbdsgoSObsAjXuA6BEpqpZjvgUI43Oq84mcySVHjuCN2HDYizsAQR
5QDBxV4K/FeYZI4P5ICGOZ8gQQjWtJPkjUQ4ORJhUhDBQMFjKoCvsSOaWoEILi7uv4vjApSJfmq/
YTVp7zqznz9LrJM3sa3Kc2MFV3BEYlujoycYcUVq1oRMmCaQsiK5ZPybKhuwp13Y4hyLyz/jN8+H
pC7AbmWduuSaGz9MuGyUy77B6ysriqW2Q6D356dJou6+cYGG5MrvMq2SIVENkQeLk+Ai6Lv2obbA
0Ei/BFND/i0vJixJmBfSaREu17O5Q3X8judR/agTih1ltuHF5LPP1lPKI0xFq76Z5NBgC1sMFn5L
FVCOR3neE7F3sX7PrVq3YYxvulPZlSCSYeZT8xaKP84hOp8y5i+f0hX1pi5ZTwEatEcr4JNwl6H7
PrTk8KVWnFz5QwNspNbvB/Nr3KzBIUuP24lX9Ou5vA1CEFLcwovbahpBkUgl33rICT89nw0WVILj
EDAx8tnywZ0AUUdDuFd+YgiOiikMLtqQMgQKp/1pUsTNhRU5GV5NJezSDkepl8P68fC3zwZeJBaO
RFCXprwgp0heCJsitlrfQUp5+KVDNNvs1VJTnE8Wuxmx0XfzRJncFOBzZl3an4xKstmyjz2QbtB8
wYKFlEYI6tEzJDj2gJYBEQHHRKYTYYWUnx27SRPR5hT7hFS8fVtripOeZqdiYeNL7ICCMsSX0WyO
9WNpGwDUE5ixk8W0Cj2Fs+O1+AIBLq8cGj6e521W+zwNkKP5pGo3uaerZxoMpWXtJzoNCqUc+KqA
Np8bn6rdWCYgi7EbeZhwnAj2Zh0VJFLfm97Y0OM5fGuGGd/qCbzMLjXzQ+mKFp5DCYi4bpUY/tg7
VTjFFUlQhEd5MDnHhBm4A9eRtgvIhDWpQKcx9VhDri3rk9P6ww9fwm7t+ekbSYHnkNVNE0J4ZPOV
uAFKjrZbyvNcssiyJkuvCIl5HEfBU1t82K12kLJURkgIICDMZeU4tQ9UJbm7GTRZjxuYbSF1yyCy
S2Il2WQnMmXv6jqmgpwh0YwDL3wO8F8pbCD15//6vDDnKueIMYh8/yYmztSGQ+VcLr2+Jtlo3ldp
npFuW7OgM6rKxBdsMnDVkyu38ZHoQCpZPjTeQkc2+TMhY8XPwV1qj6BdGthnoNgnSdwlJel2WquA
Wbe0ZI29DGcACdzxdO6XOd7EgfuF2OAU02eK2R5AZTcI0hYhRQzBsY/7f+lk/zuq/O2okiyLX8ZU
b6nuuOQ/fUsH8qL77uW88vlP/juxMPwjtAMPQY4A7bLMXxMLnT8Ehp4YRgSM1VbW+38Glq79PJXE
wpJsQhcxKj3CvzjwrvWH7aw6TJpYj12IAej/J7KQK6AWWWn4XOzNYC10ZkznG6M5BFn5M6XUP8O1
Pd5kAUr2X57O9Z+t2XusBqL4fBsPDOxCGHi9EXiXEr/DtVw9BDbhJKQkPDay1pspToffmAEw521+
bQ3XK3GNEC8AOkQ3WP/5L2YACQzJRTVFg+NrMZCEal51Y5VDNV7u/vYtASTgyrpqbUyu9fJCo1/S
uqilOcys56IsfsZG9jPnr//kMiKAq8Abf/OOsD/ERlHohp50CndhwHCR3OsyKnT2Dx4d3yoCGwzm
GKG/9r1IGrNyCQ5piJes1IU2B8qP2qYGlPlvbsp7+5ICj/kB8mUH/57XAmZ/rJihhVNzSCcikr1h
vp0TfUfmzF0zEt77/hN8DbfwRUBywdUJJ0IAjNc0FxLWa9Zm3RyAGgH5OEoOOaHcm9rInswAtCoj
FGtjzUTCvX/hv/gUsfVYvXSfFYKv59aequmGQS8PQA/1xwHj+o0IiZHCAtb5zfp6zQR4vkcgEXYF
5Jas6pcf4zLkw4y/Y4MZG3mXFXPSXW6b8cd/cEO/XGXFNn5ZWyvDYjQY6h2MUBNvpvTdWE3yKNU/
e3S/XOkVXDcVVVozEOcDKYd56+n8aYGLGP0flpf59i1h5hQEfBl+6GLLuX6rv9xUHVciqOqmQl6G
8KMxR6PYzA1n++JW8y5k7L61QmXtSdETB1PpepuXTkgtA5UOXgRuJhP9xy7A2CtSDOK+PcPIfh47
52uK637wi59Q95zzZLHGD43fxXATlg5mMJxfAE/+LzNU8x1tvs14nDgXX7fVzaxC+77w7focImz8
OFYUKFOlxSH2SYOsZ8Kdp5zvufA1wZDdPDDgBnQDwWypLfseT7ahKOUO1aP8SBKSeySuZfrWxuzy
Vu/x28mUuZlztz5BWB3zKPWDtN7Nbml+zVH64DTF7zHQ4z1VMTddjDCy6zBprhjk1dsek1N0zU4c
Q3gfyhAaqdOHZx5JVfvWZBqWtyDqhmqMqDK5u6Vi44KO2UeQE2wIFGwuaZIRIURuCBFV2tqjlq77
aMQh5OhWlJE4GdUniN8InyvKnSCsjMgvMTpI0lGcdGLlj0lQl3feBKLUdk7zpfUq+z7m3puNP4GN
NJU7LPymMcYA0W/CPnKcmbWuPZd+1qCXu+smgvoouqsbkrv7x5hHQ0BR21x5Q/7TtHinA0Ed91WQ
/dTdFH/svaU+n9atMe26+jSX64xBUW4mrO2wTMli9PQthsjuOTt6H0ENyc7GpHQ2lAHZGq44SGKu
8Y3euANzysRpIJR7ifzpEQJ7aRGWeuYNJV4ZtjGB1j9/9mVHNCZZjMFF6vHIioyHgEKDXE83nSPI
6cmnYCG3Bjv7rHgMEXxsqnaqt2RO5oz4yctaiFBTXnmWMSVsPljgSuHWS+PxIY0bI9wxsOwCbHaL
bNl4IAYX5A4s9wEJFZ+Y7lQ/bT+tj9zjvCOYJ95AGGoPbm6FdzXSnk8OWb55RFiGQMQAPaaA25qO
ZBxpQEWFnx7cfptX0Me6EISBNkm9IfrJwKzKC+8gMLPsXHMxVrFHiIcZZNLeadYgGSJN0juM3ZLx
bAhk/hSibN+HknWEkTKcniwcSxLQY03dHI4Pi1qKM5y3e5xvDGVn+7xxxLJbIO+0G9Ul07DxEBl9
xUex+24vrC0XSqq1LSfRfR79vvmS5K44+XPJHgoQJhARG84RMlrGEHCCGm4VvAmRJsVjm9jyqGOk
OMyu7KhQ+U8akBDejucc+SHWnmjGeWsgy4AYAX3hkpBAhsRJuSZG8YYGh6MPk3DAs4AOnMTl+GM+
qqEgrFenP2QToq8oPPA0L/WWC9caHppuHs+wxCF7DdUAsWRTIMloyX520JCQbxFT1a2yE5X86Afl
b9NOf5StDb1g/Dqkc3aspAdMFDfeiaPQv0lXBSPDZr0DQhg/IN8Id0nBOsfLDPlU4xf3gdUsJ0JK
9tVCf54suumjaiqQpzEkzDZOX/JRsyvq67SEVCKHPLxyKCoZ07Hqi6GkrRqbGJyYZOBFsbtVUz+e
Weu527jct13lT1lnBFcBRmZPpSZf0Bl7C8+CCTTBjZ0jPEyuxob6OIRQJ8wSkc6Ik9JOdAvLqAra
EPO/gRgAQ5VqQ5CUEaXEEd9YnmoBlMsnZAxAHIr9gyRFH4UfQZO2UvM29lvAMOEMwQ1BcQr0jwAI
Ajb4DIcQiVRpVsM2n3M2MXuot97EpRXA3CEj+4YxvzV9S7GqadDqEFfVEbCFt+5OZeWV0xDylU5O
wEuomquuXevq2q5PpdXwMdF5DtmmsmB7k8lIklQIluABtDzvupDUvvRFYP0wJ3arcf1GhLlYl0Xc
Z5e50Ml+nPF6IRkwb1GY9YL0YrHvGLRERBvZkXAWdsS+1tG4ePVn6ETh1eLHcqtNX0WuQWwuEg52
7tJUCm9QT34amySOAk/KI3rQ6qYb2HuMhN1jCln0xVjxzMN62Ds5tj6JHLNLJ7bNr6E19CegFurR
eoCj3JWHzjPHszzF3KIKE+NDr7IrJ3PGByPPu6tZp2hl8uWeCL4J+go0tAA56Zm7WOKwhNkCnNxW
V42h4uuy+OK3RLoxgP1ZJ2vuQZ99Zj2jeDOTg43bLUG8VRv1poNZ1AwHgmMxOWNz/2qIetjYPofe
6oRwbmRpeUeYmjwqyY5jIhn6lJlWs3oRArr8ucmSqolpBO9gT+81bQqPbGrObYnupdTDAZcMV50B
diMHTptp03dhjvixLNnMcpo8dDZ2HlYR7LziHEmmGZKX56/uW6pS23lsF7UpGyerGIS2vQk9Y2rX
DFP7c1fZ1XFqnepY+73ZgC9DV3DKbtgOFi4dJTAY6h3vNE+2rhYOn1Kx/1X+FN+2oNmY0xU58YRu
NlaoTfLQISKRUN0xOEKrqVECe4PjowXC6H5AQoTd/c9uzlNCacei+tEIiDZWlvjnGgwbsuEcqhWp
ESaAo2Zfn4NVcB/1qu+vpeeTbJe7BEkyyUhyrCxShabNGayRqa/VPQaFWcAo0uXHKXc0fELLW7XT
cwzZofHn8ShRr26zxvzqBsOhyXMIBDNSTldgUmB7rC82jvFGiNz4YDnSgIzmV+jUXHs+Y53azqbO
mRYPZdAjssE6VbfxU5GKglB3uyC+l2lS7bfWA3YP+nLgjGY2kBDRLl17MKKwdJZLlmvyLSl9GB+F
1SH38nVIaWkY55kWyJP9pGJ/cz22bzehOqFbcqfNRPST2CIRVQekmPBFg1mMv6HavmHKByFnZ0AJ
HwpGrqjkXxaj3UII9tCZ5QFkiv3GnsYPRC2YPv5d1AkkXmeXM6ZEUN4W6ooiJCKeBS9O2D7ATrHC
3zVq8LNfdtPr7wEhwGEV3+w37ssrFZ81wO9RlXU3mGCIBXvq5GdPshxu45lj7v0W401nGK6GZTZX
sqjH8Zh49QDcUVQJUOJhbCnCJJnMHFAcx1Km9clwyVx8/3pvDaDWC/pidY/BuPONnaVUFDiuV6Ct
DojC3rBLILru5NhsIXM/9WR47IoONzpPBNP187EzkUbrnaX2ZO3h+xnIY0rxRLjoeKbJcv5NY7f6
Hbx+A2irbVhYK+/9TVPeYNtP3tNQHNKqco/D2FU/a4dUu83UT52JKsql2C7LkoWU5lZ/OXrUmlbB
L24sCm1olE+UMvIY2LAbZpvOEwMH6MHlPIiTS7rmhVS5AtHvwl0/tswLeibiB5TVALmkvdc716/i
j45ruk+OhzXKJuQ/zgLD8m/gTnIAx7PGhDDL8sfnU1FKQpCiaSns39nbWGsX+wLb4V0JKkp49p6A
VPbq40gG2KmcXsWhx2FxI4yu3vQaU6XJcR9ahFU41TcQ1WDR7IWCzUrYwd+1iSZ1CFsnCK+8Ej7T
V78Ak8LJwzUpQxkKNi6MpD417vS7beANYsFVACpIFkA8hoffq5Z0QNkWe7LODp5L8ezhGI0tuNdH
LSwWskALhJdzTvPABGx8eH892G+fMSUK7IpgdXh9m7wyW4U7qnJKD243JTEjPDhSRhyHj9VAadzV
k5ivQkOEd4gM74pwbn8ajZh2/TwKpHO1TLN1v1X9pi2HwIHS0lBOuoU6UH8zDIYy9r2Nrbg/N2Is
Y/9EXP6LV/8Or3bJNfvlRb/Bq69QxL6Aqf/8A//2ZDH/eHYJN212Qoujh2PnX7KawP0DQBX33f8F
nP+tqwGLxrkeSG3Vz/AX4fwHpnaCPwC9TAJ1SD3jj7NS/wZM/WaP5iDAMl0IDKdhbr2BC+OJBjCV
QpyPeiXr2flS4ILB9AwHsjHCcKu7h6GJHYqC44K7R3wMCKn8QkGuPwvJ+A2fJuZXDgyGRFOg//Ik
r99i269XK78OB2aWK1g+MONralk4BCq2ptA9z0cXVgM+LtetmcoLMjxpydushB4ArBSRl4SBzPvX
pih4vSdi+BVYKJs8ZgKgja92JBRyZeMNWXseJ/FD1TLLGqYhCz+stYG39RpBAKsZSI/H5PknyAXZ
Z4up96NesMX2h65l0LTMzjEpcXQsgB7O+pImdKfa2iNDKmgIVh58cR5PVX9hNQ6r2WzczaI4mXMa
fCtyOZOuUnumdEXSYUWAAy1pK8D022GANbHBMssg5K73CNgDTPnCYB8Eq8tTwsOD+gQBd9mpmnoi
xcsOHpQrEdDDmWYQ2oZhGpHmnUeM1sx7QykyjQr/04BCv2SO3LIfQkGWl+iTk52RGhMxQORRH2aj
iqPCWJxNjnadYFB/IuUd1780alKcWCpbzw8SJb8gLi60LsSUx1tPzf09cTIwQuA7wlmEIMXAkhfg
HQJI8/spLb0zHdpZREE6rfwCuyV5wchvTBKrrG2etOaXsja9bS19U22DVIe7CeJRth8dJAQblNje
rSZ7hy6zbcnlAMHpP1lDnYKs+NNwvhrOJFtpy/4WgB9ateVMIIYwkMx9ZRXQ12TcF0h5oXpaxs5N
Fgd6tmJgkySZTduShsMG5MzlteaGexAjhlh4F3iYRQjxQOhfAGPVk9cEl+o90a62QtmeLhtX9fQz
MA6tPVGuaq9QR1wDbxlnix0k31uMJ/eFme3DHmozKzU8R+NU3S7Q1BzYDkN+BGYhCF70/lMKlHJY
KnPZhWXTH+ZM1cu+t/tk2fi5jftGO7oaqK+V3RlWAtaJSEuE+4EV3zm5PRwCshkRkjNH/eFO5nhl
1ZYmR5Qw6h/kHRU11S91TCsyCQ8Wn59sM4+L4KT0lZdvWXsf08TInUtou4NosEWovOmjpSrob5vW
B62KkIi1SZTrmLlu0PTFd5mnaK1Wnu0qJJm+F7S81ob0hGpMN41sRvND14YqexozBESHUMKluOo6
NErLsDjnpenk4wNua5xxs4DcRAYWlglxOGjFqgCa+UYtu5KcoEZA+ewhf+/AaKSxe9aljbNFQF1n
+j3SiNFYso+zg2r2QN+IIZURE9O8qaWqki3cxoRZcThBRCkA6LCOwAB2dRYu4NG0cCDSrJcXinTL
ZtuaTv3U1T4MMKSXfOp6lYeB3twyelw3QyyHNgWa46scFdclGAd0cDBfrqbWewOYFh9VvMCPaUUH
Vzkdoa8RK8FMXWUjv14ncAaeqQpZPUGNgEz5ZRptTKtCMTbjNp1YyPBkBm1sBlMPXzGoH8wPWMgL
vITiCaOrBjfbJ9UhP9o2Bgyh562cgTzPyc0hi8FaZh8tjH681Jm93JXkY+P/UEzOgru2joEWly0n
gTU/iWFQZnMMRtg7zbFIwtDlO8KECg1YbS3T+CATXWYdoImQT8PcV3w6+AzRRC3eZdtZ/OKxHmtj
Pw19hm4MAPusDezyapYpbbVXZ1DKOivXN0Q121duXbOwsjgor5Qo2yqSiVcLIA2m9vTsvb0xxz6t
LiDY+1Ts/AK+XYQI5xJfMgh7rdIkXjsiHrayU/4jtiHTvOHhFGFUJou0tnXgQR8CvAuw5W796Utt
GfVl6s0htjgeuWExkVjYLUDEK6au/tpZ/WcHasb5iE2zAOkPpxvS3pxyaxRuTN2OmsjdrCyckRx7
ctBckcd7Cx37h9QZ4xVOmhEboqv5ZBeD9jZ+OohvYpTYFo2OlcIPKhgt1QYR2CiGLoghr09xOqYX
g78oYrLbAO5VGzSCiYiyTmBXmDDZ9uJv+ICMTwXnDBlITriqKlrUE1Zb+XaEI2MXbIaawGZkHytj
RU7OzO43ernaso8nkUiEu9cxG35XwUZ5Pkf/Wzj+rnC0nh0G3tFkZ98Ij3iSL4rHP//Qv4tH+w9U
wTTraK6x88S+4D/FY2j+4SIyDQmgozwRroe0+F+ibDf4g3AFVL2Uj2RYkLrzn+KRupJqisindeZN
t0UO6d8pHl9BGIxESVBenRxwj3QJWXjVTLXaQClWdtZJwpjr22hMOAcOSjBhgrUr8bSu07mqL/LC
MiawUgKmYEmnDey/sBFPPtucbSFhIn5FY4zuLWS7kVnm5qfEbg1c/2LJN8lRhgD5/eLuFRZiA6xA
YODRkgfzXFu+xEKCbphKvJLVCfawvrVSaUSUKRwwo2/CYJoZqbx/QRCdl9Ukl3RN2CouedpMRHlm
Ly9pZKXTGHiknTwPD6sex5yoHAElzgg/oLbZFK3RHiz22C/h1IatjgZ39N1D6NGx7kWSWvV57CO8
3iwj4XgbiavWcmZT+V0HMkO8WMuBScFKDCxxVVzO3FjWp7xbQ/sYBgIuUOIoXP1UWy2R0APSomSS
PGvDG/VtuYBh2NYinnrZ1PgituvJEDLHSnbKj1e0Gg8xezNh6xJEHm8EVLbvhmGPjfb8YfaQPiv0
yS2IAZiNcsDQZtcISQzsG+tSBQzAIj/J5mQHS3hKdkwD9bWZuiXKyDSxP1nwYJdN5nfrLqRQuxgY
yF0n3uocoe0s0DtH2M0Xe5yKBXah3aZXGGzwizijsV/E7EV/VmjpcdFvDfQSdp5aHU6xUFkuyVfw
jb3nz17zYMM6TI+96vj+kq5cOJNJu79dlIRZ6JS2vm8CSxuPjt3z5LKOHE22zVrX56pBVx6NpLTi
2+IhHQB0HvmnzVDw6+x8BPrRSwtb3aDMS1eWN6PoWslV1ITYL1vjT8VTTu9/N8yA5eOg+OOQZ0Hi
28y7wdGef7XZtTykbMYVbOO5cKQeUuTUzcFdzKra8Rw510XGOY10t2QApgWyio/zUvNaxzXB9oSj
dZkel/WV+OvDCdus4P01Tn0Ksbq0UGr2hh8tRFh+SJNpuTECE3Uik1V9WKVEAfzwzCI6S80swhId
LMg0STH+th7tcocIONmWorVWEZyePyGv6S+BLQD1qzyGer1gxfiU5L34MM+Jd2eMvnU5jU157eCv
92QzVTvAOHCDKLOl/ySTYrxvHDPXMNv5ZNMJaQ6OS30Q4cTGE6/KuJiPtvawzBO1H95hm9j1N3a2
4AsmRp/PZlQ+j3fKKk9dmb0WWCSLxJBYeg+tYy3oUoJ0cRg3uYb9jVE/7y5zQJd+zvmMaRp/W+U/
Gz3p26wymY152ApH+I+Kpw6i5xAxcrE+YWjA6ykLo/U2RjzxblEPlMzf/br5wpNhcfm5ZFEWTT3F
+840mu6Bqk3fAgOzEIzF5wFndmN7ZwWEyZNAtttsYt0xKBpzht356m/qOqI9DOky6wtHDjx6vx64
CtPVfCH8q2OmjCcFz8UPVzXZIACqJS6Z6lOxLIZxZ1AttBe9rQx1PWsEkfsSXHv6vFTMHz7T6lXF
bTzmqGQonVqm6I5zvowr+rjMFc+SYQTPUpsUuatxHA8C8pI6xHg5auCmmNXTtHhaRM8fcqENXlyN
oFNtvXFdFL2CIbvRE9oQNnM8vrLBQO4Pkyj1HnQZDPZVHlOqwzq3ivqb70wWRVcA6hiUeDxujCLJ
9cGPE5U/KkuhPMEbCHWyEwd9ca/YIawUPfci1FVdSekFgGJGHO78MjHUzi6wgt8gEcqPXevzzmm5
rcu8Xxx9HwxxW/wQvrRthpdzm8S7yqSJu6o4f5YW+irikfNY2kGFXK72TPM8tR2GS2SHQgwxiKHB
P2Chg82S4FLiFv0gxiFm/m999MkzmiKrqofPOEAYO+Ra6ZYPo4ucIUnPnTKMMXeIs2JTZRjFW441
i23qV+LAyNBb41/y1sjgXzCj2LtMjiRldTPHkk2mPm+awLzrRGNHTmU+GswIN72EhVzMst9k6aSD
g1XYydeyi/0f2HbF6LsVrmGldzFMqsVTrFT6hsT65FE4o9xVHFL00Z1zC1tLPlpuWu1taTKn9Bfa
drP31XWYYAnoNwXtoL0U5YesScrPdt75m9Ds+v1iYLBqjJpcHYUWA7ZSczWWS3UhGI3tBiQLN2zr
zWMeDunH0cXszDd1fqbazt23c6s3JoDl2ZjV2cek88rPhJZ1Ca2xRG3KAYatXbscSyMs9piXZJux
neSqaGDsl41O/YlDp3mQomrSbb4AbQSZWd9jmro+2goZSuCJQUaeP+jLxtPOJmGEt02AH35mylfb
EmHfwV4z7SakOZci6Xx3m5pCzmhIKQe2nbJHJvlVfRaU7bzSo5z63E+1vU+EdZPHdXNm6nTYKu7x
AWY+Y0vMELxzCXA/7ubKHy7b3o0/hk3qnRndUuyFQVoBEcoLVlyz510aad+e2LDnAyEg8/lk0Pcv
fTHt5k6pqEdHFbWYCiO86LxPYzYu302zzE+gGMtJSRWWv+HyvSnmcP9hWAm8AOrmMLR5WZ+0deUE
+Yr86b5hDidXPsDkcAjRqWG2DzH+FLPKD+/XRa/YdVRFPgReokFX/xt8rNaq6ReKmBsvqZ9OIsQL
kV0Uqws2hqa3qTHev86rWc/zdVCGkgwJkrjSZV9eZ0xrb+jCJD66tOjsqaZiz17lTELHbBh//2Ir
V5DHCawK6/PlxSzWsIHvaAhWCt2hXmUnz8RSIxvC3yCkbwtZhmsBzy2A+v/WaKxNQr8BevCOjjdb
l3KVMwiCQBgh9/Wp8xnZvn9rf3G91Vgc4BmHKDyAXrEhraBm2ZaVOC46je/+PIJkanJiCLnScbps
5vG+f831cf0ym+LdcXOrlxhGSby8123GXCVuH6rePSIWorrykfBklCUMOdDUMY5nnsyfioxq5O9N
yBD6b3+kMMhw9A1M7MxsYb666Vq6ralL5JDDgGfyNKGI0Nb0u8zat0uBq/jE8AF0C2ynXn01ZWxP
Ms4675iguQHZQ+XiB7/N8/irq9BQBkKshN03gz6vd+xWGNzLM2XXy6AeoVz6B5+JIMsT6yy6ndVH
6+UKKFpohQ0+A0c7RodFCgQfxTjjYLWDC2xd9o3Gtfb9r+Tt/sWezm7CbeHZzmVfXlJmI3bHpece
jTr2Hiw0S/D6RkqRgdSonUQqZm+8buETef+6b3cWwhoY1BDoTRjmmxURwhPB+1XY2DaxumMgrlPv
wbRecsR571/qL26RjwNOPDU4hqavN0sf6IhLVTbColXKUln1aemYxpTuypxYOzi9fjXvX/Sv7o+c
JgYhpmA27LzaoUfkjk4aetYRX3bIAhV029IM0jMand+u9Ofx68ulHoJOgCi6fugHb1faytcz2U+g
+XVokXKrEiT/+WZ524yLuqxxgoJ1M1Mm64m6DtLY3F2OLdYfe6bXLs1FDdMNcep3EpAcqs5FQhwN
Cg+78fcfy9uNED2y469EewZ0jM5ef25iyvC74Auv4D5EWYx6LdcG5yVpw3xqeUhZ//4lrbdrF3UK
q2qdYSOQeM2nTkrwkpgz7mgEBrWuDhz6hx4zkO+BwkQ/Spt4/d7zzLpsh7L9goJrsbZOFurbtrNb
fKqTYWn3VElInBAmp9v3f+BfPRP2ML4Vy+HdPQ/AfznMzRaztTFg1VdLQNFtivzRSmB5kjgvMyRh
5u9gnDffpgdngNUAlMMniqvQy5fQZt1a9M/LkZwG96lD/A3G2Uo+U70SMd6/u7+6GLiRA0MiZKt5
fQpAAw4JSQ3no07gZOYS2yhE7HQ5wmzokt6/2JtXzZ0F5BVbprOeeK8TNKrCsPBqNeejFwsayyTr
+bJYiHSJ71/IXnlPL5Yck01UNpwI3JwHLvbyGZZOmmmv8ScqCJV21yY9HGORoOvJUiSSrjs1+QgS
4iboX9MphTFWNr6jICGsx2Dd6ts0K8AJjIlmCaIamuzFh/toGh5QFqiXQ0LFin5MbUFzPEF7uu4l
Hj3V392In/O4IfRwrqEaei1GySQ2Yn7VdUd7gfs4wTY6IQLPzhJz/ttVF5fiG8B4FSKq/4bZhHuI
3Y8aZaxCh4baNOf+WwY8O2x765Mr9W/xw/X0+uUtuRxraGxY+rBHUK69fktyqRyrVcI9eq12fxDN
PB6VG4d3z4CI53egOtjNi8+11vZvdjr79Sfiruoexu/OmlIDW2plI7wo0kvIsXC086OFWVq14G+E
8ziekNirOHYEKSD4ig9G4TLggah4GSbQeKWjkuyAEz4sYEYP8605VKCIS7HiNa3y18ZigFTA+Jjv
SFVel2OUZGXXfj8bkn/TlIlDCJcdiiNBKPWNyDv4qevnVRocBmdzr6zmOKq56TYIc/W1mDTQWBdD
PDwVAEeMdtsxWQOjoC9+EKZRqK1pFdXNBNpwqbzeONNu5l3Xs2UsJB0wOQfFxsLM9HHWugCWNmXU
+WIIN6mrmou+cDEg80tCcbc1Ru400Et2xBJindOXYsDNwUpbjN2GNhM92Lc54mbnLPkqxyutHPBo
aKzS+j6poAAUN7CPiELdrGAoPlLp9Thr/n71MK/PvRqIEro5A/oDSfN0RbJd+KdLy8Txufgcixjk
JSzXuqZtWGupLAWemrLDO4z4g1UTNSsdFudJYOjbRi9Veg3DvawvCBgY+5sO4ni1hYrO6q6tqilu
6+V/2Duv5bixLGu/Sr8AKmAOXMTEXCQSSMdMkkkjSjcIkpLg3YHH0/8fqKoZldpHzM0f0VfdKokm
3dn77L3Wt5BCswbtgPkjJZyumYpHLbKsKrsiYG2/Ep/Bo4AYZi7fDKvsxVk22jqKGnNeZsgIfCEP
3Xw1IfwsDzWOODR+eipuhpWJxUQDdFlAMEE2BVYNvmPLHITJVbfEDMId0iMMH+ML37HHQoGbYDTK
QzOlvfIwVQk/uskWqparIjltNnFutPptOQ5md4VKH7fbjLdLfMd9FcCDNtuQqrCeiMMwyNbOtji+
FW9h44zBXecIN5eId1AJdB3HkD0m9o0YkJscYpgIIXVVQ4pdyZyZllP37bKbcu6wG3R9TBlRjk7y
UStNQjKcxOQNRhycpV+URFIbPvoAZva8++A9MGqILeRbR9hFEGBCBiFOw7Stmr673RLeQXPBEvUx
gjPznl/GiCftUaS6+ZqEcRz6bd9i6PvxsbJWu4e6fmZGG3Tqa0k0uWQ4P2uP2qTFyOeoio2nd4hy
PWmZvIsax1qNErnJ86q368zcSNv+DVfbOAQTppq7H6sZNEevoWmsjQTBL8zjYJq/Flq6TmIl4/lN
zfp0D3mFCfxH+bOtniFjzOzKvjFt9hEbZAxTGoB8UtsTGnU+pkWtsGnIZ8ETy5ZUGEHq6lFy35YN
v4hGooYM6lxvr+WiNdOXfrINIkAQKGTZ1ancqT+bU649WmlaCq+H2jp/cxQ2GT5GQ13cz1rNFDie
6Y0NPn+jXVCPWQPE1SZmXMF7RbDNwVIkOsP+RGOedcgbZQcNa5MnQw2QLwwR/Hoc4QSC5LJlWj/n
DCXBJpSLw0gCp8SxUNWJURsT8m7VtSz9kI4/Kv5/9qT/dE/Kp+annuWvBHbnpCy/tVX3+udF6cdX
/bEohVDtrNAv1qGr6/UneLVrf9i6VULK1l3oxw71j0Wp+xtoZwSZgpkQVzebovuHGdwAee0aAJOZ
PJgu3/nfWpSiYP1z/VZdjUuwbjPD4BdU9Q/97U+tsYGetCDvWT2VqlLFTQ+axlK2oHVCUKLaVPuZ
MGAMzMZQy2BSmCv5Vt0Z36YpRzJVoCNhzzS3Z2gLwq1wBGL0mJZciGfNpbvajq32Fjl69FQgKfOS
yDI/DZB8yO6IuruFnMUwSKrUhNWMTeccjfylN1iTW++UNM72q0LpZKdgMfBB3ueyM96UERjjiW3U
BC7V0rubIYXW+WRkYW/ftMsaZNLn1kh6hCiM/mv6sbzV24ndWEW8DYEjywxjDyHJvDWkauCCNPrP
OJFGdk09WOdzZiQATRpZ2HWQ8do+gG8tUNPpuOX8Og+R08UzyjL2X4snk5TxKmI9YDsQxB4s0euH
1u7inT6lX3P6cp/YuRVLDXt/MzDW36V68jjDyrizUjaYe/6JcQaRGBZQeCF+dKVBIDuuOsPvNOV1
ysS0cVRiHYAr2RQKSKF+w9Ufqw/4iy2Dysb0F66ZV03NzfPgrhFOXW9rh56IDG79ixs+L4VjP9Rr
LoPsZt054N81lG3a1mYOy0VwMtsyTF8GYBS+Yui2R66QzXNQD5umn8qj5Vb5qattFuF9MSZrZxOy
G57n8dT1XeR4SlTHvp1Yy5V8NpGouzBiO5NpYEk7ybRI70ZCScel3DI8GtD5hE0aOHMY7gU5Si/1
YoBnWlpleXRzOxebLhrtZC8U1cmfE+n05VME1N9W/Z4aOyn+CPK0bXfsRma1PcSRiTCsSHMz0V4J
FZERr1yubUwzd/2iFZ4OQeiy4MDxJxJ0fGI7tAOz66sTh5YPfBM3U1aNqZeY4DZFha4nttwOMyB4
u02OtIuMOVOHSruEA+hKp96Uiv2YTWA5Tf0Q9fJszg7CnhG9W1Ih81kaD1LeDmxReCS5JyjpTJ8U
Jb6f0NZuJD8miJap22Dy/ayp4xKwQgiDcJgfmKa3hwaMmw/WMb1pCkU91KbIgi5s9KNL6ugmo531
WwVDWCGm5CgYJQWjUwHczOfloDZ8NHUr15/cWf9SdoSINFpkb9K4U3BUpUOAVLHrjpDz0wNd2Zuk
mziSXxidGjYT2wUdnw94c8f6jBijug8EgR8ZC8ZtUiilFzUK8Vk1NEDyY+Jv5tK8YOaFIMv2AeqC
CgyI7AfHA3QB2a6fo1UXS2A5JPMdOKuHLlEIIKoSxHa6iRxJptodv316Ss1ZkSweu/qAwKP/Bl5m
RlBJnJrNh23fINXCO2dsymiBDN80mK7Mh8bIr5mT3CxaSF/aqwC9l8eEPLBKbd2jHY3X1oVXsxT6
FpSrH6U8+xGaUGcQT23T7Jx5Oqe6MqFe66dA1nnnDyHLtCgUzxauus1YFu1WK/JvuYAPpZcjqU95
3D8kCoHgjaZ5bgcvB3Igh2DinEWNVzMtJjZJjqttCFkX9yq0Zb+YZMlydBh5b9XkE/N6WDv6HjJ5
UHDuHZm/LzY5pzT57tHiuDz2ko3ZFBrpJXa7FBYMyat8KrR78lzuh7T1FYcHtVTlZXJE+pqvp1nW
hzbRL2mrnOpaF9dEb6xjVXeIYBEBB/VUu3js4hdVaWln9Ol73BXaPrJbrigJCYBw72bPZHF5xO5g
+C3H+n1noM0EMuoestS+hpa8Zw2uBhwTzqlKldH22szqPnGu9Ft9sMNhUxtdekHXOXhNl3U7lRcq
UKumZ6NlxldjmtyznFTUDUq3FWnxGW6b7rGSwy1YEAgFwXFKa3uzlO21tUpOF/xPgD3SAP6rwa9X
iddYJLACY6pDE3pYfN1dknaPOf7ZQC+W8GHMxnOtNNKbtC59QtbyZEJA3OTK8Nou7osVASHuSeuq
IU4DYs/BIOtjAOfpUFnpztXTkGexERcSjJodQUzvpTmbvol0cK92+mMd2tmqFmWTUcT5cDKbUb3E
mnHt3fomb+NnMrBAz0GkVCuBwA9CE3bvVcXJ6lWYXraepbXi3DmtsWuTdLpOvHTYA4cItK+1OF+y
MNJecoTIW2nYfNQUAn90ezhjqfOHJjtyO+4Cc2j0ExJYZ9MMdcLa3K1iL5tzZ4eDcTnEVbfv6vQ4
JGGGypu8FYL/alaVSkAxy70ldDGa4XPjWih68S4UXi+0vYpzmYmVuo+LleJly+YMJljx5nGofBDr
8Vs9WcIb9f5mShpqwpg/aWLYl4Ce3WGhsKYuFnPZPQzMQfHpFO/DVO5dZ35J7Sz3Bx4PwoEqQ4to
J6dhXtWqhRYIYJ26F5nmQiwdGe5YJpt623MLO5mJGQWzYsybto+Mz2HV11emR1m5UVjO1kjEOZmG
wijvImXAy1dJOHsdda0mcGA/V2a61TSNtLG+7m90gHioPHQuL70KL9dQntCRr+UZymZluRvFIdUN
AswzYo3yVo3qYdqKORc47uYl7a9lqjgHt82W4zQYTwKPwpsiByXahwXaiMC0R6PdGLk2yo0QFchC
6qzukyz4XijDnRbbuCvF2F1bs7wbS0XhAqncF3Pc3wJ5+dRKQwYoMQmaW6xPTkt4/ZRkR11B/MLg
ctjqgDS/cLyK/YjP8jVdNOmjg5IHY1J0P62GeGfB4No4Tp15BSpQ0A7DZ5fgN79UHeUcoVZ6Bo4w
bkiqc75bPQx1ZNP6xoyN/LVy7PnBHhWEJL3z2chM0p6cwn6GFZZsldBSPeAA6SNUQRU9BcNT1yZS
2zBARkxi/RDxgqUbmNgQzdh/87nm14u4wfhF+rWW2dusKvbVRVD9yWgHX2UTfwGnYGKZpWTbaa3h
tEykiLkUS7GpVZmfsElWUN56bAhtGZ01Pd93WZh50EkhYvVudUUcQWYhhvz+HgC9s19sq/mkLO6+
IvXwcYCnEGhu4iaeC+z6hviFr03mvHM6E1+HZHHLHa5/SlCmW6Xh7moXr7iJyMvHOk+B4HK97XTg
eLGpM34hD1FHaWGgxtHN5ibV2mWTd+18Uwii50bE66Clm/c8KjSvR34MeLketAcOyBbBWG/kzsbq
sBbsRBmhqyhERvFqlfJzw+ryFFmzGeT0gs+rG3zGHpw7qyF2Nh6K2NDeGKhYbyIpAawvXURyYoyI
l7G5z9wrC3RQDGidcHPD1Dja/aJAuMMNa+i3IRcVg89tiZXjCMRzW9B5ACNIhgh/RKgxlzxJNBIB
Ua3Rg4ugXRKxl7teAf9SugsGgPErayxr12rNG0MUAB/szOALRKtApdI3y2SSPibUHa/c0UwF0Zbc
Zrd5VaVgLvsvQydw0S91vykJbdmaOSZ5GTbUwKwiaKWEUxfW3QatW743EBtsYpniIFZHP5TGJY1T
A6mQJXc4YJxTEhdICVFbY6l3kZrFQT408kq2u9ip2lufxzRNaCL8tAifmDwVm7zRt6EiDEgYdb1t
TYkjOiXqy5pL327yPfprhF2SHFGWa5pXkZoMK2jYojFqOFKg2iGiHCDI4jlcsvgLkcg3Fk1+oDo8
zUBdnzBeVj4ILtRBSXEaLZz/qeYgpJtoD9G3QaGO7Jq6mFeHqhJXF4HJDgD3e172TyhrSPewlvuu
4K6idyboOLSQUNC7bS3meGPUpjwrchpgEZLVzOIN/XVeFE9T1zJEAT4IP1MRLKgkoN4KfUjMUnWj
pxXTtWJ5AhyCKgqtlpdUYUJcn7bVJnuBj8A7fcot8lAFqSmTEz7ZWn4DskDgs4Gi0jfldxpguIBx
62vpUnmxkum8pANyxzYOlrwvnqRIk20O5ISM5NL1haDh0RvHJGU6zc8kjuibGc5PQKhTc7Gc8E1t
ZUQC34S3lhzQ+2ZGDum2lubNuU3no2GAVuv0Uk5zf8Gj4RVVM3pLK9e5iTpfcN8fFc1R8fRXhmcP
A0t41x5v2Px+rbhzgOj/rDvLa1RbO1trewJ7KcV6mqGuWQ6hkw0+yrRdHn9XnKbfaFar3mhtWu+b
TN41yWqziTki48bxEDCoQV1zxUVQZ+wIvNnpFaGARpqeHAQX9AoquBTnCTifsTGS5XWy+/ewj96q
KuP9Uxn3fXe2q5Dc5aWDTlhGXxQFOnAPdhL+4eJFhn2zuM6LQ66udN1ql1EgN2R+kPwCVXKjlKp2
I0R9n450aEqbql7XLzD5iZBU4URU+IEW5Q4g/eBssmJaKAtpyMOlGjTID+o4mB2nPUjewV9mGX8z
MszPRoj7IDb0FrOQABsDBrTAzpQWlY+7qbhQtggunCojp8mrAIwQ7lPej0gr94MyNSvPJSMQUIlI
H9QhI3sVMJHP+qgh1WMAykWnbp7GHofAAMj5QGedwUiKy51wSxHU8xKdQOtYgSz7R2wZqKor99Z1
+vSuTBTtu5m0/WmJE+tIjobc6/mcHXuSGwJzFPJRlMADHKm/co9Pz1kpuORH6i2O+gGcZRXdGEzt
vB4V+5mxMQELyzTtjApiUjpwYxqI6Qk6NhtbmUQ0ASW6r9IQ2wjtIDQddnZJ20Vb5hsKKy6VNJ0e
iXGdGr4e5+GthVR4b+fzG3Em7qbQbYS7Oc8Yje257PNyL9P5YMoB6eI4XJDg0Vq0MWLUzP2CBz/Z
No6N9rOIEebWBJEKesvtmPHtWxdaB5+dyJpo+bj5B0IHOd1NOpgF5pgxMSwHeseDXZSotfNiCDiu
TJ8TfealN0uf8FWAHPUtFyrn2uMK23EdZupiTOnnIcNhB08Z/wflmkqE+41Io9Y94cVzCHtOoWWH
trnps8JTGHvjo9EbEDmtijE5T/ZtJjRPypp4+K5VT2SAdgSRG9+bhcwZpFib9X6hL8lF43T3J7DQ
dziATkuVQS12M/Ki8nz0FJRlq7um22Zouk+jSO8SHYFjVhXnyLKfK8dtd/TYjTfVvP3baQpKTd1F
IzOPvDO5z5jxvMY08K0QbyJ+7L4tVY2asDvPzPA3khTiBX46kwbuWrpRegWI1s3YxTw8ILCgXz30
xZzKphru4ypHE57VJo3LfBz5pHr9Gt2g9h1npKlJQmaGt8FO32DfHxzR3E2orw9JO+tbrpEnjujn
OhzKQPSTz3WLdzKTfq8bWjgSWqJeFq3XdwRpMkpZKLzMfVFua2SGk22c9v4yWJlHQkOJGyteyk+N
UBidjOPoBDpzZs7Oqz5HM49o6DBtjty+nBG7O1fCTlGJCYb6y1Rgq4XJeIzx1G5MUb6VXeXep5HC
C+mYu2Zs4i2qw+UJVcWdvbjkFdWaDtdZDbrWtHEEytTyaJYV4N/2TK6anT4WYfzN0ZpLu+inzLFe
DU1nMv7aacWu75zvcphrrroJzBhtSb22cLdNWnpaWqdbCAnf605mXq5kX+JGif1mHf+vuJ5MryoG
Kw7zkiV18T+WzANijaB5Tq0vaZXeyZgD2mt7aU1IfYV9CxRXPyr09TXS2hzN/8DFfGhmyT+ikiN6
xxuo1o1ftlMpt3Fns9u3TjVpPYCqPAvvKs1YlvcBkxxUOHlv4oTT7IYKPTc9BKxF7gRQGReDqZCH
JG9YgnCqkYLaatIsaI8bICoTXXn3qEALIbbXQfEZSKJxpYdXinGbxT1h5vjQe2BUwtUaCOs8R2ZY
M3cApa1im3LEW5tNdtbBjnJbphY/Vs7/1zP73bfq8lp8a/9r/cbvNBecc3H333/+Y/vjz9G3ap2A
/+kPGFSTbr7vv8n5+q3tc76Ub/T7v/xX//Iv3z6+yz+bxsNUxUr0911Ll29v8rXN/jyM//FFvw/j
XfM38CpwV3+yJv1ueddU8RtQzzXMkdn6OlX/H9OS8ZuqonRwLFI7UP78bFpS/53ZO3OeX0bvZIGr
ePBX1/yqC/s1OzI3ekWFUTzcGMXiDvF5yaSu85k3iFXEkIeBQMx1wZSSz1/c06HA38rGR9OR1qFd
uvAhL5xw2ZT8+meppdatLlvrZmKNxfSUXTQ7tZzaohuSy/6S9C+iLQocL3aTbrFr9vh6neSio9Yh
f1hGNN0DWX41AiWPSYdx6QiYgdqnNoE6OMVdlqnlXTeO/dUFKUZtZDf8zGR3PK5C3H4zoYJ8UYmr
AhoTK+x+2ZJd89gprlLvni0Yy4cWBwuNmB3dWXD5V4i5vK6q8MBw+fWXkAQHZTS6Y1a7C+2DkbEK
0CZfxIKBZpI1+WPPoOTVtosGHFcVMqld2BKCjWnvkKfFnxri02ZPrdJ6a0SDHrixjQTebOKrOVmp
P6hiICpCLacbGY36jdO0T8QSs3nTEAFzVR+QDYCWWh7Lrs88VZvesomUyY0xZEx9lCG5aZIyzbi7
mO0XzEsjNzBew6c8S4uLMw5xoHTxcpQFS6JNPBv4UQbHXpeS3MZSaLF32GTTvZJHtxT6NGCzQQhN
bHJsIh/cq2M13mDQ7W8AzMP60ApcBB3+iIe5a/ogY2nudcyVbh1uKPtZb8qz3ajjjWjLeU9shfGa
CqM6ct/uHkCa5BO9hpL5pY7dmdx2xv4YUfszC001aDRb2SKmLu9hyBkP3Sy6zyyj8u+z3qqP+tAn
WyubytuiNZWLQfRYZKrdC88VdAASdN07cHLFCzb3IdCcutyWna76Y5mhpFFNhR2CnL42Y9veal2N
qGDqJg9MFcy6lDcO7iLFdd/XhA7pNVJj3odvH1/MxJXNF1YZ35ftoMKJdZsOaWaxABCu6HIQcnEz
E6+DPjinD1Uxe7T6IqQWeX2pUuYgaHtxG5EZqoEs9QfFTW/qhVV3HtXOXoWV8y0to/ROrVFEJFm0
3GaE0OMYN0PlnTadtLYwajUyDUaLmSDS5v5UJpbN+RXHxyTDg429Jd2ue9kXOmT1E4be6cZyM9WP
RdufE7s2JxQFzXAPLn/5TKSFjg07r6dTbSbRI4Bz83Z15EqnjnbDYJd3CcaFqz7EGHpNowN1NSyU
Mk0rcdAyNIXNj3doa7WdnW1axkUjvGYrPHD3CA86w5WDOadkTTGMplcPJzIiNpYMi2eOkfpuLnPS
MKJG9Ye+MP1EqdWzHWtEj/dDDb+BfDhfss+6LaIiupWx0EnwsowveZK7KE+4bH5qwxgI2OT084Nl
ZUbkgdNSYCxq8d60wuLYL0NJyIECn8wbCKgcAtImVew0qFOZ0ICTvCjcUp5trWzgdFpVSJRK0xBh
Wib1sl2K6msOAQg3sFVMZ2OxIUgkmZmQjjUPynM0tJCKUhTKIY1ENKEc1FJAbimgw2CiGjM1derp
Xs9V7ZNsw7L3aJdk3QQ51mx1OmsMQ6aEFy4qepwSEvJd4WKfny0nYh8EfeshpI+brafILuru2hlx
P7BgQCxcHpdaZyvldQ4z/XorBj0bH2Q6Rc47STdhXLI/zNXRfCpYvTe279RcuAOl77v062zXtZaB
MdWkpHBR3P6vK/w5eZdVW33v/lzTP+r0/xb8/4/6gBWQxjr87/cBD1XfxX/Zvma/LOZ//8I/egHr
N4EcFIIXy3STNCm+58+9AFpRhvAuJkzczf/bDJi/oeFeY4kRQSKypU34Yy+PI9ox9VUD7WqWyjr/
3+oNVpLPz7I64qSR2uPU0CzN1ekSVsX1T2t5nExlF4aNcoJxMNwjZsfOJ6R5KPIF7B2qn626DPqV
NCv8/RUwFTJV3cPqZdtG7DFZL1vFCRUScMKmc/bgY7mLk/NaQnzVUo+4uRgrWHSNamMvMq79IWRc
0lnK57HP7kaduV02rlvdFeml0Tl7YSvIXilKMnZEpnK7Ebn+0JWc3KyZMG3y2bqIcWgfmZ6SEWJ3
YjuTq/FVVfrN7BhPdPTfjbprNuhx7md37q5pZa1XEq4pTFH64kpyas+mymlOsx0PiFqo5jtSTRPW
bVTsebTsQ0Fci5/CdzkKSXQmRl/8flm1WNuIpxPxHEJHBhnc/HCA1cUGrrIRM9SiPi6qVH04NiEX
x8a8UaWzz3P9WqusY+EYa+ciwzAeTgXZHABVIod0tizO5k3TOGHQqXXh8YYh2BAL26aJMg7hsfGi
jIgpXqzitHSsaG1TsY9FyiUqhDK96QUSgkmP2H1MROaYntnCrMGu+dCYZbMd5/iZ7Hn9aSxM6zAJ
e/hcagxRY7gjWxUcSHip5UxdzSvCcV2PC5SmnoYyNJaHUhrEtPjJWDnKe5ZPWAE3AHWUJeiRLEJ4
KasW065ZCcYLomu6TWeidmyM0kEI6aps0B3GAdySh2bcFQyA9hiOac/wLlIYNe5bUwGSRgFQ2W1m
4njjjplnawys5hPzxs4kk32NvYSvZAszxm5w0TilvcguCpvDWtkqLEEjFIy1XKQ8o5FHCwfBhAhn
hgt8o9YmiJK90FIeIZV2lvxMgo55lUs94kd02ypR6LXQRMl0vAeBU+zKht1EdGvYq0c4QIOootxl
OS27K/FO6wHOMInTXBk+jnZqPyFnnv7j2Fd/rwLZj6IwIsylRDQf9UJbS0e1FpHxo57MH7VF/6gz
2Vpyko/qo/RrJUrWohR/1Cf9o1Z1a9nKPipY6TZf0e+tKsxGD6+o/GnEOUmoe2kG2Tj8UQ3Tmely
sRbJZRitIcg/amffxMA7NbyGx3ktrjiaFD9ZbCruuBZf+VGHjbUkZx/V2VwLdbOWbDYN0S2B2c2t
tRb0bi3t1keV5xdQz4vamn6xNgHT2g4ka2NgtbJ8dj+6BeiZdA7io4sAEicP+tpaIBwMD2iX6TfM
j94jWtsQjS0UWtS1Oek++pT0o2fR1vYlXhuZfm1pwIFEO5suJ9YG89ZNh+gx/GiBPrqhZm2M/lMQ
/6WLsaEa1KG/XxAv34bXr3++Fv/4kt9LoaZx9zUE91CVK/ZHvsj/lMLVuPCHKE3nIowNE+6bMBGX
a9zGfy9+hslfmRYJhw40/Y878h+DgLsfWnFmCD8GA7//+efckL/WpIGPW38MijRcFBw6q53jp+IX
d2IaSlkbZzts7ed5FOZhNjSUIeaSkywcw5VnblUdqZ2NxnCyYYe4sNpEP53ver1tbggW7fUXoAvZ
pbJzGZ8a1rSIgOqGN3AvwRgagxheOFLktotmGuwa747nDg73w7pLmYtZJKnv+nHWrj2Bh5/LIRxu
F2TPE3lN5QhGdpGcuE0oxyBhfbe3JRFHgBNgmNv13O0sFNTVpo654XlEpYoULjipS2KebSuIJ2eM
9q7Qln6Lfx78fp+DuGW6nX1tbKW5TSJzKJj+FdNtSNwW5RYNmroldXvOViBCZh+qWYolYKo41TvO
Pv7WWJ3YRwxm811Dmtd8ADXA2rso5kk5OvyCWADChdAAOtvCuNfZNNy7Io2uS5oNt00+IqRlSrzF
TOFEFPwKqPMo7X3h5mXjpaIi0huhKdFRTp+VW2D6KHXORqY/QXzs7KXejkQndM0+1Myk3xWhzk5j
53DiRYEtcaOpWwABslS9rHSmC6d4UWoeGEnlIFqtArBfRw1b+5TurCwzcvRyJef2UecCR/hAFNhG
GpaGusVMwmG6ZDDFXLzyObVxQxC0LALuAU4EYh1rCfggBFLhbajNSjCEZAyOlF9shjyZHFHdTcuF
nnapUQHL79V21ELyLRjsbxvRDusbB8zVMiEpD5QpBdyegRTLh2PX9X2tXsgETjsDnV7bDiM3EKIc
0Dq+RND59OUzt425lF+7sekKxoYQEPLw/j8H3r904NnWyqj5+wfeNa6+fvvLoc1fy69/kub++MLf
jz1b+03TEbxiIOGQgUvEKfP7DYC/YoYgVm3sDxbRz2cgxhoWZFwdhGrpP10A+HbM8z5ImvznX867
f3T+GeovzT/JJA7GYg5kriir7XAdHP50/jWMiWXBBnCv2C2bizmuiPjUu8SPCMTwE918GYthODPi
S+i36pc8MpWDOgJzg8iB3mOJ14gxUdy7Q1He5b36zHmIcqXOkVxWYsQDSsbBQWp4bMWs2EGKwWPN
K7zUOdx9fdJwCozyFY7Hmbf8GUrHLuygcHbSdL2eZnWTD70D3ST53qt9cil4Hr3GrrGYlAScqApT
/YkZO0jF5VS56p2ltSRCyPG1gmXCx0ESOsJBJjtyDFY4eGGQM4Ep/GIb0w7DQ+3VxGO4WXketeEa
TiT6iQQZInaGfl7uRIoAmC26J1NlM8XJK+EtFQ3X8m522RF60Tvw9JdmboMqBxcgEU18ChuxR0dq
bRCs4H1v18kpKietM16yIX+1cZgEKmJBVWbn9RnoCsJMRJZ/T2sgTG3UpYGxxhAYRCGQ/05CKSyY
x8gYr045WR5Opeggc/d9DDPSVmKxjyLiNnsCJ5YV2qKMLU+MqrLlS4563OtI1qZHK56vYy1eYiM7
Qql7lU0KVtq8sEOW1sYSrS94QIBpviNiuRN0icFsdOhVagQfIjsuAiTnhABiU+qsK9lIgwmPZbjB
nIfyQldjP8nW7b2yun9JIfCjNR0RrMZrr7EgV2f4Id2a/rf+rJrMCx+Xzx2U6btOZ0AUL6eP2AZl
UE+1XRHXkcXfjZx/ZmrJOcumk86Ls2fSy2YPewcisvmZOS5po52VbxMXjTE663EzJIAiYzDSNxI3
QzXjmBKkisTm9Fio5naay9ErY9ltYVC/kuLn+kgTGcctpwFTBioGidivsV9IOX3j2nLrjribLMwQ
M4touD5yT4V/XBpznyRoJTpp7KOC12iVD3vcb9m498vJqubYHxmgMYrUjKNr806Ylg5wMWbZTd2q
z2WkvbvGiCwXsSYXnfyo2cNjI/tHMeXfCzVlusyCcdsX06MRajEjebIzSIQhxMRSgNdpSL0/nnet
tC44wl+qpkxJSzYvSHjtoFu/jse5iSebt6JhvSS2nPfseRcUPDBBdAU0SYg+w07jmchOwPgQFKpt
PgFBmRuEgzM4zn2zcvWbyhwOLTPiwzQoym0Wzzkr7rq4LZV6DlRUicciRlqjK7nx3kHqnwdp3WhO
RvADK/2kEVsJNTzdukVjbAmRHV9Du0I4wvQM6GkqmvIZ3sZzMSkWqmCBjpY1N4v9OLyIMvuCNGkg
lCz3J+CETACSbd3NkhXfFOPWIp2LJcEko6NTdaSx2c0lV+K7suIOPSriuVKY2bK4M5lLmq9TOaOw
hGnEpzKNfTzdjF5Z4taLawVFQiaHPlfhndaZHVkUvP2XVH+viPhCi1PUQCpVBIW6Fhg2Nyh+CwBE
rEjozzSaDl04t0K1+92k86abM/vFVqxLrzfjIRzkd2WUJ2Fl/4QbvnapPzsjicbS7dWMyUffho76
Sxeb0MX0tA3VXqzxUkbfkAxE15OYzXkhMebHxu/vds1Unr/6abi9uQvgwST87BfHsSvGvrRILt4j
D6y2pYZaEAftxmJz8U9+0q+OTx7Xyh+2+WGw/NiZ8Zv8VJ1G256MNKwrPJTZKzhPZsQcx6k2zh6a
x7Y68P/U4KcC/jfuBNwtfn10cPp1pmugBdf//fPPjIzSjR0u6vuZxb9vtsMjIo7cUwwEkGsSyfp4
8xz+TMvp9o9/tPGLQ4Zq/HEPMWFssOa3f+U31BkkMhC65b4tJHKNqnDuZpjC63FxYqiV7YnKeR/J
zQiycRiO6YCvRLqlwcJlfo+tkLfrcuqjlbxAFI67Rlqx9fDZ3qMO4/jGnYe4Hm1vU6Xn0pJBAfZt
KqJn1YwLtvXignpG8aaKeBXTBEaDPNbyAIfN23/8SP/GWwjLuqqz49RUU//VtK7niVtUuij3sY4k
sVLvSA+7KxbCH/7Jz/lbz6jQjBXzyBSVqcufX03Acs7EX/JedXMINDgeZy0RvppzCBPWkm5bJyMD
g6yyfJjvmD8VIJuooWL5f+ydyXLbyLa1X+XGP0cFgEQ7uBP2pCSqozpPECrLRptoEj2e/n6gy1W2
7LCj4p/WiTiOOnVMkQKBzJ17r/Wt8HPVsS7PpUqSUkAY5nBBymwArK49wTE6CtVtI4/l3i4JHQ5D
FPbVYA7PoW2OWxmaBGrHY3zR6gpjXzo8DoptvzVj69DEnuQECZ3GyuPPQYwyPE/JVcDrUWwRBH0O
iunRC9vN1JD9RMLVLhrtXRTlSKqRm6PMGy5Sl9ges51u3BGTK+cAY+N72gdlpyNEYGqsX1/In6ww
0PqBtBkzg+YHwgcG5QKViMh3U2+cy4mBlY0jIBi4Xux+/V6z2/7dagY6YSbr4LLx7fdYCWWOEFms
Md/ZaXdn1fFBFr9bMM9P0rv3cGGpw9jgTx+8zvf3RRxVaZPper4r/K7c1DFyJ86rH+eVPsYetG3A
E6cm6EnNPPaBj90ozw7aEDzVSfInsswc0G6HojNLxI5hDJusz+pUjvLKMMLP5P6ItQvpbJcJZ2Le
Jwjk0qf6MouddeeVDx5Bb5BYvHBvjfG4xLQMtMsQZDD4VbkxFZ1w4VfmlgN3s9DN+DNUrhTYe3rV
DekhtcORNKWEAtWAuWUb5ZIAk3jZ6c1dkZvR2hLTxW++k588sXwXcJyw38MNfQ9jmOe6QzHKfGdk
HBS6CLtozOB6YWopvzMc5gXM5WSVjd6RBnPJkV6hFDLkdZNwLwdpvtYwS2/6gIDWxjGKVRvpz31S
CpwyNDfSzjliqnMQQtk4UMxkhatYW0IRLFZQxR91s/841foCf9v9IKgO/YpfWGnDlkjux5FCDAFR
VG5F1oPD7+9C25lB5dyfVsnCVzsA53yNzogMSEgz7enRL1V39euL9JOHhD1j/o9Bh8ucLZ3fbVdh
RUuj7/Jd7+UrSpyBDC0+jqW3i6AMf/ON4Bj48Tnx2IVZ1pAMgK54tztWlhiFabWI/8w6XxtOjUAx
SA4BO5Vv8P1MwJSxWHNAYoTdLJgUPMdhduWkFIAIG+Fy5j6SY9lVa9+hrRBndbOAIIFeyLjUOu86
8zEMRT7V/pAXYiXK+qNMprshGy+kO2/G3GahSF+Dfq5SyXNMJv2qanOmGgWZdTHuJujaeMns4/l4
OVmDWMU2f9FX6cHRGl5R4r8ug7ZBn9VEhEThHJ8PQUGOwr9v0uJA9NopbjhIeilxiVPFUc+eeqyF
oQ7TkjmR6GBJGzegAw9CUK0Z2MriPB1X8z9okn8TdPMNWbbIByzSp+bHqB5sui79yQnnA4RNWqDn
oBTLKqolPUiuBgT7K7fkbyvNfq4SfAlMyapLDI8fVUPfqp390ll8FTOMgmBAKQ609zmJujviYjBw
FvYOGOpB6yDXz+GUCpTgommyA4di2lXsLHHYcWPydDh9cwXt+kPEvP2QGvaRePSVMNUIAa/fEkUQ
b3tSDC8Q+Ryzxno2FULv39y5P3m8qXVskmdsYDIYfr+/dcFjJljJbbmr3fEjeog7YPFH6gsuHmFZ
q7n+Oh+1C6ZX6Fip9M7PfB41m7FHdoiM6GNeSbFKmzxZ+6m/8jqsRKgnsRjRyM3X2NjHXWYQiNUB
0MDSCqK+mqOyoBz7V6XyyR0P2RfhIBAaxFq+ZBhxNDXWmKQZHztBuaUrwahBJ5p4CJGZZB6VdcjB
kP0wEgVfSEiZ7SbtqelYQdEC3SmPI6nfZldd295ZdkuSeuYMaxDoYlX104WM+hNuWIxVADBQQIwf
4WOVWPOaO5fTAdNM59ixiXDIbE8CAdBczTfu1/31vxk7WpVP//v/Xt9knBNsRRzfx+a7RtmMc/nm
Xv3B+X781P/P7lWWNVPHTz955dcWm/6HA9T+71bZ1/aa+Ydtw6uDnDcj2M6dt69DBiR6JF7ZBPPO
Uj17TqX5Z8IOIpy/jp0evQZr7L9psv1QzlDECCpQtk4+BbK/7x8ttLVDiPx6gieJklhMlOk0cB6/
uSg/ObX88PzOb8IJEJwdv+cPWLSm6LQSYNa0a1OoIINbT5BVO3dZplaz/vVb/XBA4q0sLguIMt3V
7fcwtIK83ioJxbQbuphdP4vTC9NEuc0BGdMLlKadxBHCumVbC1x4xW/e/ofL6aGhp1lJapDBl/Z+
YoPL0bN7glF2Sd6fTOk+eXH9u9Xwh42Vt7DnIzVqSY7U7zZWpbSx1QOj2tlGf4Kk/EiES7FsTab3
+lRxl/7dMP7JNwez7Me3s0wQCxYwJTCW+rzPf3PKJbDRcgYM5jurF9UhTCX1XOFrkjoPwVOGd9gK
5jRHKzwnOwocE5CnfKC8Mp3TH1EnxgvXDBGSRWTR7jFVkRRJ0ISPnv2cIMkkmfQVszJAtEoyJhXC
TeauUvxpJv0WzVPzObdm2LlqdPMReT7QmNFvJdEIuThGVeuvoDeIFRF9w+OYBOoydsI+XODKVdHK
qnx5cuwsfIpHt0C4ocRtEBb2td3k6Z1j43DoLAxREIzDY9uRCYIkKljNQZRww+xq07XTtEe0dYV7
oNsIKT9bbnZXxNZHvKm3jSrksrc8eSj14UPYEZboy8RZazY/UwKBWKXlVG1TAluWikwLu076Tyry
K3aC6LocYUzEfgG9y5TtGtWjcxywCy59zQkOTI0eXc0IDgmxJsuqxs4cdx1cH80nmriOV6ORJMfJ
r8JT42Dcbz2kmn4XgjWe+1p90O2mOAvWCSDcq7y2l22EjD8AWXlhh7qTrntcx+Ms/wr9PbIuXN8x
+O5T5XJGjxhvLk0P5k4JLB0sRmkExoa4HeU8WLmrPUVpp64R0fBzPJhWp8JIu4tMxe2O3gwqVaVA
LIGyjC4CWaF6yHR7beZVupE9JlskZclNVdBwTfrcWHdja26Il9EfrYLaBinGgPo/NtuXNtbx7C/1
kapvcsMThyOCUmOiLQNHggSuHDyuNEFh8xKcehkEkbotp1zdSFVfBhAlXqrJa04WhsDdLBu5Mgbh
7GTOvYB6Pd60TT5scyleolTZmEZiTFsJ3Xcy4GL/VifBc0uynrqaQq24mSN9zbodr8IBXePSLzN9
o3pY+Ch40HLGTomCdrDjrfKt9iKee0Lwc50bmNibIBAQ1YLGNebcng9Jm0YYrO2noQsPlgzmSW5/
W47pAx5KtLldQqwpbsOLpkYKHUcd3MI27G8BmxtbU8T6zoBqtxtxcu3tskYrVOgzeCi0i2s5sm9w
R8PkA4Qe6rck/oyvtVboMx0dRXWYaBdN6JhbMVDZOBnSRPw3YIDSoHJXlV7xbgh6MCb4miaWhQm+
MSgjyHqaF7x4lFG08AhTD4OgvxgIMl26RdsvHV+LtshVA559qS1MC3mUFbSob+3UXwgn6w+TGRmX
gy+8TZA4/mOBHRJtLtuz40avIhBPvjHRnG8a/S4eRn1nduIDQI5LzcvC+7TQyW9xudL4yg6NVbTL
LkgVQVK454O+S3ESwR53puRKqysMYlWQreBcvYEDh14BBZdAriDs9oEWtmtD02/x0204Ooa7RGvh
eXM4206k+S4Jy6oeQCq5clHXvbYqKXFpjxTite7AehdR6azrYUP6uDjZdunPjTeV73O3q29arRSv
rNvePpa9wH8ZIec9i0IijDS4UcrpGGQpATkiKMeHwvCySxakaW8Ag1+gkX1RRQ+3go7JoveCYgnz
GWuNHl2GXr6N2ABgZeicmcIQhFomjfxYS2+fdeZDKiPckoGBY8pTKMM8DYaFFqyCVPOuwiD9FAw+
yelVvXZb03ptdatk4i666xJJvE/mOM8eS4JzHY9IeWGKZnti5dVOeEhQi37qn5lbiQXV0Azy9ZOR
7oDDA4Qnb0g++0iBn4y+0k+BO1m3gNWcFVx1Y2lkMqkXhZ2JrZtFzdqB6MVz4gxvjOTp11Npc5nz
ZUpS0KNNqvRu9GM8m5XKZg7PYDFzZ/XIPAiZ7eRal5lAckanaeqQZXvaDusjc7fK/egaImwWHVnZ
qyqwEwxFnnvK6sHYguGSa2VaNKC6Ee5damG/cvxo18YFQbJDa+/sxravndggb1QLww/eLBSKx202
Rlz+LhoeDFaulWn5Hur2MTsJAPlLRqElbMUmNe+tylk7vZRPzZhaH4aO3HNHOdNTnYsV6RrAYpJS
qWNrlA2+4oQ7D9gNqkOMYnB6tJUtis95WpvEo6l044RBvSdhud93iWDN+BKEjNlojkU254jk81b/
X5H/myKfsbf5yyL/aSw4H4Tflvd/vearcOhsmqGccJiEI1Wd59RfNbSGMftpvhXK/lPhE747+2mA
VDoQY6m8v1b4+h90aWhm6ky/dXiS5v9Hha97OrcgM3S4m1hrUPl+X8AFLaY76BH9sZVv5KmAmfvz
1zXiuwrxhzd4N5NQg8hkOfAGXuIssLksWv817o6xv4zk26/f6tzI+6YzqiPc9airTSHwLiEzeFf8
jkZtZDaUv6vEhquYlGjtTQ5SI7W8SY31oT7r0SNy5Rp9q38RrBc0MJGv60KvQvlWfFFOhq0Vcfjb
BirUtww12k8xx7RYXiKKqjXrQnfKaZ9RmQbqhKN5xM0Gtvo0Vs0GapV9qInuu0mYVMDBSPBV4uVn
8rzwhGIuZ3YOY25seQJjoZ3JKkrvK6B6nWK8nHcuQd+FJzmeOHhM4EiZB2WU8QNZwu1FFlTwwSaC
1/uNpCIS8sJFsLrCtzMdPSO1+w/s4xApNLKcFmhz1RLUqiWuLc0tJyAAfqTd9wDYrXwtujCAcrJs
0qQZAtZeFf8F+P1v1fjNqmHi2PjlqjG3Bg6fVP1p/Hbh+OtlX/sC4g86sQ4nVotJ4he73dfegE1v
gEXBJZZW54bnqf26cBh/oO1ygdrMh0AXweLfCwfRsz4/Dg0ik3UmWIxa/43+Rrx7sjntMeyz50kj
7TeGqe+eNrMiGkngKN35nRYLckQEHiTYsekFsVP2xaCrqrsP7To4FHoctfsuzpvbqNQ6uU1xkqZ4
ozuAKKD1iJYKWuKyW4U4oxxCJlKBFaPLqXWszcwIQ7+iMBm0/himRiRW0FyC02Dm9jPFwmtmcEzh
R506dvV7Gq/Tba38U1GGuL5z2giLwsmCes6BqZHGJdNVi1iS+VjiGXc1TIRFUzb6s0/2DDMhLTbv
8rxPD7XCQswcM8bMzgvR1ZMqarvDkdRwDMSaYdwFk6nBTdP8z7WpQFGUhaC91jEN3BMJBODKGtLy
VXQAaaa+9peIAxJsrlyoM+5dudGffP/IXgjs1vE/d3iUUjV5W1Z9v1gmst1P+MyXrmh5YW33tQnU
ZnZtO9KX/lOXkGu5zDNPf3ZlM105ZecvbdOHA6gDA2z6Wu07reXdDa/vF+B4RgZGjU/WUiFa/FK+
AtURxyaHpJq2iEo8Ts5mGWovbSvseyJI0eU5rTAulVf7+ra3jexxTDNgAF3YGs9KnhMoB52flslo
uPbKTPs8Rb2/HETFHCoaojeNEgtdh+dtz5+vnj8Vd7YC98SfexOber7I5dRhuHDzfqOrNt+2LaoJ
pOYTp04ucu2NzZoYtDZauE1sUuwaMGYXbZOm/SVQ1Sgi4shIpx32LyU2kU2i1FZM8yElQcyJXIJB
3GQV+05Z1NbQ3SiwCKp8LtG+OBujHD1gLKlFF6qR3AsQgQ4JMvYV745Upa7teG3RhL4npyt7VESN
3ROENz5XZVRfepg5Tgns9A2ICOWsOL6KQ07s0QVyqugpGUtopQSdXdDoiufpFw7/tOHM38E8YvKA
EdCeGIRsbd23FqldQRwCq+fMdK/pZSL5cushK9lixBCfewfM2DJQUhIRKcjxwNORxOnGT/QmOqZZ
wc+ia1xunAIMDbNBNLwxCTyqcJN1E6b1XSD98Sqe+pRWfxqvpkYPrqRD9h8JgL23NeY+ucoi8UhO
ebqVHjjcRerMHJyhiaW3RcJf3zeF9Ww3GbAQW39Cpzomy9kiESG1mzQChYgckmEwNcvacJxN7E0Q
7FxG+ORp5ocwQCINbsdTUCiy4qZmhnNba8LZ9OMob+zYMg5tmPtMrqtwLbGZz5yiZm0ijTpEVpXi
jzB7sewzWzwMOI0Wthxh/5CQx4M6oDu2iIlZEhYcc1OhNdvkTUfIW9HAlWFGAsq5r7VtVYr6qsVV
e427N73AMWjfNHYIgQpjzYzpJZ2Vhk8WJAtP8zlYAOdtV/2gu8/dpMVXAQPTj6NKErzbBMyNfPVT
6aerHDVlD1ymgO80JsLJlzqveZ2YkHKCShQ+l7CQFbs+2JZ13xnRuo062Ilamk8Pgz3quAar6NjR
WjhMelmQmWaPW7NyiegWo1ZAXAxLvCk5wXnlomOyAnAkr0Em5cBWehYKY9ES07zqHGe86JGh3EYk
Xz35/P4Cji963X0pC7deOVOoDm0Ao1AbnZkA3HN+X8gZS7zQq5apVeQWYLPzUi1VZkYnxw11XMcZ
tAJTyeSCMRljezSOjDgSE5iWcEjNUn43bCM9zJf9KNHq6dWayY+5L+ggHIuxJe40BcixaM2IWNt+
SODS5CSTLyEdKITTKdy2nD4TM9Tp1nSwZK5qVCAv55WF+Xfw2R8kYpaCJ5TYQwOPzfwUlQ6L1jCx
RqmewYij6Syr3Yx2WbgjO4wqnHyL2UbtsWaaFo9Db94Z9vxGTaQG0qVrPgnqzumq1/sOwVSv+fmR
3X48gtMpxlVRTCTrtfl0pSC9f5mL/lcu/b5cmlvxf7eefzpJufo0xB+Ld+XS/LK/z1kzgwCCrPCp
6Wfd8T/nLN3nnEWaKn7yL0msf9dLwuVFzEo4Acx2iu/qJUopbMGwDsjUYiSOEONf1Es2hde30hDd
J3CE0QPnEpvOAQOI709aVWJlUx/myaUCeTG+WoVFHzS3cACu9QhcKS2wnm7huItJ7ZLavjAjKFZL
hj0oPQip2RLdOb4pEbbYt/XSXg64fqeLIXfcT7RC3BXua0dN1S6nd5eCIU+zfrTuNbzgXkt8T2ua
Zf2WuTnWbH2EEmtThExJBDsq1hr3tivaDmxx6TQwTe9FDvoW6SgAyxdw2mhZ5z7azCSHqsNwOPa0
fjl4Ln28TtqzPjac7HSILtGXVKV3H5kuM/xkOR9iaaXAcaHnn+SlrE+1RwW79vDgZ/pTXLnN1G6J
EfdwYda6hLEcE1MA6UWvPkZarTZuVY43tpnlHHzGPuGlzqhNH8pcd+MvKoj/HsDfPoBMIH/5ABYK
u/DyVRVZnL9+/xCeX/r1zGL/gb7GQf7nzLPLsyv4rzOLZ/E4zUNO+g2oPa25pfHXoUU4f1D9GWIW
ggiTl/HofjVNiT/4qwQig/j+4hv4Nw8hM77vn0JAMmSQwRIBJO4RzuLOortvBlZuil1WZcAlIMGT
vmP4aQTkvw4h7JudgoTQdKVeAJJ2I1B9oIRIJDdzH6DVxKq/NHtMvhuqLpmuC7sIKyAVhQG+skQx
oS/0SNSMk23vEmKJtS8LwrJobFr7xgKvtRhNhgEg+QRnIYNmb5/g3OE55cwA28S7JK8XC1XtlS+l
PsHIh11LoiYTEO/SiOjIAsgxjhT+IDwL8tSdORbcK7dm5kZqXafa/JJz/EIKPeLGrBr/kdKdN+4p
FsicrL3hLoQ8+ChjY7hTwJ72QTonbaDKcwlFMHNEKwWJpB70Jbd+qz2dOOJcEiZwzlg28llfWFok
+45wF1souvRSF6VvIcM3zZDUGEMYp3kdfHXniIai0Nqd6CLxMPXIY3JBskgtdMJDgAIZx9CcY6JL
l0TdL5mtBNcSB+L6Cchq4Cb1W6IQqrNKzjmkdVa+MKrQu8UgFH/NGgjQkoVtv44hr2OiwQdg7Mmn
7QFB3ugiNBFIRIzgWuFAxMBrxm9tzWk3XioIIkl0fnc/swlPbXtdHB0LFmFOouFRpFpy6REnsVB9
DNcyiLu9KAjjIKuZ13zJsEOOTvagJIjVWXFfc4W/fKGZHpJVEsbku5jt/A0zvxpu+Err+hmROsmw
fRmQ+DIQrSFXeg2F7FZDMV4uCjBXGFC6iD+9GqnukkQJLnlP7iTMuXOwBYu6Zi9djTTmLbYpG2jq
3Nh/ovQlnSGTE9U6VqvPUTCnz+pd7j/SLbprptrejHkEjxY0O6RzSp1bF2eYtQDaiFzNkOYpt7gB
gfnNd63kRk9hUQabsQz5SVNg8qcbgWfhk3ATwUMhsZrWNBPcpuNuMFXNN+uLhjjrc6wz+UitdUXq
55wKGdbcfJpJpkOAwgW+RV82by6g33CtzxnTUV/xELr+wBdclB6xKJ4fztsYoqrxkENEi5epT9G4
7rhFHY4GOUHcpc/ZACi82GtJRyDLSLoJg8qpJZpGpsFwJyhCyVPtkWksAqMlBGWweMt80vjuuvk+
GbEgvrTzV+QJaGPSbssXz6j5YU2lx1tUnqTTonbdjl3n4/4wyhegbsHj+RaONRKNx7RmSDA/7PBF
ypfAIZG7Fy2XpJ/jks6BU3Iy0cxGMG42RID5j5QeXLiGIAuxLDOPG6Z1CRXOcod/fX4kOMPFW8CY
XDyIt3zZOgsHe2P1JaCpskuyLpzWMU5WXwSPGgkt4MbrhOyMhF7mMiP4G1B1QXzSxKgWfqPddwxD
Jb+OTqzKl3DsCjAPz4Ouc4MhksXDk0L3BSNqGacON9V2xPJjLlABCAJUC/+yLzL/cqoggy6ac1pk
ATEbrKvmKfiPbh0JOp9zcI+m6pH1lDjrlU7m1I4wE50sKWLa7WrQVqKP8KoORcrvK/A/9JupHtto
jYCSJ4yzBR9oEqxY0iz66G6sh/IqTMjoi8eKo/3Is5z6LM9enpKpLI2MnwNrzNqnKfV80rBk6Cgh
To1dtlxBaQ139KH5S2aUVi+pHlRIDesQy1Zkns4xxg4VU7DxokRN9zUpVdZuaFkixcQvPKQpd5Tm
m3xRmakZp0CHJXcIC2AAa5FLErvB3UAT1Kd42+LAIs27J0Yri+dks5gcxbVB8J1gMmpxg5O9xNeq
arLWdfI+MYvkhnGqEMWeEgS14wp1hIAVoxfcL0bdYMWa0057WmLOQjqVcYznTGspGSwym8Wpsu78
+c4BR1qMBytR/HiTGdEbnAsSHHEQ3cBXMdCBce8BaDWSC9SlatcaM7nqfM9bJvyDpd7wO4Mjne9/
RK3GsY07cqronfF76vM20vXAMm67inJvo8c165uqG29Fw2C+H/2RAJqy8vxHTcxpjV+WtKQ2Yrkq
3Z5byQ481e4Tr660RYUkQgHT0owby+HpyrKUESSyyUAX5FWfnzjZedZjnzcD6u3KVtHmvLISy0rm
UB951aMRw6R87HGSpU/2Oak9s+ZVyugIyrOixn715yDXpK3krTF7yrwwf8ujwd+rspw3g0qfN+cg
ZAX2s4lcwslmIYO1wxPs0YMycM9FuRFdm2M07lh+cLetjBCsX7QIAdnisSom/0LmdYOxzA0GAtfR
B2S3UwJGSY9ply1h2oaPbKVEazU0Kw6EifDUpO3AWsszCYePJaZAkm6CuRKVct6KXD4WoaEOuKlb
vQcP0g/UIUKdMOrsC3/eiGonz06Qokrg4K13A21AD3h2O7FRFf0EsPvN0dZJjgdLFxKEEUYPsVvZ
2YJcrw8V6A7NLCosvr69VI3LrCDhGVi00pBav2uacV9HbQk73meke6NHVrH0/eYph7JVoirYaHQv
b0rQGYkEeI8IU38anazU5tRzCRXBMArJqsoYBGEpzRGB33xVwghZmY45gfmvabeQhWAlyKVNuTOM
KowWsVWCVLFSsUlzs4MyGE8bvQUJaZN1Asva7Ud4bTmKg83ogMDdgemI1TLEJTVw+SP/ohHWdO0N
jXuoE59tLh4goQ0aSmvZGw+W0RVXmu7k1/GUegfXDLh7DYuiJPIK3KNJSS+jHAiBTN32AoowJCgR
6mJRa/bwmllF8jC68oHYpCq7zKrauq1Sggu0pu493BfK33id6D7Xo/L/jDwaSXXvg3zmJltXcNxB
sY4KRnsCyayrutU4NCC/vXIg7cOC5IGRPrnyVJSMV1wv5y1pvHwztRDjxizW12HcP/hzPkuKJ27r
Bv2HDre9HSfun2E1jHeRPeYrA4LzRqQu/fTGVre1zmUlzMNZ24McPiatedIIVVkYkMeuvDiabuU0
2svCbeWG+HNrG/gd0h4fu0lY1afKbxFCKYfKaF3Lqrgi9oolClLykjiYch1SNxxaqYyDWSttZ/tF
vU/91rosBDEzXLScfmBFZ8ahHTsAillrPifGhBUL6Z1Mb0D5IUvyDtqUGtdsAiMlH4xQks+cfYZ/
7jYEXCxyPBwmJ8KtN+8QYiTnYgiJhLAhhsyxGdpLjb5vxRjdv5oS+7aNCbOAEqLfpTS2L4sxax7M
wdQuR4nHF3i9y+t6atc/my5D6RJgRTk0Q15B6m2K54TynfKuZc7G/W2mJ1MF3g5kvXbUie9YsvO6
q9SzNq0LgDopUrmHhe++4ip4HrS5R4lzGDGbUvVGwxVCPJDbI/yemnarB2m0tL0UlVAWh6sJBRpJ
MFGz73L7rSS/a202BoH0pZ7Nq5WxHxMlXgMFthPvZz08UxGTTK0pKsFYz1djqqfrBjHeKahYUVj5
FRbowqClGJsutv1BbMlfGFe1iSrD7kHuX0athtqoFG0Cx6d2gOVVq8bW74DeZ8Y6tDM1UosDA07u
4sAAlmYk0sp27lR34RuLf7iJErNakRVaAgvvQICHUcApvwBVuG2cSGNhUrGz89K2f9RQLnhse+Sf
0vc1otUsU1ZJVK1pWhRXcc1zEYumfwRYnu0nB4g3aPl0M03NRHNU538mbrxxADg89OGAScEgDM/S
DjEavQ4cLqJ2/yOZUOFlWMkj/dv6ac4LuZDKwzaQkyZBNXAvW5Pmfl87kH84u8BQrKqRJAGnbPW9
TGm6H7TKmMx2x6rlb2g1tVUPU02jcgKPLeAkND48oxKJIu6VuPBegipjUQca1Zcjy/eo+wGTJjWh
ZkkSXMpLMyOeZxHWmt4z2bL1Vrx4kWTXnUN5sETHngD80Ae2vKiAL1UbhEzk+Om2JLmtU6av1nZL
DRqdY5jzvqYQcTqLvSmuymw86MY03I1mb5yoRbOlrHrKcrRW5eKbE/9P1J6z2Peb6fp8dCZrC9I/
kbkux+h3YmDkgRlelTjZBQX04pUsGHY9TdbU1s/WOBFMa0mfaqTIEQph2k3ZfH/9Ac4mlHefgGbc
/EFcD9joe3dVH2G+mcwm3NmDD78iyOswXrW+EZhHgz5XSLEZlNtYxFGIjTuYcrpZdXAM88Y4eXpr
HJEPUlX++lP95LIwicX1RdmOWmOWd3zbUchFG9Dnt8JdrlH6VQO7P+45MoGoyHDVM6yi8mkl8Y0r
rQvLl1+/+9kf++6a8PbO/F9KcLg0795+dNM270CO2CPp2bvEqEYUR3XlyYQvBPMdwSSi98QpdQNt
b8zld47dg8a9VZXmteWMdLsXOpSzaNfMJ+iyokn5uQ5szjA5DMffXK6ffIn2bBF1oWQiXznLYb69
Xp0fxppAsEcKSseE1B+HFqeOg9t6ATfBJimzlCRPDXX1CjBmvKsaehVVxFk+LgZ1J2Gs/OYSvjda
0uOlBrIE7hH09GzD319Cza60qaVuYPzJ9HfhoHq/a2hJPda0eIg4IMWUloJJKrVlEN9Zdpwv8p4w
qK2h2JKXdV3OZzCu7K8/2A+e2vmD4SX0nRmkAd7unXbG7fQSkXQV7UonpEJF7QW6DBMntBn8WbGo
8/sSMrm1HwvK1hXmsjo9dJbZ3bVW59fYvXv/UdeZSy3QZ3N+hpkVb7WYQ1RoTZTvcYi1PwuKuYaf
ez25r/Nka6CsKU1dNQAqpzH49uVQil5xuGunuQsAEozc4CDGXsUIGmcJddwrxiXurQlXarogboQT
0K8vx6y7ercAOS5KA4cgS1qI+Pm+/54iQ6tgirnaVkQ2a6BZTIRyeu181MkHPj0Lv39JulKn3efm
RPNkkBEfa4zb6X7wHa5WKAxOJ/aE/zSBlsPyapn8ObjZGBJ2xpFSmDiZFz1M+uGy7VsycIuQDtgS
2EYXrsOODPVplLw7maE0b5x0RKyIKOkvLdN/nejfdaIteFbf3Bc/jIKu0+yVlt33PegvL/qrB+1b
f9AxNlwbOQ3uFYyf3wyC5hmRM4MGzPNEh//raw96HgTNKwCPnEnX+J/+M0Ybm/go9r35df9uCGTP
hohvlmsDKZ9L6KDPAmjSC31v6lZdOnNQjOpgNRqEVlJ1GmoVjAONd2tHeVTsbR8e1aJhbMOARhHR
+sAJlohE1zFZjAZNoV9fSunHwVaDT6NO7VhlF+it4+SmcXL1gVms+2JPTn6IjJA0wj4xV77Gzkw3
K5YH1NrIR1O/WzVdkl8mZaXRdI7K4oojZEni62iQHoAYI5wik8gv2hj+SxePZAV5esQi3VSj89z1
A+fNkVROCvc4ukzm2fpaMP3Jl35YevFr12jRM2jLWu4KVcC2Kus2dS6pMKMm3GiZ1AmE1dM4GjiU
UQP1xyyy8Ltv0PFO5ZHJLr9uNNTKZTQ8kuK6Q+sOLnlNuomOwyRn0uaR220GZDqs0pbj8NEzJxSN
iwBdHAjNeJQttVqAc7BftV3nojUmllj/2PdZ3U9gKzF0ks6I+YGyNU8KgpJkS2LMiOSFw8Yi90wi
AYbGt2iRRd5UWVg0ktKaiH3swGssmcKbkZuiJGqLKXnjVDTWNvBpGY42AhlsIJhbrC7cmukQqCMa
nZlAhP2ACO5gMZEchAzQYjBWR/k+0rRuG9qleZ8CEuHIXBMR2EEgvjUycuEcvxxf3TLBmEFPeDmm
Y4Q4hUM41PH0UiHB2hbQjEjL4XyR5h0oyyovcP91Wbv3umHptuT8SJkD53Gi8Jq2JklgUTasHCtM
V1Zji0XihMWO2LfgVslePgW51pSLNCD8YtK68jpLnIe0kOGt4FR4Q8KEe5uVafcCCG1YhdRhB1VG
wy33Q0HrpogfEf4EN2BfxicAKhpZ4y1RdwEH7hWyUxfwSxo8RuUgdqBRtGs86iQ9coL0N52rxGXg
BBn5plo84YdV6fhIW8kGjJo5D5Vj5Pe0F8mWY7MKOf8mUDoxBLMzLuHmTPtcMWZa+P/H3nksSY6c
WfdVfps92uCAA+5YzCYQOmWkKrGBZSlorfH0c5DVxekqcorkv6bRjEZrdmZEZACOT9x7bkecVt8X
3WnEjHoYszR8sVFpXXmLWtc/lTM+UW8CldMVwZ7bHnD1NzFKFwqyWhgnMN4piMAulw0AUueexHN1
akbnKcEJ0ULxtHEST+paMCMPYfssWYEIpR/uWEZYV2Ka4JpI2qsuIZMNSUbbXKLMLV4aohcOA4Ei
n0YreifqZvC7TOsz33S+Qy4k/bmt9M3CmuUSuG10JrSleQrR+7zvGauRDTRO1uekbMwrYylo8+va
Vucxm7y9TKqv2KeCo3BQXUQT1V1KPgVsLN2/N90kezenS/wOek8MaLXW6bua5TOJKtxh+JqbA0Wb
tfPU2O3jyr0aSyitiOCyAx3ofFd4hXMeJ6JXKAIYzaPt94w7gQCJLC22yRsHj+t9QbY5bpBqavwS
pwhXMZVC5Ogp28Sd0W7Jz5t35dhX/hggGeLv0m0U4n/S+0y4s+2IZNArtvbsWC9SGfZdZzTP8dI8
JpWhvkxOSaYSXibI58z7FC1WtSRPkPvkVc44+9rsJAmbSRtsVRyePNmqm3lsam6Nvn1cMp3h0DfL
z24PS7sal/LeDrzlU01JhwUblh4mrbG6CpNQPocRLCG3RiyyGfOaXJHFC2+kJfoPHekfeH0hAKY5
0UqpEMRqT825j6vwtbWj+Gs2riEeQ31t9QSqOu44baOht99bVE5H21A0xNM4ztfWVK0MLXckpKqD
bLRJUR/fCobk+6YUBq2vqctLylKMxrMTVGzr1HBoYxYb7HIYJ0f5mExHK+qmh3Jc6xpoLPbj0AX6
UzrmVHd9vE519ToGxQM1P0gjYCDCsOG1Z9135bkopzZzty4l+3WtE5JszEZNRzhNRsn8a50dzzRZ
t4qJy7wJe5sJqM2MgMELTqVcMySpZhaVhrDK2zZuEaSNTul35vQZP3rxIEZ3JS0Grc8vpQ9O8C8w
uPEOTC2ma/z0qOx0BS28bJxvpSG/xFVtXQssMx1AJ0jnmZfsaip0bnIjvRmnSN94sH2vI5Mgyk2y
fI5M7KO1mZVsBqfn0mweYdSavhZN5BcBjUyMYnAfY808mPHiXWrRlJAdrMj2JZpEkEDk66VDSDRN
HGybohGoExx5SOjZ99zvn5Ol0A+1BSAxIpbsKVRor0TUVOcxSXGPNIGT3TgldjSnLYabsjDDozES
dsqyk5xVyTD0wpWbbwvTG+9jKusv9cRUAMmryCh7pH4J3UCeeYf4yMaKJa9TOdUmS538Pg8Msu6A
O50EEQK+2ZrTlqSh+NpoiKx1i6I8dP3Ub4nV6T5YDdbGTIN4GlT6sWvFp6Qm4XDh8Xg9jHkI974d
o3upcWYWbZluKZQtH+5m+01AQtr1Yu4fE9OFObWO58tQp3vJIHxrQ9p6jAfR3rqm6g6jZ9e8i7i5
wzNmi12yeGsssJUzvm0i4zQyPY3JJ3QKwnNNmX2skebt0RimX8hZFjuyM/letf4Y6exrk8btCWjv
OoVO8Wo5/K8A88RmBuRzxK9rnkyK9i2rc2vPYkpcL8S/f/YS7XB2RsYBFamB7i/ILkmX2Ywik3gP
pLQm3zkk/BDb6dGWZbtXE5WXMZbOAWr3cBXn0O/YgTJZ64RhAJRGtAiUdNjZcAU/d84YE9HLlL3H
z9PPkXtEuU/2qHOzyLE6FjJPmRZ71r4UzufarC59rykdCMDwZQLWuTENcsGN97B7iBCLMBXG6UKF
kZnuLjXLW0gNF7WmQ7b1YRnzfmPm6bg1o+JB4xs6M0IK92BeSS5FLb5x44JlHBEL7ZKF+0CCHcwN
A6zzNB4yt/eO0ImZJ9r5BS3hPfO3CJga2Z0LGX2+m82IqnuxJSElO7QkTmy7hVAKGZaa0J4eHxQg
cQ5hZd8ZHQNwznb11EkrPpI2xOzfEV/rwEWtOuPjhTaGhTOuHB5kacTzwO4voyW8z3E+M9YzuPzK
1ji6UGovLkwOHsbEFg1OL/ChVv1pyhsPJ3QISC1e9DknQieLnY8yUM9vDcJ/eql/1kvZNC2/66Vu
31Q9fx8CYH3/wR/9FOocmqJ1/mAzAOQb/Es/BRSZopwrD1P9z4wCJHc0VIjeXNNanQJ06z8cTM4f
gAMR3/BjzPGYWv07mh6pfnb1r356acM8s+ioIGWJX139OO6q1p2Udb2YjoSkHrfh3GHStsxNPrc3
RidZ2+cqw/qnqRM3CI6WDygRXCzMsTi2Q2Vcg/Htd3Nt5PtwrksMq0t7U4ZAvhq7P+t6VFuZee5V
2RfGY120uNy5cK+gYTFBl7n7CBlpek4gdgD3JOv5IKq63ORtUvtuS3XJ7xN7C3lLQZRsYB+SmpAO
3jdpyk4IqSO6ce28OaNvRnNaB5dxqe8moDjrvGoj80oc6xYRuSYfyFeZexYS22YPqiQK6y89opdt
n1Stnw9N4jd2Md/gXAp3YwfVbzCR0aHLrbPW2DGmBgbJ6vpAYgpznNA6AD8u3nnzkOzaalWDZ3KX
Tc0d9bbcMfnqXhurQ1eiONR5GuH2zF1ePxd4gAEtsl/R3nFu+/iB8PESFolYEKRYWAzKOUB4VA1H
oKB3zeyZmNTTZUdaCOJkCxSmNCt7FyHcRCtjONRX/bQZyqw9s9m6iQRzdGb8D56Zj7suUAcv74+V
XE3TmVVsZnzxaNtDk5Q6k5lWgtkyml+cbkCN3K0fokohXPZ2ANipD/3GMVw8ov2nvIUIME1Y8gsR
X1XIkn3bmnblovZGjGzeWeqCPoDVVMwgc1Pz8PGI+e5wUPs6tXDZL4HxMtssa1nPObsWscrG7snd
syQhs9hb5pPFRPiJhF6ynIQetkqN9R6bqbO3WoMdzGTKbeGBTnN0eJh6V25q9vI7TyQfq6mSVzWZ
hSxoSSp1eMD2bTMSkhweIrtXOD15UGUA79Okfipb90VPC933qDbh4Mq9UbAiFOYSHVSVvy5O8jGp
O2qYMmhQEY3FDl+uca4t76tEAcMIwHO2XBOrC3bjjlwSugkvXpngZw7RdbNIAgwadqyOKW9lm5lw
951TbSXi4ywXgSm3vZqM9NMyywnApa52SYyG1SkQoCzUSyT6cC3wMKy3KqzkMYLFSlLVPPkoQept
Kpr3RttBa1BTsHWh9xCfOdcHXM9yV4L+3bvYaPZkuz/Tz4U3hRnle1t/Cr3WPE+hqn2nco0nPH/g
nijv5FZlcfyQM2bxixZfQALu81DFXvNEnJWmj/TShwWUxbZtlxusItleJ+m4w0Di7heWSFvyRtSu
mES4oRQ372MktWDTqe+YHEZ+76QWiXk2bnCVuCfBStDHPj4cUb+dOmewrijoQDchcHrucezue018
r8Wq2HdDbyQqGXwQaRMMjZ3EfJ6Jl9x0hqDDGuqFUVClIP4sqM6WtGAMYM/3sJ/Ms2C17GyYEwMO
G4002rmVHnFj5EDHiHLHE0C9zVvtrxXUC/5FAwwRLRtRkrcs0j/FuI2J12KzNtQK8Dcj0q1a+HtW
qMKOKspAkNrmtymI9HaiMjqvGWdMA7pHXI8n9gvuWS8KfU3jPLhBUu9Qy5W7iFSEzTJm7lZKGner
9j73XfYQIw9EaQVRuQAAl8TiQCzG11wu8z5rgE926joe10ZfFQeagnXXWxR7FRqND5Wh2s4BI9VI
2XojZPxalyGJrRpFDpyBoxqYzmYABPG+950P8W/eWXFpUa7XXFKh29zMltr3ufXq1TYI9Bg9/0A4
12NgRaGfK2+3xpTCtE4Ok6y/Di1yB7XMAXmkCW78TIhzoLN0n2TWsEtnRGNzl0Js93J9jAg3LTPr
o+u21/SGyal1phc9topZvNv5gKjcEznpxZPnDe8ykPfbqlJf3WgcARHA6BjD7InO8UrJrrmttHWO
SzAgTllmaOTgKJrNfRYFxTawI+0Hdf2taQikjpk+gQ3ry4OkMdkG1F67euyya1R95DBODaUb/esx
A5NC2/nRm7X3BDf6WGaFuFpcnOSDNdf7TmfsyzWvWCzLE8Kb+L5lHpcIHkKTEUxYPzDjp4wM9w24
WcpQ53FVFm7dro6v5ro9hU2N2WSwKdgQCW3w6ptbUgbcD1k6vR+Dvj+qmUTh3qIhDbNo31sdDLCC
NhYJHovqfPDuumy4h0lNIJyU6xsfbyqiRfzOwRqUBw8lkcngJeP9VMcY6eCWnERkvOs9UlRrY/pi
x4Qj21m/TrSWhrMmhpEdBO6R8zc+R7Qrh9DglBs1Gsm+wW6s8Uwd4CI6+5DVPSGhle1PsmLGqZJ3
4xA7kEH009y1V21ao+M1wm+2UalzVmTBurYn76Nyxd4pld4JmZtnXVGGl8SKw9Ytg33D+npL1DC5
bJ8ydgzds4y7AOoI4oXaI9AGfaSsGCIS9De+dOy8FLciXJKE2SVXX66JG2+8EUFkhGqMmwxGjtPa
x9oq6bR8VeFue7Z7dnGQPua5aQnjctqS0xuq4lKtGTDFmgdjS3xSZMN8T4pp7LfcmOR7ikzxZ6gM
Lp41Y+Y/5fW/RNiXjvtb0fxd85Xx4E9i+e8/8sOxIojXIrCQHSggLwpYSuQfZABLUnTbEO6J4dTU
0NS8Pxy+7h+Iozx+Tv3N/PujsBYrGoAd9N+4Af9OYW1b637xL8sKqmXbYedhsduGP0sZ//PCLW37
JR17L75PUg85BMmtJid+E6bunRdUUl6kWzctWDqz4BkdeGD/mWfHrp8GQzlOt1Q1jEhUWpPH18Vp
Zz/Q6K9ZFQ4PoBQUNSrHVTmfHsOF7Pr7LqvNL7lZ4b3a0HvH2m9EpBmQ9KJEwFRyg+jhUHoST2BU
JyRIFeKbHbI1IQap1p8Mix3nRFrdWaWy3pRlyA6wg8fk6DE4hEu5bG0vM+/QcpaDzw3V9+wPGhr4
Jatwwi62NJ6VaXwCvBtt85X+hLNT3brREJ8IH0+Qgcr4pOhhP46IqHZUsNSxTeFGD43SaQTPaprv
YUIF3rayxrzZ2RWfeKOhbOtdS8bh1jMjclZYwYRDHPoY0NxPMS6b55ZHdHLrWChjEf2ru5iBCZq/
GG4/FBXEWZ2KIvKovckbNq2J9PZROV1XbPkm5vfBTLdtMBIlRWwKwkc6psDbUEqx0ph5+6fYDaKr
ZZxQDsUxEzBXTuYpLOwBfmYKXMVE3CP2CtkO2j1iqd7NDcPbMKwTBnZqgAbZFvgiDEdXPQf1ou90
Oqqes1hySSRLTNSpmiLYbYnTtg3UIDV/6FhNgTdquLJ8Kx3yaetlESFRZk94t8nEMQdi/k011HpR
CHG2jSWY1dB2t85qtOzLSF1qyJs0KlEagjbvGIO69ElzyTPRzGtxMRxv3BVD7p4DqXiyN43jfhkr
j204N80tLeNCRwXDI+JEnj0t9jXY92sZwqi/MYveVNUZ2suoK6YbWC845FE58SwaIrKfZErU1Gkp
YiE3po3OsmANRJ2FQrKV1/hKaSE2KEO1BqALZkNuc05w+9K3Id/VIgb1mFdFjKzdmLzqJWsGBTes
bNd4HmauG5LgcSfQjaxOTCtsCSWlUPeuIUVFX3Lo9RV7apUqhmRzblwPBGO2Kx6dCauh4+uh6KIr
NyjGVytf457TdqSJrQo6kCmcI4da2ioaSnDXjI4zJU2JVFJmYtMJZr3+CLWqO5pNrvZFGMf3IJUo
8qN6wLZaEozJnR1oVIJ2NRM/Ti4OEKcqQP5wvZCTW28tQ0J/IlzM3lZDzrPKLIwGZDArgfDeLdAG
+w0zInUzLTnbvdYxDw2KSnpWciy44qSB+Vkx+yawIb41qIMGEmiCjCWCMF0URpke31txy2iTShMO
ltk+LBNQ3gt6xM/G4hXcU4ZbkjXkJLNz25V2SxFdR3m3D/u5fD8FKxJKIyh8Whh+UkEFVVMc+Ido
/7Hcdd2Rk2gGzeNN5clyqHT8GJO1e8jMyFpxnPgKbILZvkHif3Z6V1/bsdMuj0NqDdVxTCOB7TeY
p62uDHFlty0RYkFiXSTyEBZB0kuI4Qs5zZzeLDbpXCeHZbL1OTH0nG71aEzT9STG8kqh5SALrWqI
wdRBu8tEGDDp5rsq9yHLja21SPtCXoEJZK6Psi38b+sKN6u3s3WC1siIVzeAjCbxRIxrjB8ls/ie
Uxkmn5paJa+4w41nu8mGD4yOh2bXlFJyr8lpwJG82AjoWf6cmBrgD0ES2O5cxvTNFf+CRPlnrDpp
jF/VjFxXo2U6S8SwOPZmTPEVbdacSapLOjDfou0KWQM1IZjygfbfqBuahYCAXuBLpZNjCSmLimAU
Ta7uk5hD+wW/yjvESi7Qk3aiwvcK0zq6elQX14nFFtDtvO2sCCyeh8IZ8wbKZbBkQehDnJoeClIX
b7Pc6ocNC8Bc3IxNWd6gHHSTg65L+33dTe/DaUJL3LkxShkRs9P0h8Hs2k0/JFN/Q2SUuF1m0T7k
0OpZW/H8Ci9iGoKGRkhm8zIfc1t1CnU2y5MwOKP7HfWt1KnY/6ee+lfqKcRrggrj/3YBP75llv4j
E+KfP/rDhKj/cPhV5Bi5pviu5vjhQbT/oKJx/qrz+CH/cP5gSsn8EHegK5Et/O+40ibSDQCqo9gz
CEQlIFX+HR+wt8rJ/lJVScyHzEPhOoEdIz/F/KWq6qFtFE0Sl0BIlRh3HnRKUl2K2DtEWGf3bgEY
2yd7WV+82EauaMVFfDu6QKUHcsL1lokkLpEgtt+xGJ7voTwUj0PrBh9Bn2IzQ+1XoVJenGPVrPK9
NUP1Kl7jLkCpcFaOE4/QLeoToGsRM1r7mgoFcIQoyd/IpGOTU1xn9a724nAh93Ie6Qq5saftgl7k
W5uz4MSiN8t9arTyLhLJdJ9GgfSNchqMnVkb9pkzsSBV1HUK8tzsyIpOw9TSO5aze2MBYgQ6ZHG0
9rltn8dF2yco1Gaxm7J6+GBym3nbOg+6r7yKGDaNLGhMg74gHElXNaABxSLju8NsCoiCQI3RleSg
gW84xibj4h2y8/xbzBd+dNAx8ixysDSJJQ6+LK5TkxCP8P1dtaB/9klIa99Jds7vitFMH7zUZHox
xdHd2AfFU9Xq8q6DBDNfkQAZOuzXSAvaEDCpMYjkmQh4jtVABpao0pcp5X3VbsUfMhEBwabUDDTW
MpnUZYmX6qMItb4PMnR8G+QIptgGzLYp4bKx3Cudg6hBXkAga3WXitq7dyALI60BdnVs+fvth7L2
rjM3ZlEURauAm63TFA058jSnKB9xT+iLgY2E1IcIsvesHXi2DOJgdmNYKlM8X8gQzkaG+2vqVXmX
NjViuUXm885VieBQZ1aBnrmXsM4tpz0Sg9fxmYW9t4u4/kSCW/2hwXX6rjJnHv7ewnjUd0Kn/SKM
nIDsLoJaosfZu0yUMLSr0nuE+R1eJjyzISBtxB2+A7WRQKQW4RyHOBL9yBhfNVYMP22Fd11Vtgr3
/WzyxJ+SIj4Gqu6WE0AYwinioDeuLeTmoz9aKseShBYc9T8Qj+4UOQCwNuFY9Q8EMzrshu0Jf4o2
hL0Rjes+F2KWN9F3JTaVK7tX/V2j7b4JtkOYkkydjT+13G/C7vlN5F2vem/jTfoN3BEZePomCQeo
turDWY3ofdi86cYDkoG6c/cmKM/exOXY7pGVozFzEBmt+nMVhMYjggQih9LgRuU5S8hVrx4hXA9W
BXv2JmZPvivbre869zA3VbFVq/7dsU2WiAsSeXNVxwerTh7KWbTpbDM71Us4vsTs07eGF5U3+AFr
JvvkCK+qewbclrtRiSX0JuUaenHdIGR6sqr1i1W3XzZMCDaMLvMK7z7K/njV+Lur2p8dfYvwv+A9
HGczxhAw9Fa/nbtpujK0mZzKnoyq2SseykVfd8gvTgmrYtYc5XQe46TfKfL+drKjNK5LAswMaRAC
y0nDrMyvg+UwacZyc0zhMhOUeIu+5xHbKsTacDyAInJeRLNCg3ratmXuy7tRmw/Cti3gNkSLGC0e
jlAywx4yxAsa0eweibjfJk5xZRZV+zWZ1a25WMEHCIojk5k6eyxcwgKSoWwRVK3Zrlk73Is+sPf1
KoodY6bHErRaXGtQj9Ls/Chqs/0sEB6BxWl9Qb6KHzdNWWEFWT6UAWoULEl3S9XcdGNKijI7Zh9Y
anOoA7rkxDXMG6QC453bIquiuP3kcdoeaDH0Lg7mYM/OLkGv4LR+KUBFLyXD4mwYjHOCa/tqzvA+
9Sr8WMZWuw0F3WGqMPxYXl9uMjKA3wGcHY9mHnbP5Od0XBijcQib6VvfuNlhxlW06xq8AoOwgo92
6pBzydhXntxE5gmeGMs89S7pC+x5pHNVYKzeex7qMkInMRJWfSrPOkA/OxmGuvRV5DFc49GU5G3M
Bl6yvx7cRd3ObU0+MtLyONnpOl6Dh+vgxasdblknD9ia9BFwYl1/Ksq0pAEnrPN9hV9mL/qh2QSx
pfc5vsdDuQzY4UnMfIe2wMCejwu/HIvlFnFeyVhybKjLcn2x+T9uWAMadwzIXhRaYNMXHka1sF3c
2wbs6bRBG5GKszMl4bWX5tojc8ipcebFMPVSCwr/pqY83MoRuYkDQNYfLGHf2ihmNpS8E50UzdxB
0RWxXVHpGe1FhpEFPUWNFPOlq8wWzVxLZHXcIyAy7WadlpcXwtPMWzshDFTD43X7jMtAwrmarNaf
1hA8iz3CZmilQTehkq82Or6v+KnQF2OqxEnaBYz/G7T650LxxPaTuXa2a2n8XEb98BCh7foyQfnY
VV6tr+vA+mh4/bcYbuV713IBsM6kibbSeS6kY+DeaoH32OmALgvPyjLXwXPYyMNkJx8Dt/+srdo5
LCXh5kuADpS+9/1Mbvq2yxi0K9W81jmU28E2T+C90l0jrOprGKgBq7ZRbln5JsfBIuLQt9gK7YDG
i/sMx82O9jS9FMK9LcKuuAaS1u/yzkICAvtwHY9HzVjtWpEvt+v+lpVt+6VPoidi3SilqC+Y4gI3
sgc8SDiOt6Q1Ivjx1sMVZNZazNTa70jJ2Ew85XZREcSvVpo+GZaL5HGszY9ASdBzx1p9bUTzAO7k
G/BpNl4xNixDfShwfKI7wfM8paY6e3OwXFdmj4bThuEckq0AWOs8FmnA2VlVO0gnNHHhYB+Tac5P
9lCdQDetexPxHI9zep1xzaMEYXwsmpbolqSLfHjZh2bIqnPZTY9yidq9WKICleYK4E6WLx31p9/Z
fflInz/4MToPNp65PbPGLAZUZMCf5qLN91MPMLox9OcAihm+yeCDWTv2HfMqPEDaQd7UcV05n3Mr
Fwyv+nZXRXF1VRVkHPa19VXlIxQx8QW9fh0hj80qXxTteNQVuKtWVnIX1wwCBu1GByoW9SCMOYQP
OiZ7WsnpzipUcN8E5bnhSy+zBpOxeRvNrfQR/3OJkojIlGNiNSMScWtXyTMsPJeUyqg/MLV2CAC2
ivKhj3pAd0RrqAF3IvpT1sITMrK6dUE+LS8dpuq12KxFcVeqLvTl6F1ZVfmNWQgz8hxhrmHeBWN7
t2TxupNg6MBGJqnyj03mMaRvp6ex7e8r0aEiLG6o1li+uQts4i6Y/HnuU2pAFsSAOhk86Cwatg5d
Poh0JZ3rItH62s3rAotKs7FmBbQHg99ybzVF+h/8E+CzuJv/iU4F7+86ev6/G7/n7jX66xj9zx/4
MUZ/ozuRT0E/9Wd/9rcx+hrajf4EYZL5NkfHUvJjjE5Xh0lAwDn6mzDlDQZlgnrFzU4HuHI1/41O
7y2I6y+NHjHf2A8wFq3tJgN7+xf7DixZhNCznm88aBNL6uuxmud97mLKyXNpn9IJcS7MPdzbrSMp
oeeZoycmqWWui+bYIEhdr3RihfAq7t6YLdE8O/fIQVrcyGU2xQGDR3s0+wHiY+6StfBgqBkHq98T
0u3J5wikd14d2YeCjAzHoaZmzALjzsslM92ySTiXfAtlov5mVwqnzHGkfZ6GU6h6hiSnALFcQgKo
rofHauCP/GgUpbKgYMCj2YXJyEKXv6W0GQdzN5m8LJb4CgJtmFvhmpSzzPg8cwmDBYjUbZDn0aFW
1gK7r3CDpyIHKbcwuDvyoYjvJHH30xjlMVRd2aB2zaPkMpWM9ibkuwu3/B56b//qCSRtTQtxYROn
DYBOkzWvVw5UXgQaLRws54RnisOumw3GZO3GEav1FUyqNUqbRfh0G4Upgdosu1fYArjc+dGYRU/2
NvCWZFXWVY6lDhbz9x59m7nmdQszDARcvDwd6nR6QMEXNzcVc+aCbyF3LCsfTv8ZBf1LJ8Kq4/rd
ifDuldaXMuHn9RpLqvXHfpwLrNdIM3Nc1yEOx3EkN/9f1mvfN27rPf63I2GVrIHBJjoF2x2TDn4X
dWgX/fd/SYeRkiPw+wocaNjP/i3JGi/xlwmQ1Dj6tMDFynkFE3wFy/1kGWUPVfdG27uXHGrt4hf0
UheMMivwc6zbj3/5w9x/P2/+X9Hn9yX83Pa//2v9Zf97Cr29GCtGloWwQ10+7i/uxtCZJHyoTl4i
Y64+vKGUZmQ/L2ScsYHBVEpUpqnkqzckzfH/46UZcHE2w57jj/rz54yNVExdKeRlWRE7BW0Epth5
hCSiMM8/AXfB1cgiCGk6QdP0GL9/+fXX//zJMddYaEA8jfGbSeDPL08MBgjRJLMvGYpxuKvGwHwf
vgnclpj9ebyZch7uv39Ni2vk71+US0XybAEA8KsYsaiKoA+RA18ckN9PBc7hk5W7uKNZAnsvVQcb
TMY2L96Lnt1p1PXdF7eiecqQott+7a5dlgqR87e0F8FuWRb56moL7X/gDKa4Gt7YUTGCXmy+UJui
7ZQVQIR+/zl+9lquV42yXKwT6/gUqeavtmKNY7ifUCRcRG9wrfQwzOCPYxnV6NiewAGWV1PK2Of3
r/qrkvPtVYlqdBXPclCNv3xj9MYqmZxGXBIx4EZ9M1SrIvpmJlN9YTk1PZCPIW5RhWNQfYMi/f71
//7GRFCp4WqD3Oe6+fVeGTyvYFk9CfTKeIDj9YYhSwg7xABx5/cvJf7BhWILjzsL5h1FyK9OwGBW
XWFiSr/I2JsejCqC9PMdCxfYUOTYNMvXAdA8d6fJhO87OwdqB+VAGhn/5Ov+Rx/cNtHOrpUPVLxf
DgkLfL1Xm4F56buam0RisiqvrS43h82brff3n/0f3SQQBNb7kv8gMECl/FcPuKiA4hj2YF2alRxU
zBFmXUlqzlW/MrByjDx0UzC1EMxylb8xeRAPAQafVxQDIIqlvDJWylZYO4wVU3TG110KP0h0VE9R
NEASwzPIXeZgtxzPHkvKbP/7D/GL8/7tFsFFqiSLSpijXLE/f4gkC4Nez564BEECtWFR4J7erpup
y0GENTmZjJR8H/BJede5xnqDzn21i89efazmlaoXI1PIUP0vuK5FYLZfdGNOD79/n//gFFyxpmCl
JG/W+XXdYExWP2ArERdmy/xB3v7MomqqD2KlY9VZ88+u7PUJ+tMRiFScq5pnLpsFZoS/vmLeAaQm
TKe9jBXkIQdG3SuyhfW/bPaub/6ixnYBWcGhg4tlDgkNMEYo7zHuU5YL6Je7LzZCpvs3mpZpcBPE
tuTgXK+Jtz8Rm1YeXiImb7ElMeFqBi55jXlfnizFB1qng/8ks5RP8OvH4pPwPdsr+wKb8K+5u4tO
PYUBPbywqJ593JgL6C1lJHe1nc3dsRiw27PPHpJuazns3P14wJu495A2JBsCe23TnyfCgKwEaaGZ
d2oPtoEFfOS2WCIKEc42eUxOsLC8xWUGTHI0niuDSd7WVGXZbMa3nT77pajdIqngzkjWhT+PgHX3
n6zGJ10VF2SX0ZVu8+QaI055OyTMz7caH0q/IbAeIwrIiDsBDeezybx9m1EHQK3CM1nx/oboy0yU
pIveOSIVseP5fYYOldtIlJPqvn4TLExv4gW8NObWURC4NoNSRvXSF1kybu1AqUePjFuTZE2kQmRZ
DjWLWSdEG4CsaSbmorP0J9CPAOMKhnzpcWFCZm3qvpfg4AGyGKdAC3lthT0mzWoIzhgNPEbmg+h9
hZ+2uRDdjCYjIabNQVZuQdPJo7Cq7hW47safPBkFW53QaYVsSV6qlGsEAjS33BsPryY7M9xRGoDC
Ex07tjeMZOtJyoRCQwCjBMQKN1Q8BQAL8WOzaldy4QrII2E9k5tJoMy41in4DZ7MIhIoSJbvehJE
6YhLXBuyFrIPJCfhd/1JFU/6JMM4uh1Sr/sMuM4tN6EVkUUSJ83Ws/OQQaVs9o2HCrAmw3wEy/ce
4XF8tgYstsj/rU+IYEpwT3V7wGge7Gmlyo+51zrvSxsRPdun6AsXyvQ1hOrNBC8Ki63Z8/X4UdAV
BxzLDiJ9NfhcWDmITCgq0wSZxzDwwJbdFwlm0J/otKonxD4EJA6Fbhn6FgWRuk9qQFIB2x+UUKm2
OaYAdl0dIgCNOBGSBXifNW4ciNka1h4bAprXDFk8JwJXeNV7Ixpcm7ebJkWznes5JyzJXIufBdxI
mab8pQtWlVdmyKKW096QrzUyAORCGc3zBqJ89jwZLd/YHIBbzOcZDM4AMBTNQAl+JZ65KtHoCB6m
sqj5Hajvqg9e0/LNumLhS42T0vBNs9GIeoFX4YFonVeghxzZsQwvvdL4v5bZla+BQ2ZCGJvUq5hz
OY3y0XmdgsV7eYOBtMs6Nl9FIYbkHFLgb3Z5EzGJrLlDNR59m1/PpJY3R8dRXn2nOrJw2KZzXl6l
RWo91cTX8y+tTMWuGzifOc4C7GjSy8Mt9Db+Sch8nXi3mMIHogr/YFFMzPfa4Y/TQJvLNtjd+Dca
VrG3PStkDykT7+oNh+Gpcnr4U9licKK+nZHUcPo6cHiIqgSgRVDq9ktNGF7ve40UT23b8z/f3m3e
9zh3bSya9yXIUmLjnHi+r984fim8GTL+/oe9M9uO20i77Kv0C8ALU2Doy5yTSVKcRIm6waJFCfMU
gfnp/x2gXWXJ/u2uvq6bWlUuS5mJRAa+4Zx9NNIujgHTonHDlepSGc4aRjRYS7i37Wx+WAmCTpFp
GqvN47kjyw5iFdUjATfi1SLli8k7v9+Mueqg3tKam4E4YvU2SK3AjrH9nc18EK+rgZWhi3prCp62
bRi3L3gvqX6nVM0Pa6GwEBhGFF1WeK/2RH2/Ijlly5uZ7CB7gzqNayD1Hedct4Z5i9HOAN8XmQDe
i7y+5jbiu7P1u63qlgeP0sxatsgPZmZShNfsYPfCysF89gVP8zlnob2PcO68Er/Lvn2oYbyeWyV5
5wN/BpopM4bpujUkHJG1wOl1qZIvWff23vw4uvSZIdWVO9KIyGp0jbxFT9d4aGVGMQfXSSncVzTx
MGd47PAGG3sCHxgY1ZgxKLeiX9nh8+LV+hOyCDebDgMzE8ognjyIt8b7wB3Bf4dgd+kgAoo7/mcY
WzyAWQpwttW6VWFvnB6tGbMvx4Bz9vimb9m7+2c+Tn1xBsND3t+j2TfwDJS7oU/lCRyNddvp21Mw
Qb81iQ8Eagw4Fn32QLnqBtnc3zQj/tpTCT6WKs1D+bPpAZM7e8Z6vJkIUdymc3OuWWdB3pmG1H/K
clAQUM2AsL7TUosEXiZeZ64pS3I+/3oI5IUD/ypFvEd+YYp4bhbOmVxPfnCefvlyhKPFmpdyrLOa
F2IZMDzHfKuU++2pjRy+VZZpyNB4kHMdRkrQsAKRa2BTuZvm2HuVQcfv1SzKErfBAu43FvzipVS8
k/VOZFFtqcvKVhUWNfreIiwBX3HcxuounCLEZEGtv6CsdTmabHIQTvDyQha1y4QqiXZUsSmBcLGx
Ay2wsMe4fCTDSrw62p5jGwE9QJjRhrhsSZ9GnLggCmytj+CcDwE6pmHz4sUN1XtrjdPd+gl5ElEj
K48TSNZkca8N7zIazcuiQc0wLKAqcXSTPUNL+9S3/EMyPvlaOu0CX5DNFu8V4/rYnBeTO6opDFRx
QcJnXwg3vK5soghRw5Y72fd0MvqqyWaYwl02WsXC/J+3k3h8ilzDUJu+4/daJTFShrziZ7XMeLR8
sloOvSrYSwsVcxzhUE23tqsh3YmSsCkSbvmeGxymb5JGnkNuht+e5pQErb0g8EQ8TBK0xrYaXaaq
hjTFq8siCH2mBjGvgKCi6MHDstmt9wQOj8VVOXj86aJP7PbRMu2RW0QDsbeLfriwsdZn32Rj54PD
ySFPKUIy0X5xO/oVVIb1Zb0A72eRbtyHzOZc0AcrrmyeOOu9G8Va0jZ1eOcmP51/RScQ3a/3pwsY
4Mhenglj1br5jd8H3CKQyuTJFflwlcQz7o73GwIeR/C9wf8y4JIZ5MnI0P4VcyNeY49ZynpXeFOu
maLsOkFZs6m02goksdDThlwZab3FJ27BlhEVJxHMfmPrI39WRykgV+Dn5QMZY8ndl0pRbCXeb3Wc
KYQkuA7burVcPgK3nPUkElbEQCZjflk+xMEHvJmOcwBmPN31WR0+O05qfQCBg1QzWbipTbAA/bYb
ObTXE9DNO4zwbMu52F2kUcwhOSIkd/ojPxv9AMLhFzszgtOh41CoYzlEh9YIgOFVvX63Wd9pIm07
87pxM4MJnl3pbRpatedwmin8RMznJkUIAfkI2tbYMVKesFZRC6HgtIJ0OnVE+iYfLJWZ9RnsmHUr
TW0wEkHHK8Rpzd1uWjANnzrRU4TERg5PawTLXAEt4fP6GPlRBPmPfTCVHxDRY7WMjC0MW3USiNk3
vuRkh0iefY8dVbPxYiHo4OHOif5x+AFPPB4z5N4AitNx2XaMPEMqlNl7zjNYwCJt+EJrMS4TsJ/M
OZhVwP4/blkCJsNUntOmyW4cV1nWlqdmeaazn06VBTF7WzRNdRPVpEaGU0G94GkgOxsL7jCpbOTo
06Q686rVh/9VFsUMIsMkoabq3ZoOBv/L2ahtzQTz+erQaIzGY5wRl42ot+E/29DiIjkC/BcTwHED
wQdzqNSHfztQ45S6pGuTAExzzEp1hYwjluE3oxvlvOCUHZ2Qn2qYtIAsTMnbixafYZNdUx+wy+Cd
TuvDJEo4t5n+1/m3mhqTp0vYwPPVz3DLgMQdBRrEvjaGMbjv5qooMo2T6zjTapzBESyPSeJzA1+d
ama0FojfriR8C2rrG3vqYOc56KPowfheK8/m+YlGj7u1jDmtFi+1n1ac33puhlnO4QiSz8EyzKbG
LnS92UQg/MFNgvtDJM0Zjc3oZYX71x3nnmz5CXWa6Z1GBtqBGqRPrE/mZYHis6W3S062ABviDp6p
LqKBV0j9xz5Z5Mi+jPcKo2VGYvBkLvMqcM++v5j+mYZt6k6K/gajQS+Pdaf6Q+HadkCvApjNzBfr
KQig5U9CU9SZ83BJfGTDxSaKbDqJlSjtDbP3lDCx3i2txtwJICNy0VDk95JZoKnzYhs6SkjWwYGw
byxR3tzZB145eUpkP32E47NcJ+6cfmzwj2KH8ENOZ7qdhUQpG/uq75UmqAm3Me7kKt2mnEbG7Ugy
le1YGF/7xhFvEEmXbwVV5XeWXIpyeyxiQtxmkDqNMq8trQkvtDocGShC8X4VjbctLtM9yqL2SjhT
eguyLdjFmZd+KpsufiQJGghSXwJBzbUUHXXcfBs6TfQxMfz8aw3VSu7EqlpPVwX7sqrZgfkjgPQ7
k2w6Uo28l3U68182wT/tfAUy2z8Msv7EeXtOZYyw9fWHve/7H/pd5otk1/X4R7Zg2kScB0PLf+t8
Pd9HYovWlsgdfon/WvI4IQklWh7MwMVj+WIyg/5tyaNjSLBhke3B/Nm2bWJI/oP1r2/BrfvDHIw3
xcs7vt4z8S5Ygvw05QwGcMf1HFunIJgrfKZDjaFJo7aXam7xwDr7CQr3XAXwuHuN5jb7Bn0D1toL
BNP+1qmx7YcSmLfwIyvaS6bId4mGfUuN/a4rPOJ4ZINzG3VPERToYDv37avpNOxEd5IL/BGYVvVs
66FoU+pabqBZeRNRRVyBLsDcmbFcZQJc2066FXMakFsbQKfhc+fVxrd88qePiNfK6VvoY0jLrlJU
77dJ7e8lhusgnrKLmeUNyX4DatnRcfH6b2Kjd2/7jrUyqWS18WS4AvI2Kpdh3wQceD7yu40qU+gB
lA3TrSUnZFR5Enwp8iLAQt0NAZeltu2TNY0xiDrGPjjy9fIaldY+CkZ4aFaLtwOj5a9uuVSXeOSc
EsHi7gQJH59lpiq6tMjdGaiQqeqc8XntRRn0WPHZhVdwrNHZ3gF+Mv3jqoBj7W28dKoAKasACCWm
SnZ5Su+JzRLb9DNLmqHb+kjMCFSQCH6J54sY/EahTkUh07qzP7QotsGiIyR/km1AhjaLcmi9DC9e
3JgJphdSPU2jo68ycZPxhkeS9RTmOPBIh6FrjiFPoyxu9FSgIyAJ+XNNLapQOTL66hS1kEN2WbkP
BAq+TZBwFlPstjx/xoqh53vfsf7XggnVso0aj7Ko7deSLyn5M8KZc/+60XkCJEVSgDGhJYAFJ0O6
XT0u3eBSORVJjFNifUgGdc5AoOqoo1kHAcWWgdbDrsMC29LzjbIf0uNIzDsizi6kPdDU/QY9tzq6
HQKrjZzUQlelRwhzyZPIjglrJLh74QOtcCniRIHSdvlCNYI7hjcwQsCK96zCuLrlEJHXQnp2tImj
gdJRzAR57gLIne4u8NHA30aDTm9QXWTixG8GXcDVdNhr4wdxh//9WztQt3TRRZbRKQHFGdQA8VWP
Vdyg0hWHpz88MyAKL1inXEE5TvyT9Zm45ktM09r6gM+h3+oNmnVY+ISX2uZdgNH+en1Fz9fLMvpl
5wxsm3uzHbQ5MRvJuhllTt3suIKQDHe0h+UopeW+msAD4cfrWYBnMp+nXmDOxYKD+UqaCfd+Tb/I
HW1Jg3Es1R6xHsVJa6f8/bFT6OGA3mgCavY+uRo597zodxkgq4hPxYxnGQun4M0CTeAuIxzZug0l
AAEs9YqKW3mklmxzzSJ4RLxK0VgX+it9HzvRxpvqtgO8AS+MQfxM4qm6DWdNgX2PajH0CC6v13Ie
zMfRHwtOqHXG5JamNR9SgNXfl0VwRyKE1feUZTO25rkflEfyx6gOfauc+m3S5BNY1rwbd11oLzAJ
vfHB1BlCQ8ZSzuFOc7Zm3dMuFklVEoDuhs11F/TbuhEB6k3bYOasbPC2fYmweTsjCtPQquiShTQH
FDg4PMmFsxg0zR3xJZAHXjq3V9EBdfT0OHAXH7MxKA+IDuFtDbGAJ9+pr5mBpwM/ngifi7CYHgPP
KLe+jQhyY0t8R5uYC3Dtma7BpytzwmWXGmOh7n0KZyfCilqPS4ZgZwqFfxrZ3H9tG2rZvVXVFJTU
vVTQNiPXcxzrPVilr+88JdGz9H1OkL7Fu+rb5fhhtIS7Zxpux2QPOCMAhsgKcUC5zZn6x8GXGyQJ
gW2sLHRL8FAwmtKa3CKjE8kT+yOzLqAno5y/uX7pXEWyS08ZpI+3QvjLcxCzAT5A6MyuW+ml3xzo
XU+QAeYzgGYohVkRbevU+EjJL5+RA6kdesgOFXJI2MxMYb6xCSy6tqZq5J9N1cEM8BlUxEd+Y4uC
2p9YOXUJxOhrirA/u4RgRc4LVEEFtJSlxTaEQ37uF5nfoK4RwDNG8GIwIm12K7QK1yJub/Hfl9+E
CBOUpgHCSsSfLTLZbgpui9F4IMgCuAuCLwebSDAoi6EDp/k9djpMKSb4ucGbDgt5DTvV5s3NiG51
kxt9dFcNktNk9hFwGhgKrKr67FAK4tkN1RIfGX05102OUe1jxJrreUwK+ViM7l0ihhYcO23kGCsi
ghGhPVY+wSBQ+7rgQ8s++JT6RbMnk8H8HNvjdHGj4GmJbe9Tr2b7WMM3lEcxVnXI76MpmtMgJ+aF
DpL1JmSE2Nh3SiGU9MomEXusiiahPAtI0KjtzHuV1DWjTmxyRSatDYGWEsrQAFtkTyJoBbIhSsYv
UTOVxdZye4GckylveYIiW/Rbw3KLPXyzehtMZvdkV3nwktqhqXgUgr/oM9yApWk0Z+b43NWkLX2Z
eLxfYJL2t4h5v4wyaG8ahexrw9yn8YC3Rt01gstsN7ih/TiH5KfPjMvuc8vrvg8ALL7MDKva16kz
i+Eed20EvR0AyjlmPrRtWvmZ5VR0T28a7XIP8S2l4HQ9dBZJnYqSxveALirH+CBl5+2VjbmUdU35
rehGpq5agA4zw74n02F4wbwb7WIWZnd0kOLD1I+xDwAWisWGpWZz6xtRfkM0kF3tkt407t28Fjvf
7cc9l8vfDK43XTWqrL6kfYfQtW4+Rn1jXuWmfO54JO5JRBBwQc0XCx5MNmbq2piF+3kcYwc/VM7u
y4qUtY8MTOAqduMPTlD3N70vT0E/dpvct2nsTQwIEKOaCYtx0rl8wgBSVcLkehc3dk9o/Gww4OFW
IVf7uhyDWnegn6LMBQJUeKiC7dplDtblO28qip1FN8pZiKI3mTxE707IjjF2W5AjHvP+Q+jiotnY
duPcB7Hr3TFk6R5r6ZIaKVEL83mSbpsvEziMDq6hzMWG7u6jZ7bWpcIasLOcifCHahaHsCvLR9rF
ocIBlRUHG4P0bmKajvrYnIxN3+G/2swqSe7KiZzm3DHnJ1PK4TIrx/xkSP7ggAj4hhNoILIFkOSu
K8N7pzOHY1P1bD47220uqOLbh0SUxbBFDD3u+7rCF5aMNbnBbtbfp6ln7mTknbGNALrM4/kjOWsR
xKWyf0765HMGEHIrhAWGN56G+OOAcn7jq6njiaucK68pp9NkxrD2wiQ4sOXhe+hkNuJZL81w2QYo
mAhxyRPBL6Hs8m0zCRIQ0p6nY5GwvW39skDnDNSxCfngQzPJR7wAPhyoNsr2PA6RWpPvt4NLCECY
nY85SQuoOhCkDcEY7m6ZY3WpXXxWrILn/jJJtz6weZowp3CeYhyCt7T1OW/esrb3viNdHvdp7onl
lIRd8bXxmY+GMoz2hS6tkNNLZOYzyB5oSfW2KDMPz1wLsakaUEf1QX8zNpa9i+YC5CY7W6BMvn0B
cz7cshNpnI883/KbriocLC0lAbx3WUfwu8oFMu5yir2HIiT0aSuMUG7IBaYsYBj7a27ZZnwImT3y
AzKpBXPPygkbnB4JbZ+uq1ypPavZcEIGHkT3ijLgBkxLw8k7OzHB5gPI4sXBroih+iWGBfGwRGPW
sA1MDm3ez9dCCXHbVgn8lrBtDcABor9y6qK7TFZLdjYCuztLdOopGcurdmwvTbBMuza02w8llOmv
HqflEXGYvLIGEbEjDZ4p1MaDD8hg8KV7n6Esxf88sF05ZFMZF1fguUfrkIYLKEciZJpsC26nzjal
7S0PvWM2v055ydCCI69gR0BAGLIG5jOVg6kg76VRfp1xHt4Z4bx8MJJFpvu4QRT/a9A1T00/V5j+
Zdq7kX0sDQ63czR5xxa/5kNtFZ8awrGSS1W0fnTtVOZrN4bNzSQo5NKAe+FM9kbE95zN+T7Is8R/
CG2UIZ9SUppCYGIyr6K7uoEdrWOe2SRA0Ro/sc6sIarJIPbvYrtp73j6nbv3KKg/dPJ3f5Yk/ihJ
gWhiotR00GYSB2q5rqeVFn8I4QSEhZcv1hM5KRnGOXSiIk3sp4Ut+1sorX8KDhE/KlL0C0KER84F
J9B0KRV+kjeh6Z+RNav6VMGcvMak2LwAYhOvudGhn7Pr/mtSmK57Gw9B75ylxOE3bxXo3fImExlB
ZGtmgtdWLDyZvjMkNTxUhBJW4vOQkM425Ji1Nu5SRZRtpafezNh0Qhp6cm8fbU8nc7YTi9K07ykz
G9Y6tRjG7hG/o1AHFqcYUreVh5D8CzG7sFoxf9DYxRGrrNSJ9VSfE+Op9B1EAcWs3rhlqu/BMlSP
DnRTtmat4t9f1ZwmUXfTdUxvZOiz06TBsozong1Tr0iJp3E4Bnr9NfMvyg9u3ZCjxu7Ym/bKCoh/
1G6wdSD491+6nnb8W42pvwNfq2pZ5wmESO/ymj986TkVMiRrsyaoRPfLBFbRG/QW87V30fTX6f/G
3+q/uLt+1On89kLEPlIGuOAlf767AkkH1zJePq3rQoYTbO26quX74benw/j0TikmS8Rjk47I4u8/
5p9fXev5QhS+Lqx/Fu0/3tsNKnLfnOF+y6yxn7xxDHYpqiHqx0KeavD9aG47nybgfdPy9y9u/Sgq
1J8dJ5SN4tW2fAJWfv7sI57RCIIIEHeroSkcxpgNMgAeltmZom12LZ3buC7pu1gnXZiy6mn8qtgv
TrAerKf1Df13vPlP401+adwZ/7ul5dM31f2fv5xxvv/J32ec/i/ocD3ifcBSgx7Qg8zfZ5z2L56w
wwBR9yoltzn0fve2mL94iO9MP/CxnaC95rz7fcbp/2KFgUfyjkazaozUfzLj9IKfT1ayuvHQEAzl
WwQzcaD/eLvHs0uPn8XJWZVk5dVBxaa2sht1cUjc3BWunmblhBA/cJoy+YnJHk+ndFfo8idPpEFx
HvX+QXahfEQqZRAfW7AVJzXvSIYVC8G1oqIlag/9WmdNuuRCLe7LQ5/1ka42XKqykCGq2Li58HZD
CFtF6AKuhaaNNwMsiJxjiSUliD/iccPiPQjAjaGXkQU2PltrZehGav64dANKVE7YQzoY5q7TtWSs
q0qcCBSYk6412VdSdi5G1D4Iokiv+SP4pKXpU6HWxn0aNZnaJVM2niR91M0yztVm0tUt6LXhkumK
F2STc2AkkdzZofIwMS76kzOIUXvE4iSh6doZMhfVcDLO5WOcCNihusrOFP+3rytv1m8fsc4KQHNU
5YE7H4KBws1ozXoX04vEkNnd7jFntnAX1ZZzH61lfr2W/PXcw18tAmPZhT2kKBBPRM7pPsGjD9zx
nvOdo2hx3DoE8mz4Pn2386nP8+aE6hKxE92H1ScfIDMObAtnsEI7f4Ai7orR3VRFvLjXQPsHIior
sC6Bt3S4GLtTOGpCnpopDhtILHtjsMG4ZjPtkVSV4PsQ/TWsnlNHE4X3XOx63VflUfccVbN5FY7y
I9EXLnQDs/oix2y+shJKxXIOkp3I531sdWJXZHH8oFwyPKjfwCsSGNjeFmubFxZl4m+asvY+xL3y
7nLHiHZG4g8vkYzse+C/2V7E3nQ9L823bm0mq3nx9lGbxncLHd3VxNpMZh6BhLoPLXRHWli0laCB
o3vL6T7DcaoYqvr5Gc8gzey4NrbT2uQC2FFfzLHFnZsN6MzLRlyyuHUec8+FlSGqnmpWtd62G0ou
2diU8obJ4heWif2t0djG3h7Nb25VfvHHEf95Kar2POiuvND9OQYoS+1KOQcvLBT6p8XQ7sohKvZe
G9HeL2urb65tf+TVVbEtqnH8wqi3NndQ31MMuFgvgUHq2cHCt7wXPvGUqGsG837QU4ZczxualtUH
3uU5uh8YR4zCellU+GLKHqYVqkrpm9jOQi9FjOb6FObHQY82aKi8T+S/PpHT9s1E/YCbX49CpB6K
CFzuwYekAIFM4Dqz0sSzTzFnzgN/A1sDRyW3ChRl4IXjebJQjrIShHi07WM12jdqHcsEEVHC2142
L+U6tpF6giNNdcj0TGfQ0x2p5zzzOvHRs5+eIRA9VkJusB4M2YsdlKc+ssqQnmjOLrSoZK6kiqn7
ZjJrcaPAbe59p07OCHqsfdt048bzIcdbZBd+cmU5i023XCrTN0Afq+SYBzQCkWcbBxGxvQ/NeTxU
LqGo8VTknyfm8bsS0/4lSH1Eix1IPKR29ArKzTckV4p7IGH5vvEwbHuY47bBkLsgJMv2KssdqFHU
lMfBVel2sMr4ZhyAnWz7TEM+C1OcBfP3G2Y5xvOIfbcvLoTuxLC1FDFxKeD3/WQ45SFrLt48fQbL
4e1q9AHnCe/3XvBvXQph1jdW4bSo6V0DF3xbtzbKXyAR/pkgHNpjX7b3Tiidp0AAyfWg0+4SYSXj
dm6W+RhRk+DLK/L8ZWGzyxzeHy+s6MANyIGdT0A2yNCTA4SvQx4QK8JWWIbbYonn74jEoImiLz4A
ynYL2HRNz7pGfXUjDy4FYa/5JvEqS9O++3NUzgUKvUhep0X/hQeLd4CUOpyqpR35lRJ0tmy6Zhzh
7ZZp95UEcafY+66vrt0yInUmth5jlN+Ec5TmJTV9En6qIDsWPpQEerSTIpd8Y/GA3Vd+PeOXNiD/
yso8m7NGyYR5cvZGQMja33LxOsKFeGIHB9WY9nUPkuQyVX7KcK54iLQD2Vexf0SLoAJCY9LvPdI6
HRIaMAltOHtHayh2oWO3qNlwxW9QU7c7c3LupFVr2o5Nkic/0Zukidl245re5mTvamFPuBOQza/m
ro0OY99eprJsoRhP6o3R4rSNy4ZQy6JgYu6gAF56NznLJfw1YHxzjgW5FGHc7/t8/BWfar83EQQS
osPjhiiNcyBVfMLM6ezKKLgdrOihUxWUhBIod9AP4n500/IgiQqJ5+yhN5VxPybZ3cR1vYomYfNr
LG5jv1wOEylUPBrTWJgbb1Ae6G0abjcPweyJAbyvZGPzkQxAWuye6/rQ9mnsXaGbnAmmI9O23rPA
srBlpxOsXyRrM8wZwtBnc+8h4zb3SRSi9SlTMzQ+j8qe5l3KDH0BbqP0TD+v/GVDhlABgNCnB5tP
rRU/5jlsZ2BHC6WMIpYDtTZbNcI4mPvbGdudjWkxc55ra4KS20Nqt2vbSHZNJpdPTtNPn8ranK78
LrMw2lfq2M7GCEG79Cdva83oukwvHzn6i4prQPt4mktzQcbPiRnkhvc6Z0GGdKLPrhhQ9w7LDL98
CJY+vSrNUrG1EHsoEOOBqLv4rbV7gyiHUdypOWgPY9BaBweECOHhFcdrjqRPQp5jGZWYcfzszlGz
87Oy28gGTRhJN457SuUCvc1c8OSP7FTGDU+3ZQRy2zgX2fRlsu9siekYl0AfAi3JBvMgIDqgVZuT
INsqn7iqJWdzNyurIn4iUEN/XodWRZIbZ6NtCVRCdtITleG44QcLGHu3rbulTQ+wG0g3D0LcFADO
vV0et+YLdOwEhGNmZvdBItsHtLGjwj0wp1BRQnFUcJUORBZ6p8VKJmZ2+TSYG3OWPt2unLtPBaDU
XaRC67rMglJsCr78z4uTAhRX4uh0UU8+GEm8iN6rEXMD0kRoiQ6wejBSoH7IENg7k1HeurPW6FAB
tWAVPBsBf+qan0CCZNu4MSMii3qHeJRmdisWTnlnQoPpus8c3sve4SJdWPD+6pJowg8bBc2Gb5TR
TJHTI7JABeU9dn02b2Qv7G3XMVXYul5SfqhaxdDXy5N+34nkhpwqOCxj2V2PvS/OHqD1GYBpIO5V
Ift8r5DeHl3GufuQL41QRMX4rqjc+W2KApjQ1Nwf7dnzL5GbVGxPiFEk9ZvSbBfFVhzelFD4t/bs
f+5KR32CGopRIhbuoTCWeGtPwjxLhvASlk7mvTiNi9OFiSDzDLxkPEvs8KbI5vmbDRkP0WNqvXKe
plfpaBDy0rre52HI1QwsvvSBKoPwCnadCWE87oC7zxVgWKZ6zl54I5kh2FP2eAfCIxPGfi+mYUAy
NowgZeLxQfk5cWnVyLAQFPumJvr5FQgMDFK7rt2Dlda4aBurYd5iD922rCeC1KKu3RsehHd7MP03
fJnTNcv85TaAn/zYjFjitpzn2Xc27eoJ9mDxObbMImbOnoVXKDiiKxY25pXZRNg4uV8vZht7987S
AaEyG8iR6GL3xkLUquW7zX6ufIvan3wXISI2kix/co7msjqMHmkpWWFU58lk5N4A/noiR9Q5GKbc
d02bfUhjzDiZHrlmevjKITEQHsv8vfYHe6eI6LtxtOM90YPbXI9w53Wam+vBbq1HvPk67E2pUYjY
aymgGAUn61SYgC0GxHpUPHT1+Oat8+NGj5KHdao86gHzf/v//ycDO5Gtfytv+pSqr3VFRNcP+qb3
P/Vb7x94v6wuWBr/f4Wr/Nb7h/Yv6PWgQLOaCfCi6SnT772//4vJ1MsNcLy5Nuoj3sZvvb9r/0KL
7qMwYjjGjIh3+B/om3Rn/+95HuZN1tOQxpip8rcRDfNT54+yKsl7hMDvWnpZwh4UFmLIZZ5RdnQS
OdEfBiR/Mdf7qxdkGIKNXdsKPUsPGP84QORTN3ZTiosj7GBnDeRLL9qc6xUBtzlPnn9w6P442nj/
gL7rcb1wjyMw+8nfGWYeLQ00gItfJ95rpp0TqxZfCbQuf//Rfhwari/FV42QTZCzw4j6p48mkxG9
V265l7zEYpT6OPFFtzDAAwqMaJTQuWc/h6JDxNg/2UP/4lNyJ0FIAJ+C1uDnAc7YcnKYhnQvykZt
UAVsgKA8V+h3cQeU/2Az/mk+uX5Q7kCLRE5SfL1A/0b++B1OpLtQBqUusYKwCnC4ILjejJnJQHjo
fB60FS7D5KpEm4yYTeIB+uxaNa6MqUhxbVGw/4Nf/88fn1lYACg0sFD9MTP+8Q1lBIL2GHndSzDS
VG9DLVsxoQUc/z9fS+fSYvt2NUbipxuKiDSzAODiAgoesUu5hnqjt54eeu0a+PsbSl/HH3+cHrZk
5nLCNyG3/7zwSLtGq2t79zJEyfd3GYyNH/nvX+Svrh2HkMWwG5QO25Ufrx2+Xdfv7MK9LDlyoCwY
GC0H0C+3FtaCf4I5WPrq/PyRdPA8WAL81n9KziVHxRoWSI6XzE6ZZK/+cCsyMBes2p2gzTF8eDM/
Uu2nn5POOcdELf3DcuEv7mC0Oxx7pv6pag31jx86slljRF7uXqags68cCODGptXK78ZQ3KH4Osp9
ntuM+eelny0C1vjxorlKj5wg/wTY+KtvwHWJwQn1N+3/7LTOiaSaypzEIIX68wHJ67hZpX9uI8P9
f/5ls38KAATwaPnTCo2IShxEfutcUsHlDVfNIyh/jvpAi8H+/sV+POo5vl2WJ6YfujxZaJV/vn2b
pKthZzbGVYQFatkYhB6/VE6BCWCVgFVaKPf3r2j9eATrl/QDno1ogrmbde7Bj98rceWuDc8jvDJp
xY9oAVFhKanA/EDpfkgV5CLqecwONDyYpmKUZSXm6AuBO7gV0JWAatRegPUEeXeyzQtmMVixBjrK
VLvO/v4to03+4SchePAD+9OMDhaqyKC9nw4UMEaZO9HAXZHLVB4IfVoOdeoRt2KpvN/UZjmDTMAL
IWuUWlkze3uLv+xesvFd9VvsDZFBcPZGIu7eFkKT3yY759Z9N+3YWLSTnSmBcWyEhYtlQ6uAIVd7
OgqSH05mxh+T2ijoI3iSCEVs5I521r502pSPmAQUcMYF3CDqmu/itMAq6eHleyYJ0Mi2SRi11ski
MplhtZ8QmFOGiZdvC5lGDhmjqQOJvWp5De2/W2nHbRuYJKINrk1srPYcInfiDmlcHCJYkrvlaOAo
8K5W9IDq4hKbsbTIiac77d4wybcvfsOC4qq09FKOCe6dYXcGVja2YekXaw75yvyFrJV8M2J/eybp
k3uvy73XHHAzywFm0q+zFaq39xWbN+BLLXGBfm2WyD4hFG4fpNeVCLhQsJE/60JwVuFAMgYBAyUD
ABTABouBC5YtkAYRLixncrmi0BCeZ7IWjyv/YyVjrAacDhkq/igUcQ/IvpZne8A524Ta7bSyxKxJ
qre8jG3SIR120YuKkEYFswyf+2bm3zKiGcJyVPG3lNpVtHRcN5fJDDQc/USteFIfiNArHDY0icz0
IrDDUej72oeTeORWlszA/atEFyYrgmT1FpsIJR9yYAETIjQDV+Tq/2zTlruGqal49b2cq8msv2H8
USOC3w5m5HtXq1PGwL6njsodIGDYqM/bLemDOke147no1Qm/v9qMZ6I+lsC6TQx8/btZkJO+xa+M
MQvBoNZI53g/NlblcC8POFqeFeotFtxdH+wYbKJ7twKeRR3T+OkwkxNmb0AGYF9qnHi5Wcj3ibdW
CqECtrJ49YAFQCSqZEhE8GzJx9hZ7NOyoBLb2bHnfqmGoXoKlnS+AVVd7JiU19YmM7At0nqa8iot
athphZY5q2ICtl0tdb8zVeQ9FcVCpJHpYfvfQJGfbwN2uZfSTWqULHlISJpQjNRZZyFpWuanPDQF
uqakaZCXESJbcU/CIaVpv8cRR8RoFvUlfijZfQ/chdx42+9vQ0/AR0VeB4ytzzmZtos2rdKlorvp
4Nl89opcqoMSs/cVUJq1U11VXUNykPFBc2rGTdg3KLqymnzquq9vQ9YU4MkXlXyJNWDArzum5zTT
R2zW0cWaO789Bmr0XhoMhDTzzfIF0lx9RR4RQrxpdJcv/8PdmTW5iSxR+K845l0KNrE8zETcVm92
u93e2su8KHBLFkgIJBaB9OvvVxSyBd3usV0dc4nL24zaCRRZVVknT56EqLLkLGzs4VRs+YwuSkbj
5bKM/16QncpPkc6AX6ilzoUIRkFwKiQdToWCytmGGPAEneHV+cqFG8fCRJFzok3eFqBXz1HrWT9f
pIho7kbFbjaZJ+VZMAgHbyAprz6Fyy3NDIAX4N/QJWmxyUI4eKnv5EhXu9Txnk7omzEutql+vuIY
v0jdAeW16DHAK5gk8EBTExTKdiivhwAnUh6osILtzhPx5dflSyJd9xIWNd3e43BbnliTCTeiU+Tk
FPYcWCkkG6qOKSTYJztSN6ukuF1TyLAeb+PsvCBfRSGsdhc5WfLJi0LjJPT06jwb0DOuiHgOj64J
b9iV9gjksry/tK1NiRCvxhd1EFl5SXlV/BpFqzUCq+SqxgObiMyvq6IHxoIpkYnK9bNknRuLK7sS
VXJkESG+s9rm03mqsSAleyoQaAmJy2o5umCpU0C7dwtAnzMaU1bUiyYbDYkMlAb2dCQcJJ8nOnoA
dUGfs4PVkJN6odSsGE2oGjAsakvSSFjTq3V2IWXGYMgKDVC0DAcV56gso2r/1CZx+n67tpj6RTDa
XFoVSumXdW39eo3bCsxDpI8pRfxs0K6SeC4oUP8xEyNhzgcZGp/ghO766269tYRyAqqxEUUSZ/HC
Kmcrt9zQi3k5GH2k14r3PA287DICzglO4moekjHTF8GXbJv7C6pGz0ZWOKeZNyTa7FNE3mzwDsV2
hAldIwDmphhwbEfh8iwoy83lAvrP+c6N17d7b75yTlBxL2/JKa/eUoH91Yj2nyrD0m+WuUFdHq1w
orHhoXZrQd2dzvNgPt2HYfluXjh8OWY8Dd0oO/WotEa3/2QbhMudaNfpvEDilyagVRmtV2iWso6P
lwUo2CX9ULQra5PsrjcZ4JmNejKtb1bLgvwtX4EWFTRr/UBxQ4Wovp5H1xVEqxtqIKKbDZzft6vQ
3YzpLU4aZTuIzgBizS+JZ2+v0C0HlhtNjNA+yVwTcekAPKos9iXE8k3EcuFNaBi5cq0XqLF8mawH
5bsyny+RCSvQtQbK/3tZ2kvabUKCZK8U/XEo0Z2/8qgJvE7Jdb0YeKVnnwTbeeYbYbm+gtPkncVQ
3650WxtMTqw8W6UXOkse1PS4oKuIbhg076YvMBg2Umfv7eUaTnRs7t+tw4Bu77ti/yYP6E7kbefl
5yLKN+QssswKX1RhVY3GboKEEBRL+k6/sivqdy+8oMguOeUOXi6cfXKLjiNNKge0f4wF0qstKft0
y1clO/xXfbvJrov1entBZcjuChrNKjpde8GE7KPO8SJgcbtYWhM9HK+JLAbj+dbZvpkbW1DleDGh
f3fGkvd5WeUmLIRo9LIKDZZRWABePt7Q/Ko8NVZpMSERmxjXubPbj+htukEN3I0ciwVRL2eJYReT
c29Ai8j5mvJVy9oYZ2ZkUxdROOHbbKVvbgt9l31wKfI421Zoje4XAJ9Lh9aiFg2nREJt4Zya69IJ
YSDvgyn6Q+xDubbbjhHTD6NTi6F6vd1zTokjyBVwmyfhDfJX1a2WloPrUZiTKQrNjXnuDswUbuY6
Hp1vMmdUjhMj9LKLAt/9SvOe6uPaNfO7cjRxpqVNv5VzbW0XyLBHOkXliyRykPd2KUtGu35DmVqA
WNOlk6+/joJq/jpboJpysg+z/IVJj/cE8QzktIMq3OxOLOiCtAiI05sBKsRnhmZP8lNvTsw+3++q
CpZs4iDhW1BxdLUs0JUeWM72U4AcB6VT8/3ihvIPRzuZkMm9ib2IfsAgwQN0EU2+GqQ63UKFtIyq
4kMVbKqJdVLH6/83XKjmRUQl5lmNcb4pZunu7SxjxmQHoFD8WitNvk9+748eN/Rs9lPoKudvjsIt
dlX9UPUTP2Yj8tEjLqazP/8wR0PwUQBUGyRTXBwII5o2Nz8PQF+hW1FgSv/q+qK6kxseDdKPhuHx
N5Tj+fjfPPYGcoCeT//8gzwX9D+1QbCGvD2ERX304CCAM4MucCgEQ6ovOer//iDcJUWcC2dEdKEF
mRsCK/2ZMehYOHIEbziCj+wIbvDhQx87gocqLJqQtkBZ6kve8N8fA3+6CpFcy/I0vMuP0wbUMkvn
lBTZb1P0V2aDMXRscHzQ9QcHQeQiLEAGAy1tefVtNlDi5f2cJ3TG8cgTnCGl5ABAyHLWF9Pr2BMg
dgwJtsEgLTBPcfVtEBDgBgP6menww0GwrSGUfMsB4ZTviLu3BmFkDA0kgATttHevDwyq+PqmNTSg
1AjuuHx9hHFbr6/rQyYK0rTAv+KSS3CfVgOrViJQcgLLGsJh1xwOKXIUOpsjXF/Ix2CPYLN9cwKE
psFJlV7fdOmj66LZQJr08JFbTqAJOXDwYrt3QQHEH76V0ttb+pDMrj6CR/Tg2zvsFWatt9G7b2+I
TUz99aHx0DKiiQu7gaHD8JB90sQiUF+98wHXFcr1Sj6ASgppUcdGskq+JGv98QxwRnSudm1RVSV/
750r6LomVKyVRsGgkaQ3GumG2Xl9l7jYhVpBLyM5RXrnA9RUaqozwaTCxGKiW55Qy+HqxEOuOSRS
MElkN6eD/o0Cz68aENEUBuhcnAQ7m6CL/pBL0pUCRjkH5Hj3KRQwa2aQ0hyoY16WAjKj7SWAU6EY
GLFFWgfv4E59en0+vvJmqA11oiDS60043HUCj3DZtaln/b5Q9msUaIFhqs4BSxtCuhpBzX34jMx6
CE2KQRBkkPqqV95++YKruh2wKXI0ROiqcQVx/jveFDkkc24gMvCawKl3CwKa6IJXo7QgmOYQuoEH
M6PZFVj1W6OggSmxJegcl+tLRuO98gWaTiiOAlxKDXIgsJFc/AQCczwKngmqpIkGP83vvRsFA19Q
nRGWAEmpPjXBEA97QGsUABNQCyYSk3fqkxPAL1SOkl3CQIvGPYJ6Ja5OgOS5HKMBD4EX5VSQXten
UfAIYRWngqkNqczF10GE5NWZCjoLgo6govsdUerXFomPKuNmdAijLSGHwqNvfTwVbG8IS5qeX4hS
1lfvNgdD40yj6gsgJyJaHnW2RscmQNBB1g4geu+OChA6LdWZwKYAPMyByGmOhZ31AOiA3jjA6M04
92ghgKSifFwGOyUqEP1xvqfMjqcAWrxDumqZiFTIlbdP70+0ogobgpq6fHtaQTULYfesMAI404RQ
al8jI04KpjKC7g1hz4r2iQ+fmHTdBjseMQcA0ZpNs1/bAZKlmmpkBHbiUGPjfDsWdhZEl1QSvfUE
g7weBK2H8SHAl/p2gD4IyeNab5kXxeDxiiDyy7VA8gFs7eEowJRSHAWLkizAdKprHj4roEEN0MZo
U9lQ36pP6yKSLqphMtsiGz+FYqSP66tzVgJMZiZolAQ1oVH/vMBAVELVC8gbkDpGELzZHbtzwRsS
RYsuoP9jrkUnNfydcEKMoKsGiCBJOgGARwWP9IXOKDgkFlk0DWrR+homiy1c1RfMIVJKnJcOKbbu
jBApOLIvDNS3UerXHgnWd69D869SsFgXLZ2Wo0Kmqr4Y1uPdgRzGkHoUUNxm++hf1GjauurqCBFt
ZIoynkO81BkFB4TZJVxCBUz6Qv9WR2qP5Mb1+wQk4QsWomXUljUTv+MLGhA0MmhGbxFmcHZP9QAp
fMGlWStilPLCuY5nhEcuigMU6m3NjJGbUp/iBYtlTX11pOCa9LLZJNY6sbNcFwCYmzR3j16fJzaU
NwfCJUpqqTZsUMPOMZIggWURkhZOIudK74JGTjaqU4FAwfXg4jXB0D1s1XGGLlX5AnqVgyAzfX3y
BQB2+VAKyyKQCnuM0FeUb9nZHAiihhzaweAb3kuf3p9skzKYoLPqI2TBZH94QQRs4FiBFzS81P55
gcVMVlwQSTyawIoEhM2+0AmaSbWJqNmoWxaJ7F6fvAAshcfloZRmAeLB1JyPunEyDBWGF7HdJmro
HQ2J0EiZgwAdEWq2YKg/PAlc5F45V3Ksan6Xa2+vnOB+t69fPS0IHo5u0FWeovf66myLDqPEboEg
TnN07KEv3BcF+tVRAGOmEoHjM0x9ebUjRHBFuEqQ1rxfZ6b9hMN8qwMaB2E0PRPFOuEse6hQ6Ed/
cFgH7v/eVL2I0hZR1dH6QyG3LO8t4Qjx33+1gIp6zTv68bAG1vdp/nnzgvdv3brX4a0O//MynKV+
ehfQm4bX3TWP+cpfUUX0n8j/4q/8+9UY35/kzz9az3m0FP6D4WzZsStylMp203CfxG3DNWte3fDS
jzM/Ozzi9wolVctjPwq/JmmnF6Cs91C2TQOr1J8mx08tCeTqluN4dpeHd0XeMl7zs1WNn84iv/TT
2bFlyfpVttzUFz1Lvj6jZUWx+tJuwUjThifwwnNGPZy2vVDydVWf/2KW0DeybVkwFA8jJVaC35uR
l4x4GB7s1O4t6ZWqj/x86gctB9RlBYeyXdrPx0nYnpGSEqlsOp6GfmcVET04D6Pz+6P8PCnbH8+q
uVqqD3x1f22S/B9lwxgo7pa7w5vXfiFZx6qmXyZFmN0bZknYUbV97Ydxa/VoKDDqdqlh9+Pp8XA0
vBJ101nm31GYP8vzlk83zA1l++FdEM79dnWpZAWom2YvyJK85dkN/07ddkYTrIxG3621qclhP4X1
pEi7pkViWNl0EuedNUSIfXnqll/NvqR+J3qCfSYyeKoP/Wq29dv7VkOZUDdcPrv0V+ssCNvbOvZF
uukp7L+Ypdlsd7BVx9kyo/cUxq9nVXjX2sYaStFTGP9MU7nOcwuUWdl0kubBs7GfJuyU7ckpEztP
c4NTf9md+zJjomr+JgjbIy6p/spmlxERSftU02Q3lE2ns3m3gL9OGKgafj2L42wXbf3OMQGhUQFF
q5p/GyTT2bPn2b29TRYcqpp/lxQ/cMSGsf80N7jviMI8OIqq+feM/izLZq2QwpQqHeq2q/ap0pS4
sqrd29wPDm8u1kLYuwKoVTX7YZau2NkOhmrLEgJVtkzD9rDj3iZA0BOcbT767DvxnCZG7eeuc/yq
z/2Pra5+LPnyDTV+DCp5VEpb1fYuQXRj3hoVmeJ7fFQeQpq+wfL38aeDKMxD/6wNrom/uItmfvrX
fwEAAP//</cx:binary>
              </cx:geoCache>
            </cx:geography>
          </cx:layoutPr>
          <cx:valueColors>
            <cx:minColor>
              <a:srgbClr val="C00000"/>
            </cx:minColor>
            <cx:midColor>
              <a:srgbClr val="FFC000"/>
            </cx:midColor>
            <cx:maxColor>
              <a:schemeClr val="accent6"/>
            </cx:maxColor>
          </cx:valueColors>
          <cx:valueColorPositions count="3">
            <cx:midPosition>
              <cx:number val="-0.94000000000000006"/>
            </cx:midPosition>
          </cx:valueColorPositions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>
              <a:solidFill>
                <a:sysClr val="windowText" lastClr="000000"/>
              </a:solidFill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endParaRPr lang="en-US" sz="1200" b="0" i="0" u="none" strike="noStrike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x:txPr>
    </cx:legend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BEDB6AC-864D-4706-A86D-6B17B100D745}">
  <sheetPr/>
  <sheetViews>
    <sheetView workbookViewId="0"/>
  </sheetViews>
  <pageMargins left="0.25" right="0.25" top="0.25" bottom="2" header="0.3" footer="0.3"/>
  <pageSetup orientation="landscape" horizontalDpi="4294967295" verticalDpi="4294967295" r:id="rId1"/>
  <headerFooter>
    <oddHeader>&amp;L&amp;"Calibri"&amp;11&amp;K000000NONCONFIDENTIAL // FRSONLY&amp;1#</oddHeader>
    <oddFooter>&amp;L&amp;F&amp;C&amp;A&amp;RDRAFT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1FCCE82-595A-4312-97A4-994EC4AE2439}">
  <sheetPr/>
  <sheetViews>
    <sheetView workbookViewId="0"/>
  </sheetViews>
  <pageMargins left="0.25" right="0.25" top="0.25" bottom="2" header="0.3" footer="0.3"/>
  <pageSetup orientation="landscape" horizontalDpi="200" verticalDpi="2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D7D16A6-3ED1-4816-8DDD-789A1123322E}">
  <sheetPr/>
  <sheetViews>
    <sheetView workbookViewId="0"/>
  </sheetViews>
  <pageMargins left="0.25" right="0.25" top="0.25" bottom="2" header="0.3" footer="0.3"/>
  <pageSetup orientation="landscape" horizontalDpi="4294967295" verticalDpi="4294967295" r:id="rId1"/>
  <headerFooter>
    <oddHeader>&amp;L&amp;"Calibri"&amp;11&amp;K000000NONCONFIDENTIAL // FRSONLY&amp;1#</oddHeader>
    <oddFooter>&amp;L&amp;F&amp;C&amp;A&amp;RDRAFT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63744B-3C7D-48DF-9D57-F3AFF6912767}">
  <sheetPr/>
  <sheetViews>
    <sheetView workbookViewId="0"/>
  </sheetViews>
  <pageMargins left="0.25" right="0.25" top="0.25" bottom="2" header="0.3" footer="0.3"/>
  <pageSetup orientation="landscape" horizontalDpi="4294967295" verticalDpi="4294967295" r:id="rId1"/>
  <headerFooter>
    <oddHeader>&amp;L&amp;"Calibri"&amp;11&amp;K000000NONCONFIDENTIAL // FRSONLY&amp;1#</oddHeader>
    <oddFooter>&amp;L&amp;F&amp;C&amp;A&amp;RDRAFT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DFBB9CC-FA07-4803-8222-F0E5577AD175}">
  <sheetPr/>
  <sheetViews>
    <sheetView workbookViewId="0"/>
  </sheetViews>
  <pageMargins left="0.25" right="0.25" top="0.25" bottom="2" header="0.3" footer="0.3"/>
  <pageSetup orientation="landscape" horizontalDpi="4294967295" verticalDpi="4294967295" r:id="rId1"/>
  <headerFooter>
    <oddHeader>&amp;L&amp;"Calibri"&amp;11&amp;K000000NONCONFIDENTIAL // FRSONLY&amp;1#</oddHeader>
    <oddFooter>&amp;L&amp;F&amp;C&amp;A&amp;RDRAFT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4A73C65-D642-454F-BC61-EE8EC74540A9}">
  <sheetPr/>
  <sheetViews>
    <sheetView zoomScale="80" workbookViewId="0"/>
  </sheetViews>
  <pageMargins left="0.25" right="0.25" top="0.25" bottom="2.25" header="0.3" footer="0.3"/>
  <pageSetup orientation="landscape" horizontalDpi="4294967295" verticalDpi="4294967295" r:id="rId1"/>
  <headerFooter>
    <oddHeader>&amp;L&amp;"Calibri"&amp;11&amp;K000000NONCONFIDENTIAL // FRSONLY&amp;1#</oddHeader>
    <oddFooter>&amp;L&amp;F&amp;C&amp;A&amp;RDRAFT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D0463F9-1013-4B9F-9152-74EF7031C65F}">
  <sheetPr/>
  <sheetViews>
    <sheetView workbookViewId="0"/>
  </sheetViews>
  <pageMargins left="0.25" right="0.25" top="0.25" bottom="2" header="0.3" footer="0.3"/>
  <pageSetup orientation="landscape" horizontalDpi="4294967295" verticalDpi="4294967295" r:id="rId1"/>
  <headerFooter>
    <oddHeader>&amp;L&amp;"Calibri"&amp;11&amp;K000000NONCONFIDENTIAL // FRSONLY&amp;1#</oddHeader>
    <oddFooter>&amp;L&amp;F&amp;C&amp;A&amp;RDRAFT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07E2F21-C8B4-4006-8AC0-0808F4C1A3CA}">
  <sheetPr/>
  <sheetViews>
    <sheetView workbookViewId="0"/>
  </sheetViews>
  <pageMargins left="0.25" right="0.25" top="0.25" bottom="2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59D18B-FE05-4D0A-A2C2-81166A2E42FA}">
  <sheetPr/>
  <sheetViews>
    <sheetView workbookViewId="0"/>
  </sheetViews>
  <pageMargins left="0.25" right="0.25" top="0.25" bottom="2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9196B3C-D8EB-4BD9-8A63-367806E28BB0}">
  <sheetPr/>
  <sheetViews>
    <sheetView workbookViewId="0"/>
  </sheetViews>
  <pageMargins left="0.25" right="0.25" top="0.25" bottom="2" header="0.3" footer="0.3"/>
  <pageSetup orientation="landscape" horizontalDpi="200" verticalDpi="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0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496425" cy="5610225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1A325B0F-5AE9-1C48-454B-0A52D2EFDD8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483328" cy="536376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91F9C8-4196-6CF7-EAAD-C633446324A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0.00206</cdr:x>
      <cdr:y>0.10704</cdr:y>
    </cdr:from>
    <cdr:to>
      <cdr:x>0.28156</cdr:x>
      <cdr:y>0.13935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18850" y="570953"/>
          <a:ext cx="2563009" cy="1723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change</a:t>
          </a:r>
        </a:p>
      </cdr:txBody>
    </cdr:sp>
  </cdr:relSizeAnchor>
  <cdr:relSizeAnchor xmlns:cdr="http://schemas.openxmlformats.org/drawingml/2006/chartDrawing">
    <cdr:from>
      <cdr:x>0.7205</cdr:x>
      <cdr:y>0.96769</cdr:y>
    </cdr:from>
    <cdr:to>
      <cdr:x>1</cdr:x>
      <cdr:y>1</cdr:y>
    </cdr:to>
    <cdr:sp macro="" textlink="">
      <cdr:nvSpPr>
        <cdr:cNvPr id="8" name="TextBox 4">
          <a:extLst xmlns:a="http://schemas.openxmlformats.org/drawingml/2006/main">
            <a:ext uri="{FF2B5EF4-FFF2-40B4-BE49-F238E27FC236}">
              <a16:creationId xmlns:a16="http://schemas.microsoft.com/office/drawing/2014/main" id="{EE9D7086-1A3C-6BAA-058B-3C8B7D890AC5}"/>
            </a:ext>
          </a:extLst>
        </cdr:cNvPr>
        <cdr:cNvSpPr txBox="1"/>
      </cdr:nvSpPr>
      <cdr:spPr>
        <a:xfrm xmlns:a="http://schemas.openxmlformats.org/drawingml/2006/main">
          <a:off x="6606968" y="5161658"/>
          <a:ext cx="2563009" cy="1723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solidFill>
                <a:srgbClr val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0.50752</cdr:x>
      <cdr:y>0</cdr:y>
    </cdr:from>
    <cdr:to>
      <cdr:x>1</cdr:x>
      <cdr:y>1</cdr:y>
    </cdr:to>
    <cdr:graphicFrame macro="">
      <cdr:nvGraphicFramePr>
        <cdr:cNvPr id="3" name="Chart 1">
          <a:extLst xmlns:a="http://schemas.openxmlformats.org/drawingml/2006/main">
            <a:ext uri="{FF2B5EF4-FFF2-40B4-BE49-F238E27FC236}">
              <a16:creationId xmlns:a16="http://schemas.microsoft.com/office/drawing/2014/main" id="{F8106908-6B09-1FE9-17AF-763B8A9206A2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</cdr:x>
      <cdr:y>0.87917</cdr:y>
    </cdr:from>
    <cdr:to>
      <cdr:x>1</cdr:x>
      <cdr:y>0.966</cdr:y>
    </cdr:to>
    <cdr:sp macro="" textlink="">
      <cdr:nvSpPr>
        <cdr:cNvPr id="5" name="TextBox 5">
          <a:extLst xmlns:a="http://schemas.openxmlformats.org/drawingml/2006/main">
            <a:ext uri="{FF2B5EF4-FFF2-40B4-BE49-F238E27FC236}">
              <a16:creationId xmlns:a16="http://schemas.microsoft.com/office/drawing/2014/main" id="{FB240389-87B0-DF0C-4F33-C87A2B9EBF86}"/>
            </a:ext>
          </a:extLst>
        </cdr:cNvPr>
        <cdr:cNvSpPr txBox="1"/>
      </cdr:nvSpPr>
      <cdr:spPr>
        <a:xfrm xmlns:a="http://schemas.openxmlformats.org/drawingml/2006/main">
          <a:off x="0" y="4721714"/>
          <a:ext cx="9484702" cy="4663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NOTES: Left panel: U.S. Laffer curves for consumption, and corresponding contributions from real factor income and real tariff revenue, percent change relative to status quo, from a universal U.S. tariff. Scenarios with a unilateral tariff and with tit-for-tat universal retaliation are reported. Right panel: Laffer curves for consumption on U.S., Canada and Mexico, percent change relative to status quo, from a universal U.S. tariff. Solid lines describe the Laffer curves for a unilateral U.S. tariff while dashed lines represent the Laffer curves with tit-for-tat retaliation from all countries (not just Canada and Mexico).  </a:t>
          </a:r>
        </a:p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SOURCES: Authors’ calculations based on the model of Sposi et al. (2025).  </a:t>
          </a:r>
        </a:p>
      </cdr:txBody>
    </cdr:sp>
  </cdr:relSizeAnchor>
  <cdr:relSizeAnchor xmlns:cdr="http://schemas.openxmlformats.org/drawingml/2006/chartDrawing">
    <cdr:from>
      <cdr:x>0.00536</cdr:x>
      <cdr:y>0.00946</cdr:y>
    </cdr:from>
    <cdr:to>
      <cdr:x>0.98873</cdr:x>
      <cdr:y>0.10624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DC20D310-D791-7CDD-E021-04FCC209FE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327048" cy="519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Chart 5</a:t>
          </a:r>
          <a:endParaRPr lang="en-US" sz="1400">
            <a:solidFill>
              <a:srgbClr val="2B528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The U.S. tariff-revenue-maximizing and consumption-maximizing Laffer curves  </a:t>
          </a:r>
          <a:endParaRPr lang="en-US" sz="1400">
            <a:solidFill>
              <a:srgbClr val="2B528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0.09073</cdr:x>
      <cdr:y>0.15708</cdr:y>
    </cdr:from>
    <cdr:to>
      <cdr:x>0.47792</cdr:x>
      <cdr:y>0.3001</cdr:y>
    </cdr:to>
    <cdr:grpSp>
      <cdr:nvGrpSpPr>
        <cdr:cNvPr id="4" name="Group 3">
          <a:extLst xmlns:a="http://schemas.openxmlformats.org/drawingml/2006/main">
            <a:ext uri="{FF2B5EF4-FFF2-40B4-BE49-F238E27FC236}">
              <a16:creationId xmlns:a16="http://schemas.microsoft.com/office/drawing/2014/main" id="{63A94ECE-3D4B-DC39-B6A6-4D724CB9626E}"/>
            </a:ext>
          </a:extLst>
        </cdr:cNvPr>
        <cdr:cNvGrpSpPr/>
      </cdr:nvGrpSpPr>
      <cdr:grpSpPr>
        <a:xfrm xmlns:a="http://schemas.openxmlformats.org/drawingml/2006/main">
          <a:off x="860422" y="842540"/>
          <a:ext cx="3671850" cy="767126"/>
          <a:chOff x="0" y="0"/>
          <a:chExt cx="3671820" cy="767090"/>
        </a:xfrm>
      </cdr:grpSpPr>
      <cdr:cxnSp macro="">
        <cdr:nvCxnSpPr>
          <cdr:cNvPr id="7" name="Straight Arrow Connector 6">
            <a:extLst xmlns:a="http://schemas.openxmlformats.org/drawingml/2006/main">
              <a:ext uri="{FF2B5EF4-FFF2-40B4-BE49-F238E27FC236}">
                <a16:creationId xmlns:a16="http://schemas.microsoft.com/office/drawing/2014/main" id="{76463C81-41A7-D1CD-EFDF-DDC15AE4F5E9}"/>
              </a:ext>
            </a:extLst>
          </cdr:cNvPr>
          <cdr:cNvCxnSpPr/>
        </cdr:nvCxnSpPr>
        <cdr:spPr>
          <a:xfrm xmlns:a="http://schemas.openxmlformats.org/drawingml/2006/main" flipH="1">
            <a:off x="624085" y="179024"/>
            <a:ext cx="334078" cy="183318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accent6">
                <a:lumMod val="50000"/>
              </a:schemeClr>
            </a:solidFill>
            <a:tailEnd type="triangle"/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9" name="TextBox 3">
            <a:extLst xmlns:a="http://schemas.openxmlformats.org/drawingml/2006/main">
              <a:ext uri="{FF2B5EF4-FFF2-40B4-BE49-F238E27FC236}">
                <a16:creationId xmlns:a16="http://schemas.microsoft.com/office/drawing/2014/main" id="{FA04E606-2E66-65A9-36E7-F9F36BB5259D}"/>
              </a:ext>
            </a:extLst>
          </cdr:cNvPr>
          <cdr:cNvSpPr txBox="1"/>
        </cdr:nvSpPr>
        <cdr:spPr>
          <a:xfrm xmlns:a="http://schemas.openxmlformats.org/drawingml/2006/main">
            <a:off x="906890" y="0"/>
            <a:ext cx="2764930" cy="50416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100" kern="1200"/>
              <a:t>Peak</a:t>
            </a:r>
            <a:r>
              <a:rPr lang="en-US" sz="1100" kern="1200" baseline="0"/>
              <a:t> real tariff revenue: 70%</a:t>
            </a:r>
          </a:p>
          <a:p xmlns:a="http://schemas.openxmlformats.org/drawingml/2006/main">
            <a:r>
              <a:rPr lang="en-US" sz="1100" kern="1200" baseline="0"/>
              <a:t>Peak real tariff revenue (with retaliation): 30%</a:t>
            </a:r>
            <a:endParaRPr lang="en-US" sz="1100" kern="1200"/>
          </a:p>
        </cdr:txBody>
      </cdr:sp>
      <cdr:cxnSp macro="">
        <cdr:nvCxnSpPr>
          <cdr:cNvPr id="10" name="Straight Arrow Connector 9">
            <a:extLst xmlns:a="http://schemas.openxmlformats.org/drawingml/2006/main">
              <a:ext uri="{FF2B5EF4-FFF2-40B4-BE49-F238E27FC236}">
                <a16:creationId xmlns:a16="http://schemas.microsoft.com/office/drawing/2014/main" id="{9E0D5903-D3CE-FE03-B0C9-44CE16D97061}"/>
              </a:ext>
            </a:extLst>
          </cdr:cNvPr>
          <cdr:cNvCxnSpPr/>
        </cdr:nvCxnSpPr>
        <cdr:spPr>
          <a:xfrm xmlns:a="http://schemas.openxmlformats.org/drawingml/2006/main" flipH="1">
            <a:off x="0" y="323423"/>
            <a:ext cx="957594" cy="44366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accent6">
                <a:lumMod val="50000"/>
              </a:schemeClr>
            </a:solidFill>
            <a:prstDash val="dash"/>
            <a:tailEnd type="triangle"/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0.55338</cdr:x>
      <cdr:y>0.15597</cdr:y>
    </cdr:from>
    <cdr:to>
      <cdr:x>0.7212</cdr:x>
      <cdr:y>0.79685</cdr:y>
    </cdr:to>
    <cdr:grpSp>
      <cdr:nvGrpSpPr>
        <cdr:cNvPr id="15" name="Group 14">
          <a:extLst xmlns:a="http://schemas.openxmlformats.org/drawingml/2006/main">
            <a:ext uri="{FF2B5EF4-FFF2-40B4-BE49-F238E27FC236}">
              <a16:creationId xmlns:a16="http://schemas.microsoft.com/office/drawing/2014/main" id="{8F26ADCE-5C18-3C0C-4686-7C11A4F523F5}"/>
            </a:ext>
          </a:extLst>
        </cdr:cNvPr>
        <cdr:cNvGrpSpPr/>
      </cdr:nvGrpSpPr>
      <cdr:grpSpPr>
        <a:xfrm xmlns:a="http://schemas.openxmlformats.org/drawingml/2006/main">
          <a:off x="5247884" y="836587"/>
          <a:ext cx="1591492" cy="3437530"/>
          <a:chOff x="0" y="0"/>
          <a:chExt cx="1592847" cy="3437902"/>
        </a:xfrm>
      </cdr:grpSpPr>
      <cdr:cxnSp macro="">
        <cdr:nvCxnSpPr>
          <cdr:cNvPr id="16" name="Straight Connector 15">
            <a:extLst xmlns:a="http://schemas.openxmlformats.org/drawingml/2006/main">
              <a:ext uri="{FF2B5EF4-FFF2-40B4-BE49-F238E27FC236}">
                <a16:creationId xmlns:a16="http://schemas.microsoft.com/office/drawing/2014/main" id="{B6CEA097-202F-490F-9951-89317C89C3DE}"/>
              </a:ext>
            </a:extLst>
          </cdr:cNvPr>
          <cdr:cNvCxnSpPr/>
        </cdr:nvCxnSpPr>
        <cdr:spPr>
          <a:xfrm xmlns:a="http://schemas.openxmlformats.org/drawingml/2006/main" flipH="1">
            <a:off x="391687" y="0"/>
            <a:ext cx="3479" cy="3437902"/>
          </a:xfrm>
          <a:prstGeom xmlns:a="http://schemas.openxmlformats.org/drawingml/2006/main" prst="line">
            <a:avLst/>
          </a:prstGeom>
          <a:ln xmlns:a="http://schemas.openxmlformats.org/drawingml/2006/main" w="12700">
            <a:prstDash val="sysDot"/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7" name="Straight Arrow Connector 16">
            <a:extLst xmlns:a="http://schemas.openxmlformats.org/drawingml/2006/main">
              <a:ext uri="{FF2B5EF4-FFF2-40B4-BE49-F238E27FC236}">
                <a16:creationId xmlns:a16="http://schemas.microsoft.com/office/drawing/2014/main" id="{715EAF93-B0B9-9987-D953-1D40CCF1A0C2}"/>
              </a:ext>
            </a:extLst>
          </cdr:cNvPr>
          <cdr:cNvCxnSpPr/>
        </cdr:nvCxnSpPr>
        <cdr:spPr>
          <a:xfrm xmlns:a="http://schemas.openxmlformats.org/drawingml/2006/main" flipH="1">
            <a:off x="370750" y="739289"/>
            <a:ext cx="367332" cy="197212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accent6">
                <a:lumMod val="50000"/>
              </a:schemeClr>
            </a:solidFill>
            <a:tailEnd type="triangle"/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8" name="Straight Arrow Connector 17">
            <a:extLst xmlns:a="http://schemas.openxmlformats.org/drawingml/2006/main">
              <a:ext uri="{FF2B5EF4-FFF2-40B4-BE49-F238E27FC236}">
                <a16:creationId xmlns:a16="http://schemas.microsoft.com/office/drawing/2014/main" id="{A71E553E-E984-1E52-1EEF-9137F4E5668C}"/>
              </a:ext>
            </a:extLst>
          </cdr:cNvPr>
          <cdr:cNvCxnSpPr/>
        </cdr:nvCxnSpPr>
        <cdr:spPr>
          <a:xfrm xmlns:a="http://schemas.openxmlformats.org/drawingml/2006/main" flipH="1">
            <a:off x="0" y="589326"/>
            <a:ext cx="753653" cy="447471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accent6">
                <a:lumMod val="50000"/>
              </a:schemeClr>
            </a:solidFill>
            <a:prstDash val="dash"/>
            <a:tailEnd type="triangle"/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9" name="Straight Arrow Connector 18">
            <a:extLst xmlns:a="http://schemas.openxmlformats.org/drawingml/2006/main">
              <a:ext uri="{FF2B5EF4-FFF2-40B4-BE49-F238E27FC236}">
                <a16:creationId xmlns:a16="http://schemas.microsoft.com/office/drawing/2014/main" id="{DFE0C05D-42C6-1F7B-094D-3D00FEDDFFF6}"/>
              </a:ext>
            </a:extLst>
          </cdr:cNvPr>
          <cdr:cNvCxnSpPr/>
        </cdr:nvCxnSpPr>
        <cdr:spPr>
          <a:xfrm xmlns:a="http://schemas.openxmlformats.org/drawingml/2006/main" flipH="1">
            <a:off x="1225516" y="949172"/>
            <a:ext cx="367331" cy="197212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accent6">
                <a:lumMod val="50000"/>
              </a:schemeClr>
            </a:solidFill>
            <a:tailEnd type="triangle"/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0.00206</cdr:x>
      <cdr:y>0.10704</cdr:y>
    </cdr:from>
    <cdr:to>
      <cdr:x>0.28156</cdr:x>
      <cdr:y>0.13935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18850" y="570953"/>
          <a:ext cx="2563009" cy="1723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change</a:t>
          </a:r>
        </a:p>
      </cdr:txBody>
    </cdr:sp>
  </cdr:relSizeAnchor>
  <cdr:relSizeAnchor xmlns:cdr="http://schemas.openxmlformats.org/drawingml/2006/chartDrawing">
    <cdr:from>
      <cdr:x>0.42363</cdr:x>
      <cdr:y>0.96814</cdr:y>
    </cdr:from>
    <cdr:to>
      <cdr:x>1</cdr:x>
      <cdr:y>1</cdr:y>
    </cdr:to>
    <cdr:sp macro="" textlink="">
      <cdr:nvSpPr>
        <cdr:cNvPr id="8" name="TextBox 4">
          <a:extLst xmlns:a="http://schemas.openxmlformats.org/drawingml/2006/main">
            <a:ext uri="{FF2B5EF4-FFF2-40B4-BE49-F238E27FC236}">
              <a16:creationId xmlns:a16="http://schemas.microsoft.com/office/drawing/2014/main" id="{EE9D7086-1A3C-6BAA-058B-3C8B7D890AC5}"/>
            </a:ext>
          </a:extLst>
        </cdr:cNvPr>
        <cdr:cNvSpPr txBox="1"/>
      </cdr:nvSpPr>
      <cdr:spPr>
        <a:xfrm xmlns:a="http://schemas.openxmlformats.org/drawingml/2006/main">
          <a:off x="1981199" y="5210175"/>
          <a:ext cx="2695575" cy="1714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solidFill>
                <a:srgbClr val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0.24796</cdr:x>
      <cdr:y>0.23811</cdr:y>
    </cdr:from>
    <cdr:to>
      <cdr:x>1</cdr:x>
      <cdr:y>0.3321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9D0F0E8-46BC-6310-D173-F2671F34772F}"/>
            </a:ext>
          </a:extLst>
        </cdr:cNvPr>
        <cdr:cNvSpPr txBox="1"/>
      </cdr:nvSpPr>
      <cdr:spPr>
        <a:xfrm xmlns:a="http://schemas.openxmlformats.org/drawingml/2006/main">
          <a:off x="1158081" y="1277144"/>
          <a:ext cx="3512268" cy="5041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kern="1200"/>
            <a:t>Peak</a:t>
          </a:r>
          <a:r>
            <a:rPr lang="en-US" sz="1100" kern="1200" baseline="0"/>
            <a:t> consumption gains (with retaliation): &lt;1%</a:t>
          </a:r>
        </a:p>
        <a:p xmlns:a="http://schemas.openxmlformats.org/drawingml/2006/main">
          <a:r>
            <a:rPr lang="en-US" sz="1100" kern="1200" baseline="0"/>
            <a:t>Peak consumption gains: 25%</a:t>
          </a: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baseline="0">
              <a:effectLst/>
              <a:latin typeface="+mn-lt"/>
              <a:ea typeface="+mn-ea"/>
              <a:cs typeface="+mn-cs"/>
            </a:rPr>
            <a:t>                                Consumption losses (if no retaliation): &gt;75%</a:t>
          </a:r>
          <a:endParaRPr lang="en-US">
            <a:effectLst/>
          </a:endParaRPr>
        </a:p>
        <a:p xmlns:a="http://schemas.openxmlformats.org/drawingml/2006/main">
          <a:endParaRPr lang="en-US" sz="1100" kern="12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496425" cy="5610225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A8C444B-2CA4-BF86-2A54-F15D331A9F7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0.01004</cdr:x>
      <cdr:y>0.10265</cdr:y>
    </cdr:from>
    <cdr:to>
      <cdr:x>0.28156</cdr:x>
      <cdr:y>0.13935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95250" y="552450"/>
          <a:ext cx="2576552" cy="197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change</a:t>
          </a:r>
        </a:p>
      </cdr:txBody>
    </cdr:sp>
  </cdr:relSizeAnchor>
  <cdr:relSizeAnchor xmlns:cdr="http://schemas.openxmlformats.org/drawingml/2006/chartDrawing">
    <cdr:from>
      <cdr:x>0.7205</cdr:x>
      <cdr:y>0.96769</cdr:y>
    </cdr:from>
    <cdr:to>
      <cdr:x>1</cdr:x>
      <cdr:y>1</cdr:y>
    </cdr:to>
    <cdr:sp macro="" textlink="">
      <cdr:nvSpPr>
        <cdr:cNvPr id="8" name="TextBox 4">
          <a:extLst xmlns:a="http://schemas.openxmlformats.org/drawingml/2006/main">
            <a:ext uri="{FF2B5EF4-FFF2-40B4-BE49-F238E27FC236}">
              <a16:creationId xmlns:a16="http://schemas.microsoft.com/office/drawing/2014/main" id="{EE9D7086-1A3C-6BAA-058B-3C8B7D890AC5}"/>
            </a:ext>
          </a:extLst>
        </cdr:cNvPr>
        <cdr:cNvSpPr txBox="1"/>
      </cdr:nvSpPr>
      <cdr:spPr>
        <a:xfrm xmlns:a="http://schemas.openxmlformats.org/drawingml/2006/main">
          <a:off x="6606968" y="5161658"/>
          <a:ext cx="2563009" cy="1723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solidFill>
                <a:srgbClr val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0.00703</cdr:x>
      <cdr:y>0.87759</cdr:y>
    </cdr:from>
    <cdr:to>
      <cdr:x>1</cdr:x>
      <cdr:y>0.98722</cdr:y>
    </cdr:to>
    <cdr:sp macro="" textlink="">
      <cdr:nvSpPr>
        <cdr:cNvPr id="5" name="TextBox 5">
          <a:extLst xmlns:a="http://schemas.openxmlformats.org/drawingml/2006/main">
            <a:ext uri="{FF2B5EF4-FFF2-40B4-BE49-F238E27FC236}">
              <a16:creationId xmlns:a16="http://schemas.microsoft.com/office/drawing/2014/main" id="{FB240389-87B0-DF0C-4F33-C87A2B9EBF86}"/>
            </a:ext>
          </a:extLst>
        </cdr:cNvPr>
        <cdr:cNvSpPr txBox="1"/>
      </cdr:nvSpPr>
      <cdr:spPr>
        <a:xfrm xmlns:a="http://schemas.openxmlformats.org/drawingml/2006/main">
          <a:off x="66760" y="4923484"/>
          <a:ext cx="9429665" cy="6150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NOTES: U.S. Laffer curves for consumption and corresponding contributions from real factor income and real tariff revenue, percent change relative to status quo, from a universal U.S. tariff. Scenarios with a unilateral tariff and with tit-for-tat universal retaliation are shown. </a:t>
          </a:r>
        </a:p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Authors’ calculations.</a:t>
          </a:r>
        </a:p>
      </cdr:txBody>
    </cdr:sp>
  </cdr:relSizeAnchor>
  <cdr:relSizeAnchor xmlns:cdr="http://schemas.openxmlformats.org/drawingml/2006/chartDrawing">
    <cdr:from>
      <cdr:x>0.00536</cdr:x>
      <cdr:y>0.00946</cdr:y>
    </cdr:from>
    <cdr:to>
      <cdr:x>0.98873</cdr:x>
      <cdr:y>0.10624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DC20D310-D791-7CDD-E021-04FCC209FE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327048" cy="519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Chart 5</a:t>
          </a:r>
          <a:endParaRPr lang="en-US" sz="1400">
            <a:solidFill>
              <a:srgbClr val="2B528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Laffer curves show tariff rates that maximize government revenue, aggregate consumption</a:t>
          </a:r>
          <a:endParaRPr lang="en-US" sz="1400">
            <a:solidFill>
              <a:srgbClr val="2B528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0.12869</cdr:x>
      <cdr:y>0.15375</cdr:y>
    </cdr:from>
    <cdr:to>
      <cdr:x>0.9592</cdr:x>
      <cdr:y>0.30189</cdr:y>
    </cdr:to>
    <cdr:grpSp>
      <cdr:nvGrpSpPr>
        <cdr:cNvPr id="4" name="Group 3">
          <a:extLst xmlns:a="http://schemas.openxmlformats.org/drawingml/2006/main">
            <a:ext uri="{FF2B5EF4-FFF2-40B4-BE49-F238E27FC236}">
              <a16:creationId xmlns:a16="http://schemas.microsoft.com/office/drawing/2014/main" id="{63A94ECE-3D4B-DC39-B6A6-4D724CB9626E}"/>
            </a:ext>
          </a:extLst>
        </cdr:cNvPr>
        <cdr:cNvGrpSpPr/>
      </cdr:nvGrpSpPr>
      <cdr:grpSpPr>
        <a:xfrm xmlns:a="http://schemas.openxmlformats.org/drawingml/2006/main">
          <a:off x="1222095" y="862572"/>
          <a:ext cx="7886876" cy="831099"/>
          <a:chOff x="0" y="0"/>
          <a:chExt cx="3288237" cy="767090"/>
        </a:xfrm>
      </cdr:grpSpPr>
      <cdr:cxnSp macro="">
        <cdr:nvCxnSpPr>
          <cdr:cNvPr id="7" name="Straight Arrow Connector 6">
            <a:extLst xmlns:a="http://schemas.openxmlformats.org/drawingml/2006/main">
              <a:ext uri="{FF2B5EF4-FFF2-40B4-BE49-F238E27FC236}">
                <a16:creationId xmlns:a16="http://schemas.microsoft.com/office/drawing/2014/main" id="{76463C81-41A7-D1CD-EFDF-DDC15AE4F5E9}"/>
              </a:ext>
            </a:extLst>
          </cdr:cNvPr>
          <cdr:cNvCxnSpPr/>
        </cdr:nvCxnSpPr>
        <cdr:spPr>
          <a:xfrm xmlns:a="http://schemas.openxmlformats.org/drawingml/2006/main" flipH="1">
            <a:off x="624085" y="179024"/>
            <a:ext cx="334078" cy="183318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accent6">
                <a:lumMod val="50000"/>
              </a:schemeClr>
            </a:solidFill>
            <a:tailEnd type="triangle"/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9" name="TextBox 3">
            <a:extLst xmlns:a="http://schemas.openxmlformats.org/drawingml/2006/main">
              <a:ext uri="{FF2B5EF4-FFF2-40B4-BE49-F238E27FC236}">
                <a16:creationId xmlns:a16="http://schemas.microsoft.com/office/drawing/2014/main" id="{FA04E606-2E66-65A9-36E7-F9F36BB5259D}"/>
              </a:ext>
            </a:extLst>
          </cdr:cNvPr>
          <cdr:cNvSpPr txBox="1"/>
        </cdr:nvSpPr>
        <cdr:spPr>
          <a:xfrm xmlns:a="http://schemas.openxmlformats.org/drawingml/2006/main">
            <a:off x="973509" y="0"/>
            <a:ext cx="2314728" cy="50416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kern="1200">
                <a:latin typeface="Arial" panose="020B0604020202020204" pitchFamily="34" charset="0"/>
                <a:cs typeface="Arial" panose="020B0604020202020204" pitchFamily="34" charset="0"/>
              </a:rPr>
              <a:t>Peak</a:t>
            </a:r>
            <a:r>
              <a:rPr lang="en-US" sz="1200" kern="1200" baseline="0">
                <a:latin typeface="Arial" panose="020B0604020202020204" pitchFamily="34" charset="0"/>
                <a:cs typeface="Arial" panose="020B0604020202020204" pitchFamily="34" charset="0"/>
              </a:rPr>
              <a:t> real tariff revenue: 70%</a:t>
            </a:r>
          </a:p>
          <a:p xmlns:a="http://schemas.openxmlformats.org/drawingml/2006/main">
            <a:r>
              <a:rPr lang="en-US" sz="1200" kern="1200" baseline="0">
                <a:latin typeface="Arial" panose="020B0604020202020204" pitchFamily="34" charset="0"/>
                <a:cs typeface="Arial" panose="020B0604020202020204" pitchFamily="34" charset="0"/>
              </a:rPr>
              <a:t>Peak real tariff revenue (with retaliation): 30%</a:t>
            </a:r>
            <a:endParaRPr lang="en-US" sz="1200" kern="120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  <cdr:cxnSp macro="">
        <cdr:nvCxnSpPr>
          <cdr:cNvPr id="10" name="Straight Arrow Connector 9">
            <a:extLst xmlns:a="http://schemas.openxmlformats.org/drawingml/2006/main">
              <a:ext uri="{FF2B5EF4-FFF2-40B4-BE49-F238E27FC236}">
                <a16:creationId xmlns:a16="http://schemas.microsoft.com/office/drawing/2014/main" id="{9E0D5903-D3CE-FE03-B0C9-44CE16D97061}"/>
              </a:ext>
            </a:extLst>
          </cdr:cNvPr>
          <cdr:cNvCxnSpPr/>
        </cdr:nvCxnSpPr>
        <cdr:spPr>
          <a:xfrm xmlns:a="http://schemas.openxmlformats.org/drawingml/2006/main" flipH="1">
            <a:off x="0" y="323423"/>
            <a:ext cx="957594" cy="44366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accent6">
                <a:lumMod val="50000"/>
              </a:schemeClr>
            </a:solidFill>
            <a:prstDash val="dash"/>
            <a:tailEnd type="triangle"/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0.41556</cdr:x>
      <cdr:y>0.84757</cdr:y>
    </cdr:from>
    <cdr:to>
      <cdr:x>0.77324</cdr:x>
      <cdr:y>0.89005</cdr:y>
    </cdr:to>
    <cdr:sp macro="" textlink="">
      <cdr:nvSpPr>
        <cdr:cNvPr id="11" name="TextBox 4">
          <a:extLst xmlns:a="http://schemas.openxmlformats.org/drawingml/2006/main">
            <a:ext uri="{FF2B5EF4-FFF2-40B4-BE49-F238E27FC236}">
              <a16:creationId xmlns:a16="http://schemas.microsoft.com/office/drawing/2014/main" id="{FD5531BB-3454-DCDC-7718-89721404B42F}"/>
            </a:ext>
          </a:extLst>
        </cdr:cNvPr>
        <cdr:cNvSpPr txBox="1"/>
      </cdr:nvSpPr>
      <cdr:spPr>
        <a:xfrm xmlns:a="http://schemas.openxmlformats.org/drawingml/2006/main">
          <a:off x="3946334" y="4755077"/>
          <a:ext cx="3396682" cy="2383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U.S. tariff rate increase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496425" cy="5610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EC7E8A-2B62-5E0C-F66B-096629AD2C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0.00502</cdr:x>
      <cdr:y>0.09912</cdr:y>
    </cdr:from>
    <cdr:to>
      <cdr:x>0.28156</cdr:x>
      <cdr:y>0.13935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47624" y="533400"/>
          <a:ext cx="2624177" cy="2165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change</a:t>
          </a:r>
        </a:p>
      </cdr:txBody>
    </cdr:sp>
  </cdr:relSizeAnchor>
  <cdr:relSizeAnchor xmlns:cdr="http://schemas.openxmlformats.org/drawingml/2006/chartDrawing">
    <cdr:from>
      <cdr:x>0.42363</cdr:x>
      <cdr:y>0.96814</cdr:y>
    </cdr:from>
    <cdr:to>
      <cdr:x>1</cdr:x>
      <cdr:y>1</cdr:y>
    </cdr:to>
    <cdr:sp macro="" textlink="">
      <cdr:nvSpPr>
        <cdr:cNvPr id="8" name="TextBox 4">
          <a:extLst xmlns:a="http://schemas.openxmlformats.org/drawingml/2006/main">
            <a:ext uri="{FF2B5EF4-FFF2-40B4-BE49-F238E27FC236}">
              <a16:creationId xmlns:a16="http://schemas.microsoft.com/office/drawing/2014/main" id="{EE9D7086-1A3C-6BAA-058B-3C8B7D890AC5}"/>
            </a:ext>
          </a:extLst>
        </cdr:cNvPr>
        <cdr:cNvSpPr txBox="1"/>
      </cdr:nvSpPr>
      <cdr:spPr>
        <a:xfrm xmlns:a="http://schemas.openxmlformats.org/drawingml/2006/main">
          <a:off x="1981199" y="5210175"/>
          <a:ext cx="2695575" cy="1714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solidFill>
                <a:srgbClr val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0.23666</cdr:x>
      <cdr:y>0.23811</cdr:y>
    </cdr:from>
    <cdr:to>
      <cdr:x>1</cdr:x>
      <cdr:y>0.3321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9D0F0E8-46BC-6310-D173-F2671F34772F}"/>
            </a:ext>
          </a:extLst>
        </cdr:cNvPr>
        <cdr:cNvSpPr txBox="1"/>
      </cdr:nvSpPr>
      <cdr:spPr>
        <a:xfrm xmlns:a="http://schemas.openxmlformats.org/drawingml/2006/main">
          <a:off x="2244328" y="1277166"/>
          <a:ext cx="7239000" cy="5041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kern="1200">
              <a:latin typeface="Arial" panose="020B0604020202020204" pitchFamily="34" charset="0"/>
              <a:cs typeface="Arial" panose="020B0604020202020204" pitchFamily="34" charset="0"/>
            </a:rPr>
            <a:t>Peak</a:t>
          </a:r>
          <a:r>
            <a:rPr lang="en-US" sz="1200" kern="1200" baseline="0">
              <a:latin typeface="Arial" panose="020B0604020202020204" pitchFamily="34" charset="0"/>
              <a:cs typeface="Arial" panose="020B0604020202020204" pitchFamily="34" charset="0"/>
            </a:rPr>
            <a:t> U.S. consumption gains (with retaliation): &lt;1%</a:t>
          </a:r>
        </a:p>
        <a:p xmlns:a="http://schemas.openxmlformats.org/drawingml/2006/main">
          <a:r>
            <a:rPr lang="en-US" sz="1200" kern="1200" baseline="0">
              <a:latin typeface="Arial" panose="020B0604020202020204" pitchFamily="34" charset="0"/>
              <a:cs typeface="Arial" panose="020B0604020202020204" pitchFamily="34" charset="0"/>
            </a:rPr>
            <a:t>Peak U.S. consumption gains (if no retaliation): 25%</a:t>
          </a: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                             Consumption losses (if no retaliation): &gt;75%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200" kern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0.04714</cdr:x>
      <cdr:y>0.16648</cdr:y>
    </cdr:from>
    <cdr:to>
      <cdr:x>0.4241</cdr:x>
      <cdr:y>0.75805</cdr:y>
    </cdr:to>
    <cdr:grpSp>
      <cdr:nvGrpSpPr>
        <cdr:cNvPr id="4" name="Group 3">
          <a:extLst xmlns:a="http://schemas.openxmlformats.org/drawingml/2006/main">
            <a:ext uri="{FF2B5EF4-FFF2-40B4-BE49-F238E27FC236}">
              <a16:creationId xmlns:a16="http://schemas.microsoft.com/office/drawing/2014/main" id="{BDF7E89F-FB20-B5FC-A16E-294EA4FFE2DF}"/>
            </a:ext>
          </a:extLst>
        </cdr:cNvPr>
        <cdr:cNvGrpSpPr/>
      </cdr:nvGrpSpPr>
      <cdr:grpSpPr>
        <a:xfrm xmlns:a="http://schemas.openxmlformats.org/drawingml/2006/main">
          <a:off x="447661" y="933990"/>
          <a:ext cx="3579773" cy="3318841"/>
          <a:chOff x="26248" y="0"/>
          <a:chExt cx="1492416" cy="3438274"/>
        </a:xfrm>
      </cdr:grpSpPr>
      <cdr:cxnSp macro="">
        <cdr:nvCxnSpPr>
          <cdr:cNvPr id="5" name="Straight Connector 4">
            <a:extLst xmlns:a="http://schemas.openxmlformats.org/drawingml/2006/main">
              <a:ext uri="{FF2B5EF4-FFF2-40B4-BE49-F238E27FC236}">
                <a16:creationId xmlns:a16="http://schemas.microsoft.com/office/drawing/2014/main" id="{001A7E55-7B4C-A70F-7C99-C3B2EF66A081}"/>
              </a:ext>
            </a:extLst>
          </cdr:cNvPr>
          <cdr:cNvCxnSpPr/>
        </cdr:nvCxnSpPr>
        <cdr:spPr>
          <a:xfrm xmlns:a="http://schemas.openxmlformats.org/drawingml/2006/main" flipH="1">
            <a:off x="392025" y="0"/>
            <a:ext cx="3482" cy="3438274"/>
          </a:xfrm>
          <a:prstGeom xmlns:a="http://schemas.openxmlformats.org/drawingml/2006/main" prst="line">
            <a:avLst/>
          </a:prstGeom>
          <a:ln xmlns:a="http://schemas.openxmlformats.org/drawingml/2006/main" w="12700">
            <a:prstDash val="sysDot"/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6" name="Straight Arrow Connector 5">
            <a:extLst xmlns:a="http://schemas.openxmlformats.org/drawingml/2006/main">
              <a:ext uri="{FF2B5EF4-FFF2-40B4-BE49-F238E27FC236}">
                <a16:creationId xmlns:a16="http://schemas.microsoft.com/office/drawing/2014/main" id="{C8A7CBD5-35FF-C591-8899-77B79D93FBF0}"/>
              </a:ext>
            </a:extLst>
          </cdr:cNvPr>
          <cdr:cNvCxnSpPr/>
        </cdr:nvCxnSpPr>
        <cdr:spPr>
          <a:xfrm xmlns:a="http://schemas.openxmlformats.org/drawingml/2006/main" flipH="1">
            <a:off x="399520" y="719788"/>
            <a:ext cx="385185" cy="167752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accent6">
                <a:lumMod val="50000"/>
              </a:schemeClr>
            </a:solidFill>
            <a:tailEnd type="triangle"/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Straight Arrow Connector 6">
            <a:extLst xmlns:a="http://schemas.openxmlformats.org/drawingml/2006/main">
              <a:ext uri="{FF2B5EF4-FFF2-40B4-BE49-F238E27FC236}">
                <a16:creationId xmlns:a16="http://schemas.microsoft.com/office/drawing/2014/main" id="{9DECEDDF-E9BA-4CC1-885D-277802CD3C8C}"/>
              </a:ext>
            </a:extLst>
          </cdr:cNvPr>
          <cdr:cNvCxnSpPr/>
        </cdr:nvCxnSpPr>
        <cdr:spPr>
          <a:xfrm xmlns:a="http://schemas.openxmlformats.org/drawingml/2006/main" flipH="1">
            <a:off x="26248" y="589390"/>
            <a:ext cx="728057" cy="456034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accent6">
                <a:lumMod val="50000"/>
              </a:schemeClr>
            </a:solidFill>
            <a:prstDash val="dash"/>
            <a:tailEnd type="triangle"/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9" name="Straight Arrow Connector 8">
            <a:extLst xmlns:a="http://schemas.openxmlformats.org/drawingml/2006/main">
              <a:ext uri="{FF2B5EF4-FFF2-40B4-BE49-F238E27FC236}">
                <a16:creationId xmlns:a16="http://schemas.microsoft.com/office/drawing/2014/main" id="{6ED766A8-ABB3-19B0-0BB1-3CB60AA85EE7}"/>
              </a:ext>
            </a:extLst>
          </cdr:cNvPr>
          <cdr:cNvCxnSpPr/>
        </cdr:nvCxnSpPr>
        <cdr:spPr>
          <a:xfrm xmlns:a="http://schemas.openxmlformats.org/drawingml/2006/main" flipH="1">
            <a:off x="1151016" y="925738"/>
            <a:ext cx="367648" cy="197233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accent6">
                <a:lumMod val="50000"/>
              </a:schemeClr>
            </a:solidFill>
            <a:tailEnd type="triangle"/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0.00536</cdr:x>
      <cdr:y>0.00947</cdr:y>
    </cdr:from>
    <cdr:to>
      <cdr:x>0.98873</cdr:x>
      <cdr:y>0.10625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4A7963C6-35CB-2424-1BFE-842D003F04A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325620" cy="5191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Chart 6</a:t>
          </a:r>
          <a:endParaRPr lang="en-US" sz="1400">
            <a:solidFill>
              <a:srgbClr val="2B528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USMCA Laffer curves show tariff rates that maximize aggregate consumption with and without retaliation</a:t>
          </a:r>
          <a:endParaRPr lang="en-US" sz="1400">
            <a:solidFill>
              <a:srgbClr val="2B528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0.00602</cdr:x>
      <cdr:y>0.82124</cdr:y>
    </cdr:from>
    <cdr:to>
      <cdr:x>1</cdr:x>
      <cdr:y>1</cdr:y>
    </cdr:to>
    <cdr:sp macro="" textlink="">
      <cdr:nvSpPr>
        <cdr:cNvPr id="11" name="TextBox 5">
          <a:extLst xmlns:a="http://schemas.openxmlformats.org/drawingml/2006/main">
            <a:ext uri="{FF2B5EF4-FFF2-40B4-BE49-F238E27FC236}">
              <a16:creationId xmlns:a16="http://schemas.microsoft.com/office/drawing/2014/main" id="{BBE829C5-1F31-9D64-63F8-E9F401D76175}"/>
            </a:ext>
          </a:extLst>
        </cdr:cNvPr>
        <cdr:cNvSpPr txBox="1"/>
      </cdr:nvSpPr>
      <cdr:spPr>
        <a:xfrm xmlns:a="http://schemas.openxmlformats.org/drawingml/2006/main">
          <a:off x="57150" y="4607341"/>
          <a:ext cx="9439275" cy="10028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NOTES: Laffer curves for consumption on U.S., Canada and Mexico, percent change relative to status quo, from a universal U.S. tariff. Solid lines describe the Laffer curves for a unilateral U.S. tariff, while dashed lines represent the Laffer curves with tit-for-tat retaliation from all countries (not only Canada and Mexico). USMCA refers to the United States-Mexico-Canada Agreement of 2020.</a:t>
          </a:r>
        </a:p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Authors’ calculations.  </a:t>
          </a:r>
        </a:p>
      </cdr:txBody>
    </cdr:sp>
  </cdr:relSizeAnchor>
  <cdr:relSizeAnchor xmlns:cdr="http://schemas.openxmlformats.org/drawingml/2006/chartDrawing">
    <cdr:from>
      <cdr:x>0.43915</cdr:x>
      <cdr:y>0.81239</cdr:y>
    </cdr:from>
    <cdr:to>
      <cdr:x>0.77609</cdr:x>
      <cdr:y>0.87811</cdr:y>
    </cdr:to>
    <cdr:sp macro="" textlink="">
      <cdr:nvSpPr>
        <cdr:cNvPr id="12" name="TextBox 4">
          <a:extLst xmlns:a="http://schemas.openxmlformats.org/drawingml/2006/main">
            <a:ext uri="{FF2B5EF4-FFF2-40B4-BE49-F238E27FC236}">
              <a16:creationId xmlns:a16="http://schemas.microsoft.com/office/drawing/2014/main" id="{5A7D1596-2B74-A896-E987-1D9EB74246F5}"/>
            </a:ext>
          </a:extLst>
        </cdr:cNvPr>
        <cdr:cNvSpPr txBox="1"/>
      </cdr:nvSpPr>
      <cdr:spPr>
        <a:xfrm xmlns:a="http://schemas.openxmlformats.org/drawingml/2006/main">
          <a:off x="4167187" y="4371975"/>
          <a:ext cx="3197349" cy="3536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U.S. tariff rate increase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496425" cy="5610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78D40A-4708-00D3-8BA0-A1ED0B7E621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0.42363</cdr:x>
      <cdr:y>0.96814</cdr:y>
    </cdr:from>
    <cdr:to>
      <cdr:x>1</cdr:x>
      <cdr:y>1</cdr:y>
    </cdr:to>
    <cdr:sp macro="" textlink="">
      <cdr:nvSpPr>
        <cdr:cNvPr id="8" name="TextBox 4">
          <a:extLst xmlns:a="http://schemas.openxmlformats.org/drawingml/2006/main">
            <a:ext uri="{FF2B5EF4-FFF2-40B4-BE49-F238E27FC236}">
              <a16:creationId xmlns:a16="http://schemas.microsoft.com/office/drawing/2014/main" id="{EE9D7086-1A3C-6BAA-058B-3C8B7D890AC5}"/>
            </a:ext>
          </a:extLst>
        </cdr:cNvPr>
        <cdr:cNvSpPr txBox="1"/>
      </cdr:nvSpPr>
      <cdr:spPr>
        <a:xfrm xmlns:a="http://schemas.openxmlformats.org/drawingml/2006/main">
          <a:off x="1981199" y="5210175"/>
          <a:ext cx="2695575" cy="1714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solidFill>
                <a:srgbClr val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0.00536</cdr:x>
      <cdr:y>0.00947</cdr:y>
    </cdr:from>
    <cdr:to>
      <cdr:x>1</cdr:x>
      <cdr:y>0.10625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4A7963C6-35CB-2424-1BFE-842D003F04A6}"/>
            </a:ext>
          </a:extLst>
        </cdr:cNvPr>
        <cdr:cNvSpPr txBox="1"/>
      </cdr:nvSpPr>
      <cdr:spPr>
        <a:xfrm xmlns:a="http://schemas.openxmlformats.org/drawingml/2006/main">
          <a:off x="50901" y="53129"/>
          <a:ext cx="9445524" cy="542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Chart 7</a:t>
          </a:r>
          <a:endParaRPr lang="en-US" sz="1400">
            <a:solidFill>
              <a:srgbClr val="2B528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Geographical gains, losses from a universal 25-percentage-point U.S. tariff increase (with no retaliation)</a:t>
          </a:r>
        </a:p>
      </cdr:txBody>
    </cdr:sp>
  </cdr:relSizeAnchor>
  <cdr:relSizeAnchor xmlns:cdr="http://schemas.openxmlformats.org/drawingml/2006/chartDrawing">
    <cdr:from>
      <cdr:x>0.00702</cdr:x>
      <cdr:y>0.87267</cdr:y>
    </cdr:from>
    <cdr:to>
      <cdr:x>1</cdr:x>
      <cdr:y>1</cdr:y>
    </cdr:to>
    <cdr:sp macro="" textlink="">
      <cdr:nvSpPr>
        <cdr:cNvPr id="11" name="TextBox 5">
          <a:extLst xmlns:a="http://schemas.openxmlformats.org/drawingml/2006/main">
            <a:ext uri="{FF2B5EF4-FFF2-40B4-BE49-F238E27FC236}">
              <a16:creationId xmlns:a16="http://schemas.microsoft.com/office/drawing/2014/main" id="{BBE829C5-1F31-9D64-63F8-E9F401D76175}"/>
            </a:ext>
          </a:extLst>
        </cdr:cNvPr>
        <cdr:cNvSpPr txBox="1"/>
      </cdr:nvSpPr>
      <cdr:spPr>
        <a:xfrm xmlns:a="http://schemas.openxmlformats.org/drawingml/2006/main">
          <a:off x="66675" y="4895875"/>
          <a:ext cx="9429750" cy="714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NOTE: The map describes the distributional effects on U.S. consumption across states from a universal and unilateral 25 percent tariff (in the no retaliation scenario).  </a:t>
          </a:r>
        </a:p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Authors’ calculations.</a:t>
          </a:r>
        </a:p>
      </cdr:txBody>
    </cdr:sp>
  </cdr:relSizeAnchor>
  <cdr:relSizeAnchor xmlns:cdr="http://schemas.openxmlformats.org/drawingml/2006/chartDrawing">
    <cdr:from>
      <cdr:x>0.78837</cdr:x>
      <cdr:y>0.35654</cdr:y>
    </cdr:from>
    <cdr:to>
      <cdr:x>0.99799</cdr:x>
      <cdr:y>0.42105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E7961BE-2810-F968-279E-983DF1577C72}"/>
            </a:ext>
          </a:extLst>
        </cdr:cNvPr>
        <cdr:cNvSpPr txBox="1"/>
      </cdr:nvSpPr>
      <cdr:spPr>
        <a:xfrm xmlns:a="http://schemas.openxmlformats.org/drawingml/2006/main">
          <a:off x="7486650" y="2000249"/>
          <a:ext cx="1990725" cy="36195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kern="1200">
              <a:latin typeface="Arial" panose="020B0604020202020204" pitchFamily="34" charset="0"/>
              <a:cs typeface="Arial" panose="020B0604020202020204" pitchFamily="34" charset="0"/>
            </a:rPr>
            <a:t>Consumption change %</a:t>
          </a:r>
        </a:p>
      </cdr:txBody>
    </cdr:sp>
  </cdr:relSizeAnchor>
  <cdr:relSizeAnchor xmlns:cdr="http://schemas.openxmlformats.org/drawingml/2006/chartDrawing">
    <cdr:from>
      <cdr:x>0.01605</cdr:x>
      <cdr:y>0.09168</cdr:y>
    </cdr:from>
    <cdr:to>
      <cdr:x>0.99085</cdr:x>
      <cdr:y>0.8505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60B350B2-E317-7CE9-07DD-16CD116E348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52400" y="514350"/>
          <a:ext cx="9257143" cy="4257143"/>
        </a:xfrm>
        <a:prstGeom xmlns:a="http://schemas.openxmlformats.org/drawingml/2006/main" prst="rect">
          <a:avLst/>
        </a:prstGeom>
      </cdr:spPr>
    </cdr:pic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603408</xdr:colOff>
      <xdr:row>0</xdr:row>
      <xdr:rowOff>180975</xdr:rowOff>
    </xdr:from>
    <xdr:to>
      <xdr:col>20</xdr:col>
      <xdr:colOff>488155</xdr:colOff>
      <xdr:row>34</xdr:row>
      <xdr:rowOff>19295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4093962-FCA7-456E-8B01-F494BB0D44F4}"/>
            </a:ext>
          </a:extLst>
        </xdr:cNvPr>
        <xdr:cNvGrpSpPr/>
      </xdr:nvGrpSpPr>
      <xdr:grpSpPr>
        <a:xfrm>
          <a:off x="3032283" y="180975"/>
          <a:ext cx="9600247" cy="6315320"/>
          <a:chOff x="3800475" y="1381125"/>
          <a:chExt cx="7407758" cy="4527306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86CD6346-4E6D-3275-ADB3-AC2C9B7E6E23}"/>
              </a:ext>
            </a:extLst>
          </xdr:cNvPr>
          <xdr:cNvGrpSpPr/>
        </xdr:nvGrpSpPr>
        <xdr:grpSpPr>
          <a:xfrm>
            <a:off x="3800475" y="1381125"/>
            <a:ext cx="7407758" cy="4512985"/>
            <a:chOff x="4324350" y="1143000"/>
            <a:chExt cx="7407758" cy="4512985"/>
          </a:xfrm>
        </xdr:grpSpPr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C6B8BC85-8188-1D28-0B2B-9D6556176F2B}"/>
                </a:ext>
              </a:extLst>
            </xdr:cNvPr>
            <xdr:cNvGrpSpPr/>
          </xdr:nvGrpSpPr>
          <xdr:grpSpPr>
            <a:xfrm>
              <a:off x="4324350" y="1143000"/>
              <a:ext cx="7407758" cy="4512985"/>
              <a:chOff x="3600450" y="1209675"/>
              <a:chExt cx="7407758" cy="4512985"/>
            </a:xfrm>
          </xdr:grpSpPr>
          <mc:AlternateContent xmlns:mc="http://schemas.openxmlformats.org/markup-compatibility/2006">
            <mc:Choice xmlns:cx4="http://schemas.microsoft.com/office/drawing/2016/5/10/chartex" Requires="cx4">
              <xdr:graphicFrame macro="">
                <xdr:nvGraphicFramePr>
                  <xdr:cNvPr id="7" name="Chart 6">
                    <a:extLst>
                      <a:ext uri="{FF2B5EF4-FFF2-40B4-BE49-F238E27FC236}">
                        <a16:creationId xmlns:a16="http://schemas.microsoft.com/office/drawing/2014/main" id="{F54AB4BF-D758-7C38-E603-1DF62783A1CF}"/>
                      </a:ext>
                    </a:extLst>
                  </xdr:cNvPr>
                  <xdr:cNvGraphicFramePr/>
                </xdr:nvGraphicFramePr>
                <xdr:xfrm>
                  <a:off x="3678373" y="1211910"/>
                  <a:ext cx="7296150" cy="4510750"/>
                </xdr:xfrm>
                <a:graphic>
                  <a:graphicData uri="http://schemas.microsoft.com/office/drawing/2014/chartex">
                    <cx:chart xmlns:cx="http://schemas.microsoft.com/office/drawing/2014/chartex" xmlns:r="http://schemas.openxmlformats.org/officeDocument/2006/relationships" r:id="rId1"/>
                  </a:graphicData>
                </a:graphic>
              </xdr:graphicFrame>
            </mc:Choice>
            <mc:Fallback>
              <xdr:sp macro="" textlink="">
                <xdr:nvSpPr>
                  <xdr:cNvPr id="0" name=""/>
                  <xdr:cNvSpPr>
                    <a:spLocks noTextEdit="1"/>
                  </xdr:cNvSpPr>
                </xdr:nvSpPr>
                <xdr:spPr>
                  <a:xfrm>
                    <a:off x="3678373" y="1211910"/>
                    <a:ext cx="7296150" cy="4510750"/>
                  </a:xfrm>
                  <a:prstGeom prst="rect">
                    <a:avLst/>
                  </a:prstGeom>
                  <a:solidFill>
                    <a:prstClr val="white"/>
                  </a:solidFill>
                  <a:ln w="1">
                    <a:solidFill>
                      <a:prstClr val="green"/>
                    </a:solidFill>
                  </a:ln>
                </xdr:spPr>
                <xdr:txBody>
                  <a:bodyPr vertOverflow="clip" horzOverflow="clip"/>
                  <a:lstStyle/>
                  <a:p>
                    <a:r>
                      <a:rPr lang="en-US" sz="1100"/>
                      <a:t>This chart isn't available in your version of Excel.
Editing this shape or saving this workbook into a different file format will permanently break the chart.</a:t>
                    </a:r>
                  </a:p>
                </xdr:txBody>
              </xdr:sp>
            </mc:Fallback>
          </mc:AlternateContent>
          <xdr:sp macro="" textlink="">
            <xdr:nvSpPr>
              <xdr:cNvPr id="8" name="TextBox 1">
                <a:extLst>
                  <a:ext uri="{FF2B5EF4-FFF2-40B4-BE49-F238E27FC236}">
                    <a16:creationId xmlns:a16="http://schemas.microsoft.com/office/drawing/2014/main" id="{41DEFB42-2695-7A6D-9466-5E20EE9E111C}"/>
                  </a:ext>
                </a:extLst>
              </xdr:cNvPr>
              <xdr:cNvSpPr txBox="1"/>
            </xdr:nvSpPr>
            <xdr:spPr>
              <a:xfrm>
                <a:off x="3600450" y="1209675"/>
                <a:ext cx="7407758" cy="521049"/>
              </a:xfrm>
              <a:prstGeom prst="rect">
                <a:avLst/>
              </a:prstGeom>
            </xdr:spPr>
            <xdr:txBody>
              <a:bodyPr wrap="square" lIns="0" tIns="0" rIns="0" bIns="0" rtlCol="0"/>
              <a:lstStyle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rtl="0">
                  <a:lnSpc>
                    <a:spcPts val="1800"/>
                  </a:lnSpc>
                </a:pPr>
                <a:r>
                  <a:rPr lang="en-US" sz="1400" b="1" i="0" baseline="0">
                    <a:solidFill>
                      <a:srgbClr val="2B5280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Chart 7</a:t>
                </a:r>
                <a:endParaRPr lang="en-US" sz="1400">
                  <a:solidFill>
                    <a:srgbClr val="2B528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rtl="0">
                  <a:lnSpc>
                    <a:spcPts val="1800"/>
                  </a:lnSpc>
                </a:pPr>
                <a:r>
                  <a:rPr lang="en-US" sz="1400" b="1" i="0" baseline="0">
                    <a:solidFill>
                      <a:srgbClr val="2B5280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Geographical gains, losses from a universal 25-percentage-point U.S. tariff increase (with no retaliation)</a:t>
                </a:r>
                <a:endParaRPr lang="en-US" sz="1400">
                  <a:solidFill>
                    <a:srgbClr val="2B528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</xdr:grpSp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7802B4C7-9A93-1C55-2C7B-13238FDBE85A}"/>
                </a:ext>
              </a:extLst>
            </xdr:cNvPr>
            <xdr:cNvSpPr txBox="1"/>
          </xdr:nvSpPr>
          <xdr:spPr>
            <a:xfrm>
              <a:off x="4362450" y="5309556"/>
              <a:ext cx="7172325" cy="33228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lIns="0" tIns="0" rIns="0" bIns="0" rtlCol="0" anchor="ctr"/>
            <a:lstStyle>
              <a:lvl1pPr marL="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0000"/>
                </a:lnSpc>
                <a:spcAft>
                  <a:spcPts val="200"/>
                </a:spcAft>
              </a:pPr>
              <a:r>
                <a:rPr lang="en-US" sz="1100" b="0" i="0" kern="900" baseline="0">
                  <a:solidFill>
                    <a:srgbClr val="00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NOTE: The map describes the distributional effects on U.S. consumption across states from a universal and unilateral 25 percent tariff (in the no retaliation scenario).  </a:t>
              </a:r>
            </a:p>
            <a:p>
              <a:pPr>
                <a:lnSpc>
                  <a:spcPct val="100000"/>
                </a:lnSpc>
                <a:spcAft>
                  <a:spcPts val="200"/>
                </a:spcAft>
              </a:pPr>
              <a:r>
                <a:rPr lang="en-US" sz="1100" b="0" i="0" kern="900" baseline="0">
                  <a:solidFill>
                    <a:srgbClr val="00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SOURCES: Authors’ calculations. </a:t>
              </a:r>
            </a:p>
          </xdr:txBody>
        </xdr:sp>
      </xdr:grpSp>
      <xdr:sp macro="" textlink="">
        <xdr:nvSpPr>
          <xdr:cNvPr id="4" name="TextBox 4">
            <a:extLst>
              <a:ext uri="{FF2B5EF4-FFF2-40B4-BE49-F238E27FC236}">
                <a16:creationId xmlns:a16="http://schemas.microsoft.com/office/drawing/2014/main" id="{6661C167-A084-F5C3-D876-508B13ECD339}"/>
              </a:ext>
            </a:extLst>
          </xdr:cNvPr>
          <xdr:cNvSpPr txBox="1"/>
        </xdr:nvSpPr>
        <xdr:spPr>
          <a:xfrm>
            <a:off x="8001000" y="5695950"/>
            <a:ext cx="2754923" cy="212481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endParaRPr lang="en-US" sz="1100">
              <a:solidFill>
                <a:srgbClr val="000000"/>
              </a:solidFill>
              <a:latin typeface="Montserrat" panose="00000500000000000000" pitchFamily="2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0.00585</cdr:x>
      <cdr:y>0</cdr:y>
    </cdr:from>
    <cdr:to>
      <cdr:x>0.98324</cdr:x>
      <cdr:y>0.09682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5563" y="0"/>
          <a:ext cx="9278580" cy="521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Chart 1</a:t>
          </a:r>
          <a:endParaRPr lang="en-US" sz="1400">
            <a:solidFill>
              <a:srgbClr val="2B528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Tariffs were initial source of U.S. government revenue </a:t>
          </a:r>
          <a:endParaRPr lang="en-US" sz="1400">
            <a:solidFill>
              <a:srgbClr val="2B528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0.00669</cdr:x>
      <cdr:y>0.09587</cdr:y>
    </cdr:from>
    <cdr:to>
      <cdr:x>0.28156</cdr:x>
      <cdr:y>0.13935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63500" y="515938"/>
          <a:ext cx="2609419" cy="2339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of GDP</a:t>
          </a:r>
        </a:p>
      </cdr:txBody>
    </cdr:sp>
  </cdr:relSizeAnchor>
  <cdr:relSizeAnchor xmlns:cdr="http://schemas.openxmlformats.org/drawingml/2006/chartDrawing">
    <cdr:from>
      <cdr:x>0.00903</cdr:x>
      <cdr:y>0.87471</cdr:y>
    </cdr:from>
    <cdr:to>
      <cdr:x>0.99686</cdr:x>
      <cdr:y>0.95597</cdr:y>
    </cdr:to>
    <cdr:sp macro="" textlink="">
      <cdr:nvSpPr>
        <cdr:cNvPr id="7" name="TextBox 5"/>
        <cdr:cNvSpPr txBox="1"/>
      </cdr:nvSpPr>
      <cdr:spPr>
        <a:xfrm xmlns:a="http://schemas.openxmlformats.org/drawingml/2006/main">
          <a:off x="85724" y="4907345"/>
          <a:ext cx="9380854" cy="455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NOTES: The vertical axis represents the revenue as a percent of nominal GDP. The chart does not include other forms of government revenue (e.g., land sales).</a:t>
          </a:r>
        </a:p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SOURCES: Office of Management and Budget; Congressional Budget Office; Congressional Research Service; Census Bureau, </a:t>
          </a:r>
          <a:r>
            <a:rPr lang="en-US" sz="1100" b="0" i="1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Bicentennial Edition: Historical Statistics of the United States, Colonial Times to 1970</a:t>
          </a: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Bureau of Economic Analysis; Haver Analytics; MeasuringWorth; authors' calculations.</a:t>
          </a:r>
          <a:endParaRPr lang="en-US" sz="1100" kern="900" baseline="0">
            <a:solidFill>
              <a:srgbClr val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0.7205</cdr:x>
      <cdr:y>0.96769</cdr:y>
    </cdr:from>
    <cdr:to>
      <cdr:x>1</cdr:x>
      <cdr:y>1</cdr:y>
    </cdr:to>
    <cdr:sp macro="" textlink="">
      <cdr:nvSpPr>
        <cdr:cNvPr id="8" name="TextBox 4">
          <a:extLst xmlns:a="http://schemas.openxmlformats.org/drawingml/2006/main">
            <a:ext uri="{FF2B5EF4-FFF2-40B4-BE49-F238E27FC236}">
              <a16:creationId xmlns:a16="http://schemas.microsoft.com/office/drawing/2014/main" id="{EE9D7086-1A3C-6BAA-058B-3C8B7D890AC5}"/>
            </a:ext>
          </a:extLst>
        </cdr:cNvPr>
        <cdr:cNvSpPr txBox="1"/>
      </cdr:nvSpPr>
      <cdr:spPr>
        <a:xfrm xmlns:a="http://schemas.openxmlformats.org/drawingml/2006/main">
          <a:off x="6606968" y="5161658"/>
          <a:ext cx="2563009" cy="1723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solidFill>
                <a:srgbClr val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0.52159</cdr:x>
      <cdr:y>0.15191</cdr:y>
    </cdr:from>
    <cdr:to>
      <cdr:x>0.52326</cdr:x>
      <cdr:y>0.79056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0F4DBDF3-4169-1290-5088-2F4D69D91369}"/>
            </a:ext>
          </a:extLst>
        </cdr:cNvPr>
        <cdr:cNvCxnSpPr/>
      </cdr:nvCxnSpPr>
      <cdr:spPr>
        <a:xfrm xmlns:a="http://schemas.openxmlformats.org/drawingml/2006/main" flipH="1" flipV="1">
          <a:off x="4951575" y="817549"/>
          <a:ext cx="15853" cy="3436975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0.52321</cdr:x>
      <cdr:y>0.14307</cdr:y>
    </cdr:from>
    <cdr:to>
      <cdr:x>0.62458</cdr:x>
      <cdr:y>0.28171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CE4994A8-DBAC-135B-2370-61C4B9687887}"/>
            </a:ext>
          </a:extLst>
        </cdr:cNvPr>
        <cdr:cNvSpPr txBox="1"/>
      </cdr:nvSpPr>
      <cdr:spPr>
        <a:xfrm xmlns:a="http://schemas.openxmlformats.org/drawingml/2006/main">
          <a:off x="4964905" y="802314"/>
          <a:ext cx="961909" cy="7774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kern="1200" baseline="0">
              <a:latin typeface="Arial" panose="020B0604020202020204" pitchFamily="34" charset="0"/>
              <a:cs typeface="Arial" panose="020B0604020202020204" pitchFamily="34" charset="0"/>
            </a:rPr>
            <a:t>Income tax introduced</a:t>
          </a:r>
        </a:p>
        <a:p xmlns:a="http://schemas.openxmlformats.org/drawingml/2006/main">
          <a:r>
            <a:rPr lang="en-US" sz="1100" kern="1200" baseline="0">
              <a:latin typeface="Arial" panose="020B0604020202020204" pitchFamily="34" charset="0"/>
              <a:cs typeface="Arial" panose="020B0604020202020204" pitchFamily="34" charset="0"/>
            </a:rPr>
            <a:t>1913</a:t>
          </a:r>
          <a:endParaRPr lang="en-US" sz="1100" kern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0.62188</cdr:x>
      <cdr:y>0.15192</cdr:y>
    </cdr:from>
    <cdr:to>
      <cdr:x>0.62188</cdr:x>
      <cdr:y>0.78909</cdr:y>
    </cdr:to>
    <cdr:cxnSp macro="">
      <cdr:nvCxnSpPr>
        <cdr:cNvPr id="9" name="Straight Connector 8">
          <a:extLst xmlns:a="http://schemas.openxmlformats.org/drawingml/2006/main">
            <a:ext uri="{FF2B5EF4-FFF2-40B4-BE49-F238E27FC236}">
              <a16:creationId xmlns:a16="http://schemas.microsoft.com/office/drawing/2014/main" id="{A5C8AB82-8CE4-3201-2D31-601C470B1D66}"/>
            </a:ext>
          </a:extLst>
        </cdr:cNvPr>
        <cdr:cNvCxnSpPr/>
      </cdr:nvCxnSpPr>
      <cdr:spPr>
        <a:xfrm xmlns:a="http://schemas.openxmlformats.org/drawingml/2006/main" flipV="1">
          <a:off x="5903695" y="817577"/>
          <a:ext cx="0" cy="342901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0.62861</cdr:x>
      <cdr:y>0.13924</cdr:y>
    </cdr:from>
    <cdr:to>
      <cdr:x>0.7199</cdr:x>
      <cdr:y>0.25723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49CB50EB-DDDD-423A-6A03-FAE833B704F9}"/>
            </a:ext>
          </a:extLst>
        </cdr:cNvPr>
        <cdr:cNvSpPr txBox="1"/>
      </cdr:nvSpPr>
      <cdr:spPr>
        <a:xfrm xmlns:a="http://schemas.openxmlformats.org/drawingml/2006/main">
          <a:off x="5965031" y="780836"/>
          <a:ext cx="866302" cy="6616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kern="1200" baseline="0">
              <a:latin typeface="Arial" panose="020B0604020202020204" pitchFamily="34" charset="0"/>
              <a:cs typeface="Arial" panose="020B0604020202020204" pitchFamily="34" charset="0"/>
            </a:rPr>
            <a:t>Payroll tax introduced</a:t>
          </a:r>
        </a:p>
        <a:p xmlns:a="http://schemas.openxmlformats.org/drawingml/2006/main">
          <a:r>
            <a:rPr lang="en-US" sz="1100" kern="1200" baseline="0">
              <a:latin typeface="Arial" panose="020B0604020202020204" pitchFamily="34" charset="0"/>
              <a:cs typeface="Arial" panose="020B0604020202020204" pitchFamily="34" charset="0"/>
            </a:rPr>
            <a:t>1935</a:t>
          </a:r>
          <a:endParaRPr lang="en-US" sz="1100" kern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603408</xdr:colOff>
      <xdr:row>0</xdr:row>
      <xdr:rowOff>180975</xdr:rowOff>
    </xdr:from>
    <xdr:to>
      <xdr:col>20</xdr:col>
      <xdr:colOff>488155</xdr:colOff>
      <xdr:row>34</xdr:row>
      <xdr:rowOff>19295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134E416-3802-4387-9288-BA9D38FD746E}"/>
            </a:ext>
          </a:extLst>
        </xdr:cNvPr>
        <xdr:cNvGrpSpPr/>
      </xdr:nvGrpSpPr>
      <xdr:grpSpPr>
        <a:xfrm>
          <a:off x="3032283" y="180975"/>
          <a:ext cx="9600247" cy="6315320"/>
          <a:chOff x="3800475" y="1381125"/>
          <a:chExt cx="7407758" cy="4527306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71E3D52B-B9A7-C4E2-D39C-FB4326A39862}"/>
              </a:ext>
            </a:extLst>
          </xdr:cNvPr>
          <xdr:cNvGrpSpPr/>
        </xdr:nvGrpSpPr>
        <xdr:grpSpPr>
          <a:xfrm>
            <a:off x="3800475" y="1381125"/>
            <a:ext cx="7407758" cy="4512985"/>
            <a:chOff x="4324350" y="1143000"/>
            <a:chExt cx="7407758" cy="4512985"/>
          </a:xfrm>
        </xdr:grpSpPr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414BDF95-2E19-C1CD-BDF0-48F976A4CAD7}"/>
                </a:ext>
              </a:extLst>
            </xdr:cNvPr>
            <xdr:cNvGrpSpPr/>
          </xdr:nvGrpSpPr>
          <xdr:grpSpPr>
            <a:xfrm>
              <a:off x="4324350" y="1143000"/>
              <a:ext cx="7407758" cy="4512985"/>
              <a:chOff x="3600450" y="1209675"/>
              <a:chExt cx="7407758" cy="4512985"/>
            </a:xfrm>
          </xdr:grpSpPr>
          <mc:AlternateContent xmlns:mc="http://schemas.openxmlformats.org/markup-compatibility/2006">
            <mc:Choice xmlns:cx4="http://schemas.microsoft.com/office/drawing/2016/5/10/chartex" Requires="cx4">
              <xdr:graphicFrame macro="">
                <xdr:nvGraphicFramePr>
                  <xdr:cNvPr id="7" name="Chart 6">
                    <a:extLst>
                      <a:ext uri="{FF2B5EF4-FFF2-40B4-BE49-F238E27FC236}">
                        <a16:creationId xmlns:a16="http://schemas.microsoft.com/office/drawing/2014/main" id="{BBF1E00E-28BD-D454-6AF0-CF52DE543F51}"/>
                      </a:ext>
                    </a:extLst>
                  </xdr:cNvPr>
                  <xdr:cNvGraphicFramePr/>
                </xdr:nvGraphicFramePr>
                <xdr:xfrm>
                  <a:off x="3678373" y="1211910"/>
                  <a:ext cx="7296150" cy="4510750"/>
                </xdr:xfrm>
                <a:graphic>
                  <a:graphicData uri="http://schemas.microsoft.com/office/drawing/2014/chartex">
                    <cx:chart xmlns:cx="http://schemas.microsoft.com/office/drawing/2014/chartex" xmlns:r="http://schemas.openxmlformats.org/officeDocument/2006/relationships" r:id="rId1"/>
                  </a:graphicData>
                </a:graphic>
              </xdr:graphicFrame>
            </mc:Choice>
            <mc:Fallback>
              <xdr:sp macro="" textlink="">
                <xdr:nvSpPr>
                  <xdr:cNvPr id="0" name=""/>
                  <xdr:cNvSpPr>
                    <a:spLocks noTextEdit="1"/>
                  </xdr:cNvSpPr>
                </xdr:nvSpPr>
                <xdr:spPr>
                  <a:xfrm>
                    <a:off x="3678373" y="1211910"/>
                    <a:ext cx="7296150" cy="4510750"/>
                  </a:xfrm>
                  <a:prstGeom prst="rect">
                    <a:avLst/>
                  </a:prstGeom>
                  <a:solidFill>
                    <a:prstClr val="white"/>
                  </a:solidFill>
                  <a:ln w="1">
                    <a:solidFill>
                      <a:prstClr val="green"/>
                    </a:solidFill>
                  </a:ln>
                </xdr:spPr>
                <xdr:txBody>
                  <a:bodyPr vertOverflow="clip" horzOverflow="clip"/>
                  <a:lstStyle/>
                  <a:p>
                    <a:r>
                      <a:rPr lang="en-US" sz="1100"/>
                      <a:t>This chart isn't available in your version of Excel.
Editing this shape or saving this workbook into a different file format will permanently break the chart.</a:t>
                    </a:r>
                  </a:p>
                </xdr:txBody>
              </xdr:sp>
            </mc:Fallback>
          </mc:AlternateContent>
          <xdr:sp macro="" textlink="">
            <xdr:nvSpPr>
              <xdr:cNvPr id="8" name="TextBox 1">
                <a:extLst>
                  <a:ext uri="{FF2B5EF4-FFF2-40B4-BE49-F238E27FC236}">
                    <a16:creationId xmlns:a16="http://schemas.microsoft.com/office/drawing/2014/main" id="{FFB16ABE-BFEF-8D72-44C9-AC7EDD63ED51}"/>
                  </a:ext>
                </a:extLst>
              </xdr:cNvPr>
              <xdr:cNvSpPr txBox="1"/>
            </xdr:nvSpPr>
            <xdr:spPr>
              <a:xfrm>
                <a:off x="3600450" y="1209675"/>
                <a:ext cx="7407758" cy="521049"/>
              </a:xfrm>
              <a:prstGeom prst="rect">
                <a:avLst/>
              </a:prstGeom>
            </xdr:spPr>
            <xdr:txBody>
              <a:bodyPr wrap="square" lIns="0" tIns="0" rIns="0" bIns="0" rtlCol="0"/>
              <a:lstStyle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rtl="0">
                  <a:lnSpc>
                    <a:spcPts val="1800"/>
                  </a:lnSpc>
                </a:pPr>
                <a:r>
                  <a:rPr lang="en-US" sz="1400" b="1" i="0" baseline="0">
                    <a:solidFill>
                      <a:srgbClr val="2B5280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Chart 7B</a:t>
                </a:r>
                <a:endParaRPr lang="en-US" sz="1400">
                  <a:solidFill>
                    <a:srgbClr val="2B528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rtl="0">
                  <a:lnSpc>
                    <a:spcPts val="1800"/>
                  </a:lnSpc>
                </a:pPr>
                <a:r>
                  <a:rPr lang="en-US" sz="1400" b="1" i="0" baseline="0">
                    <a:solidFill>
                      <a:srgbClr val="2B5280"/>
                    </a:solidFill>
                    <a:effectLst/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Geographical gains, losses from a universal 25-percentage-point U.S. tariff increase (with retaliation from all trading partners)</a:t>
                </a:r>
                <a:endParaRPr lang="en-US" sz="1400">
                  <a:solidFill>
                    <a:srgbClr val="2B528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</xdr:grpSp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7C664C52-9A70-B084-1300-A3108B8B6C10}"/>
                </a:ext>
              </a:extLst>
            </xdr:cNvPr>
            <xdr:cNvSpPr txBox="1"/>
          </xdr:nvSpPr>
          <xdr:spPr>
            <a:xfrm>
              <a:off x="4362450" y="5309556"/>
              <a:ext cx="7172325" cy="33228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lIns="0" tIns="0" rIns="0" bIns="0" rtlCol="0" anchor="ctr"/>
            <a:lstStyle>
              <a:lvl1pPr marL="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0000"/>
                </a:lnSpc>
                <a:spcAft>
                  <a:spcPts val="200"/>
                </a:spcAft>
              </a:pPr>
              <a:r>
                <a:rPr lang="en-US" sz="1100" b="0" i="0" kern="900" baseline="0">
                  <a:solidFill>
                    <a:srgbClr val="00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NOTE: The map describes the distributional effects on U.S. consumption across states from a universal 25 percent tariff (in the tit-for-tat universal retaliation scenario).  </a:t>
              </a:r>
            </a:p>
            <a:p>
              <a:pPr>
                <a:lnSpc>
                  <a:spcPct val="100000"/>
                </a:lnSpc>
                <a:spcAft>
                  <a:spcPts val="200"/>
                </a:spcAft>
              </a:pPr>
              <a:r>
                <a:rPr lang="en-US" sz="1100" b="0" i="0" kern="900" baseline="0">
                  <a:solidFill>
                    <a:srgbClr val="000000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SOURCES: Authors’ calculations. </a:t>
              </a:r>
            </a:p>
          </xdr:txBody>
        </xdr:sp>
      </xdr:grpSp>
      <xdr:sp macro="" textlink="">
        <xdr:nvSpPr>
          <xdr:cNvPr id="4" name="TextBox 4">
            <a:extLst>
              <a:ext uri="{FF2B5EF4-FFF2-40B4-BE49-F238E27FC236}">
                <a16:creationId xmlns:a16="http://schemas.microsoft.com/office/drawing/2014/main" id="{4CF60AF7-82E7-A3CC-56EB-0799CBAA1A89}"/>
              </a:ext>
            </a:extLst>
          </xdr:cNvPr>
          <xdr:cNvSpPr txBox="1"/>
        </xdr:nvSpPr>
        <xdr:spPr>
          <a:xfrm>
            <a:off x="8001000" y="5695950"/>
            <a:ext cx="2754923" cy="212481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endParaRPr lang="en-US" sz="1100">
              <a:solidFill>
                <a:srgbClr val="000000"/>
              </a:solidFill>
              <a:latin typeface="Montserrat" panose="00000500000000000000" pitchFamily="2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496425" cy="5610225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19704B6F-333E-29AE-68D3-084759AA8B3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0.00602</cdr:x>
      <cdr:y>0.89492</cdr:y>
    </cdr:from>
    <cdr:to>
      <cdr:x>1</cdr:x>
      <cdr:y>0.98219</cdr:y>
    </cdr:to>
    <cdr:sp macro="" textlink="">
      <cdr:nvSpPr>
        <cdr:cNvPr id="2" name="TextBox 5">
          <a:extLst xmlns:a="http://schemas.openxmlformats.org/drawingml/2006/main">
            <a:ext uri="{FF2B5EF4-FFF2-40B4-BE49-F238E27FC236}">
              <a16:creationId xmlns:a16="http://schemas.microsoft.com/office/drawing/2014/main" id="{16B49736-205E-2646-89F4-BB35907C2F35}"/>
            </a:ext>
          </a:extLst>
        </cdr:cNvPr>
        <cdr:cNvSpPr txBox="1"/>
      </cdr:nvSpPr>
      <cdr:spPr>
        <a:xfrm xmlns:a="http://schemas.openxmlformats.org/drawingml/2006/main">
          <a:off x="57150" y="5020703"/>
          <a:ext cx="9439275" cy="4896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NOTES: Tariffs are as of 2017, in percent. ROW is rest of the world.</a:t>
          </a:r>
        </a:p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Authors’ calculations. </a:t>
          </a:r>
        </a:p>
      </cdr:txBody>
    </cdr:sp>
  </cdr:relSizeAnchor>
  <cdr:relSizeAnchor xmlns:cdr="http://schemas.openxmlformats.org/drawingml/2006/chartDrawing">
    <cdr:from>
      <cdr:x>0.68361</cdr:x>
      <cdr:y>0.96521</cdr:y>
    </cdr:from>
    <cdr:to>
      <cdr:x>0.9897</cdr:x>
      <cdr:y>0.99284</cdr:y>
    </cdr:to>
    <cdr:sp macro="" textlink="">
      <cdr:nvSpPr>
        <cdr:cNvPr id="3" name="TextBox 4">
          <a:extLst xmlns:a="http://schemas.openxmlformats.org/drawingml/2006/main">
            <a:ext uri="{FF2B5EF4-FFF2-40B4-BE49-F238E27FC236}">
              <a16:creationId xmlns:a16="http://schemas.microsoft.com/office/drawing/2014/main" id="{BE7F29C0-A535-F7CB-14F9-4D17590D1A6F}"/>
            </a:ext>
          </a:extLst>
        </cdr:cNvPr>
        <cdr:cNvSpPr txBox="1"/>
      </cdr:nvSpPr>
      <cdr:spPr>
        <a:xfrm xmlns:a="http://schemas.openxmlformats.org/drawingml/2006/main">
          <a:off x="5923776" y="6067812"/>
          <a:ext cx="2652408" cy="1736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solidFill>
                <a:srgbClr val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0.00702</cdr:x>
      <cdr:y>0.00808</cdr:y>
    </cdr:from>
    <cdr:to>
      <cdr:x>1</cdr:x>
      <cdr:y>0.09086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8B2A7E5-2F5B-8B55-7FC6-B5F30268AC3A}"/>
            </a:ext>
          </a:extLst>
        </cdr:cNvPr>
        <cdr:cNvSpPr txBox="1"/>
      </cdr:nvSpPr>
      <cdr:spPr>
        <a:xfrm xmlns:a="http://schemas.openxmlformats.org/drawingml/2006/main">
          <a:off x="66675" y="45331"/>
          <a:ext cx="9429750" cy="464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Chart 8</a:t>
          </a:r>
          <a:endParaRPr lang="en-US" sz="1400">
            <a:solidFill>
              <a:srgbClr val="2B528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Unequal tariff treatment: U.S. vs. foreign economies in 2017 </a:t>
          </a:r>
          <a:endParaRPr lang="en-US" sz="1400">
            <a:solidFill>
              <a:srgbClr val="2B528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0.01304</cdr:x>
      <cdr:y>0.3344</cdr:y>
    </cdr:from>
    <cdr:to>
      <cdr:x>0.30636</cdr:x>
      <cdr:y>0.36687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94B49FD5-23FB-465B-1DC9-626DD42C91F5}"/>
            </a:ext>
          </a:extLst>
        </cdr:cNvPr>
        <cdr:cNvSpPr txBox="1"/>
      </cdr:nvSpPr>
      <cdr:spPr>
        <a:xfrm xmlns:a="http://schemas.openxmlformats.org/drawingml/2006/main">
          <a:off x="123825" y="1876425"/>
          <a:ext cx="2786314" cy="1822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</a:t>
          </a:r>
        </a:p>
      </cdr:txBody>
    </cdr:sp>
  </cdr:relSizeAnchor>
  <cdr:relSizeAnchor xmlns:cdr="http://schemas.openxmlformats.org/drawingml/2006/chartDrawing">
    <cdr:from>
      <cdr:x>0.09908</cdr:x>
      <cdr:y>0.37457</cdr:y>
    </cdr:from>
    <cdr:to>
      <cdr:x>0.46599</cdr:x>
      <cdr:y>0.42428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8141465C-BE2C-10EC-E149-5EEB166AF4E0}"/>
            </a:ext>
          </a:extLst>
        </cdr:cNvPr>
        <cdr:cNvSpPr txBox="1"/>
      </cdr:nvSpPr>
      <cdr:spPr>
        <a:xfrm xmlns:a="http://schemas.openxmlformats.org/drawingml/2006/main">
          <a:off x="857977" y="2355802"/>
          <a:ext cx="3177423" cy="3126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kern="1200">
              <a:latin typeface="Arial" panose="020B0604020202020204" pitchFamily="34" charset="0"/>
              <a:cs typeface="Arial" panose="020B0604020202020204" pitchFamily="34" charset="0"/>
            </a:rPr>
            <a:t>U.S. tariffs on imports from foreign</a:t>
          </a:r>
          <a:r>
            <a:rPr lang="en-US" sz="1200" kern="1200" baseline="0">
              <a:latin typeface="Arial" panose="020B0604020202020204" pitchFamily="34" charset="0"/>
              <a:cs typeface="Arial" panose="020B0604020202020204" pitchFamily="34" charset="0"/>
            </a:rPr>
            <a:t> countries</a:t>
          </a:r>
          <a:endParaRPr lang="en-US" sz="1200" kern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0.51133</cdr:x>
      <cdr:y>0.28902</cdr:y>
    </cdr:from>
    <cdr:to>
      <cdr:x>0.93619</cdr:x>
      <cdr:y>0.35145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2ADA3FA2-3215-0105-DB3E-19DB25B11F65}"/>
            </a:ext>
          </a:extLst>
        </cdr:cNvPr>
        <cdr:cNvSpPr txBox="1"/>
      </cdr:nvSpPr>
      <cdr:spPr>
        <a:xfrm xmlns:a="http://schemas.openxmlformats.org/drawingml/2006/main">
          <a:off x="4428034" y="1817748"/>
          <a:ext cx="3679122" cy="3926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kern="1200">
              <a:latin typeface="Arial" panose="020B0604020202020204" pitchFamily="34" charset="0"/>
              <a:cs typeface="Arial" panose="020B0604020202020204" pitchFamily="34" charset="0"/>
            </a:rPr>
            <a:t>Tariffs by foreign countries</a:t>
          </a:r>
          <a:r>
            <a:rPr lang="en-US" sz="1200" kern="1200" baseline="0">
              <a:latin typeface="Arial" panose="020B0604020202020204" pitchFamily="34" charset="0"/>
              <a:cs typeface="Arial" panose="020B0604020202020204" pitchFamily="34" charset="0"/>
            </a:rPr>
            <a:t> on imports from the U.S.</a:t>
          </a:r>
          <a:endParaRPr lang="en-US" sz="1200" kern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496425" cy="5610225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E507243D-561E-59AD-74C8-4406E6A28B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0.00702</cdr:x>
      <cdr:y>0.90001</cdr:y>
    </cdr:from>
    <cdr:to>
      <cdr:x>1</cdr:x>
      <cdr:y>0.98728</cdr:y>
    </cdr:to>
    <cdr:sp macro="" textlink="">
      <cdr:nvSpPr>
        <cdr:cNvPr id="2" name="TextBox 5">
          <a:extLst xmlns:a="http://schemas.openxmlformats.org/drawingml/2006/main">
            <a:ext uri="{FF2B5EF4-FFF2-40B4-BE49-F238E27FC236}">
              <a16:creationId xmlns:a16="http://schemas.microsoft.com/office/drawing/2014/main" id="{16B49736-205E-2646-89F4-BB35907C2F35}"/>
            </a:ext>
          </a:extLst>
        </cdr:cNvPr>
        <cdr:cNvSpPr txBox="1"/>
      </cdr:nvSpPr>
      <cdr:spPr>
        <a:xfrm xmlns:a="http://schemas.openxmlformats.org/drawingml/2006/main">
          <a:off x="66665" y="5049278"/>
          <a:ext cx="9429760" cy="4896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NOTES: Period covers 2018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</a:t>
          </a: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19, shown in percentage points. ROW is rest of the world.</a:t>
          </a:r>
        </a:p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Authors’ calculations.  </a:t>
          </a:r>
        </a:p>
      </cdr:txBody>
    </cdr:sp>
  </cdr:relSizeAnchor>
  <cdr:relSizeAnchor xmlns:cdr="http://schemas.openxmlformats.org/drawingml/2006/chartDrawing">
    <cdr:from>
      <cdr:x>0.68361</cdr:x>
      <cdr:y>0.96521</cdr:y>
    </cdr:from>
    <cdr:to>
      <cdr:x>0.9897</cdr:x>
      <cdr:y>0.99284</cdr:y>
    </cdr:to>
    <cdr:sp macro="" textlink="">
      <cdr:nvSpPr>
        <cdr:cNvPr id="3" name="TextBox 4">
          <a:extLst xmlns:a="http://schemas.openxmlformats.org/drawingml/2006/main">
            <a:ext uri="{FF2B5EF4-FFF2-40B4-BE49-F238E27FC236}">
              <a16:creationId xmlns:a16="http://schemas.microsoft.com/office/drawing/2014/main" id="{BE7F29C0-A535-F7CB-14F9-4D17590D1A6F}"/>
            </a:ext>
          </a:extLst>
        </cdr:cNvPr>
        <cdr:cNvSpPr txBox="1"/>
      </cdr:nvSpPr>
      <cdr:spPr>
        <a:xfrm xmlns:a="http://schemas.openxmlformats.org/drawingml/2006/main">
          <a:off x="5923776" y="6067812"/>
          <a:ext cx="2652408" cy="1736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solidFill>
                <a:srgbClr val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0.00401</cdr:x>
      <cdr:y>0.00808</cdr:y>
    </cdr:from>
    <cdr:to>
      <cdr:x>1</cdr:x>
      <cdr:y>0.09086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8B2A7E5-2F5B-8B55-7FC6-B5F30268AC3A}"/>
            </a:ext>
          </a:extLst>
        </cdr:cNvPr>
        <cdr:cNvSpPr txBox="1"/>
      </cdr:nvSpPr>
      <cdr:spPr>
        <a:xfrm xmlns:a="http://schemas.openxmlformats.org/drawingml/2006/main">
          <a:off x="38100" y="45331"/>
          <a:ext cx="9458325" cy="464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Chart 9</a:t>
          </a:r>
          <a:endParaRPr lang="en-US" sz="1400">
            <a:solidFill>
              <a:srgbClr val="2B528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Coping with tariff response: The 2018–19 trade war(s)  </a:t>
          </a:r>
          <a:endParaRPr lang="en-US" sz="1400">
            <a:solidFill>
              <a:srgbClr val="2B528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0.01003</cdr:x>
      <cdr:y>0.33107</cdr:y>
    </cdr:from>
    <cdr:to>
      <cdr:x>0.30636</cdr:x>
      <cdr:y>0.39389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94B49FD5-23FB-465B-1DC9-626DD42C91F5}"/>
            </a:ext>
          </a:extLst>
        </cdr:cNvPr>
        <cdr:cNvSpPr txBox="1"/>
      </cdr:nvSpPr>
      <cdr:spPr>
        <a:xfrm xmlns:a="http://schemas.openxmlformats.org/drawingml/2006/main">
          <a:off x="95250" y="1857375"/>
          <a:ext cx="2814075" cy="352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Percentage </a:t>
          </a:r>
        </a:p>
        <a:p xmlns:a="http://schemas.openxmlformats.org/drawingml/2006/main">
          <a:pPr algn="l"/>
          <a:r>
            <a:rPr lang="en-US"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points</a:t>
          </a:r>
        </a:p>
      </cdr:txBody>
    </cdr:sp>
  </cdr:relSizeAnchor>
  <cdr:relSizeAnchor xmlns:cdr="http://schemas.openxmlformats.org/drawingml/2006/chartDrawing">
    <cdr:from>
      <cdr:x>0.11937</cdr:x>
      <cdr:y>0.22402</cdr:y>
    </cdr:from>
    <cdr:to>
      <cdr:x>0.39905</cdr:x>
      <cdr:y>0.30831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AD28B6AC-D680-657E-DB9B-575B778E40D6}"/>
            </a:ext>
          </a:extLst>
        </cdr:cNvPr>
        <cdr:cNvSpPr txBox="1"/>
      </cdr:nvSpPr>
      <cdr:spPr>
        <a:xfrm xmlns:a="http://schemas.openxmlformats.org/drawingml/2006/main">
          <a:off x="1133930" y="1257041"/>
          <a:ext cx="2656632" cy="4730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Change in U.S. tariffs on imports from foreign</a:t>
          </a:r>
          <a:r>
            <a:rPr lang="en-US" sz="12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countries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kern="1200"/>
        </a:p>
      </cdr:txBody>
    </cdr:sp>
  </cdr:relSizeAnchor>
  <cdr:relSizeAnchor xmlns:cdr="http://schemas.openxmlformats.org/drawingml/2006/chartDrawing">
    <cdr:from>
      <cdr:x>0.50887</cdr:x>
      <cdr:y>0.11432</cdr:y>
    </cdr:from>
    <cdr:to>
      <cdr:x>0.85266</cdr:x>
      <cdr:y>0.1963</cdr:y>
    </cdr:to>
    <cdr:sp macro="" textlink="">
      <cdr:nvSpPr>
        <cdr:cNvPr id="8" name="TextBox 7">
          <a:extLst xmlns:a="http://schemas.openxmlformats.org/drawingml/2006/main">
            <a:ext uri="{FF2B5EF4-FFF2-40B4-BE49-F238E27FC236}">
              <a16:creationId xmlns:a16="http://schemas.microsoft.com/office/drawing/2014/main" id="{22BDD496-2C98-903C-E446-6DFA52E36B85}"/>
            </a:ext>
          </a:extLst>
        </cdr:cNvPr>
        <cdr:cNvSpPr txBox="1"/>
      </cdr:nvSpPr>
      <cdr:spPr>
        <a:xfrm xmlns:a="http://schemas.openxmlformats.org/drawingml/2006/main">
          <a:off x="4833776" y="641480"/>
          <a:ext cx="3265714" cy="4600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Change in tariffs on imports imposed by foreign</a:t>
          </a:r>
          <a:r>
            <a:rPr lang="en-US" sz="12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countries on U.S. imports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kern="12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496425" cy="5610225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2B73201-D55C-F9A2-8524-DD77812D4B8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0.00669</cdr:x>
      <cdr:y>0</cdr:y>
    </cdr:from>
    <cdr:to>
      <cdr:x>0.98324</cdr:x>
      <cdr:y>0.09682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63500" y="0"/>
          <a:ext cx="9270643" cy="521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Chart 2</a:t>
          </a:r>
        </a:p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History of United States tariffs (1790</a:t>
          </a:r>
          <a:r>
            <a:rPr lang="en-US" sz="1100" b="1" i="0" baseline="0">
              <a:effectLst/>
              <a:latin typeface="+mn-lt"/>
              <a:ea typeface="+mn-ea"/>
              <a:cs typeface="+mn-cs"/>
            </a:rPr>
            <a:t>–</a:t>
          </a: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2024)</a:t>
          </a:r>
        </a:p>
      </cdr:txBody>
    </cdr:sp>
  </cdr:relSizeAnchor>
  <cdr:relSizeAnchor xmlns:cdr="http://schemas.openxmlformats.org/drawingml/2006/chartDrawing">
    <cdr:from>
      <cdr:x>0.00206</cdr:x>
      <cdr:y>0.10704</cdr:y>
    </cdr:from>
    <cdr:to>
      <cdr:x>0.28156</cdr:x>
      <cdr:y>0.13935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18850" y="570953"/>
          <a:ext cx="2563009" cy="1723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</a:t>
          </a:r>
        </a:p>
      </cdr:txBody>
    </cdr:sp>
  </cdr:relSizeAnchor>
  <cdr:relSizeAnchor xmlns:cdr="http://schemas.openxmlformats.org/drawingml/2006/chartDrawing">
    <cdr:from>
      <cdr:x>0.00585</cdr:x>
      <cdr:y>0.86136</cdr:y>
    </cdr:from>
    <cdr:to>
      <cdr:x>0.98783</cdr:x>
      <cdr:y>0.94232</cdr:y>
    </cdr:to>
    <cdr:sp macro="" textlink="">
      <cdr:nvSpPr>
        <cdr:cNvPr id="7" name="TextBox 5"/>
        <cdr:cNvSpPr txBox="1"/>
      </cdr:nvSpPr>
      <cdr:spPr>
        <a:xfrm xmlns:a="http://schemas.openxmlformats.org/drawingml/2006/main">
          <a:off x="55563" y="4635500"/>
          <a:ext cx="9322154" cy="4357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NOTES: </a:t>
          </a:r>
          <a:r>
            <a:rPr lang="en-US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The vertical axes represent duties as a percent of either dutiable imports or total imports (left axis) or as a percent of nominal GDP (right axis).</a:t>
          </a: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GATT is the General Agreement on Tariffs and Trade. WTO is the World Trade Organization.</a:t>
          </a:r>
        </a:p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SOURCES: Bureau of Economic Analysis; Census Bureau; Douglas Irwin, “New Estimates of the Average Tariff of the United States, 1790-1820,” NBER Working Paper No. 9616, April 2003; Table Ee424-430 in </a:t>
          </a:r>
          <a:r>
            <a:rPr lang="en-US" sz="1100" b="0" i="1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Historical Statistics of the United States, Earliest Times to the Present: Millennial Edition</a:t>
          </a: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Haver Analytics; 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United States International Trade Commission; authors' calculations.</a:t>
          </a:r>
          <a:endParaRPr lang="en-US" sz="1100" kern="900" baseline="0">
            <a:solidFill>
              <a:srgbClr val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0.7205</cdr:x>
      <cdr:y>0.96769</cdr:y>
    </cdr:from>
    <cdr:to>
      <cdr:x>1</cdr:x>
      <cdr:y>1</cdr:y>
    </cdr:to>
    <cdr:sp macro="" textlink="">
      <cdr:nvSpPr>
        <cdr:cNvPr id="8" name="TextBox 4">
          <a:extLst xmlns:a="http://schemas.openxmlformats.org/drawingml/2006/main">
            <a:ext uri="{FF2B5EF4-FFF2-40B4-BE49-F238E27FC236}">
              <a16:creationId xmlns:a16="http://schemas.microsoft.com/office/drawing/2014/main" id="{EE9D7086-1A3C-6BAA-058B-3C8B7D890AC5}"/>
            </a:ext>
          </a:extLst>
        </cdr:cNvPr>
        <cdr:cNvSpPr txBox="1"/>
      </cdr:nvSpPr>
      <cdr:spPr>
        <a:xfrm xmlns:a="http://schemas.openxmlformats.org/drawingml/2006/main">
          <a:off x="6606968" y="5161658"/>
          <a:ext cx="2563009" cy="1723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solidFill>
                <a:srgbClr val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0.04143</cdr:x>
      <cdr:y>0.14579</cdr:y>
    </cdr:from>
    <cdr:to>
      <cdr:x>0.87061</cdr:x>
      <cdr:y>0.75612</cdr:y>
    </cdr:to>
    <cdr:grpSp>
      <cdr:nvGrpSpPr>
        <cdr:cNvPr id="28" name="Group 27">
          <a:extLst xmlns:a="http://schemas.openxmlformats.org/drawingml/2006/main">
            <a:ext uri="{FF2B5EF4-FFF2-40B4-BE49-F238E27FC236}">
              <a16:creationId xmlns:a16="http://schemas.microsoft.com/office/drawing/2014/main" id="{AB13070E-E70B-1D59-D564-1AD25784C9DE}"/>
            </a:ext>
          </a:extLst>
        </cdr:cNvPr>
        <cdr:cNvGrpSpPr/>
      </cdr:nvGrpSpPr>
      <cdr:grpSpPr>
        <a:xfrm xmlns:a="http://schemas.openxmlformats.org/drawingml/2006/main">
          <a:off x="393437" y="817915"/>
          <a:ext cx="7874246" cy="3424088"/>
          <a:chOff x="333055" y="839333"/>
          <a:chExt cx="7966845" cy="3276624"/>
        </a:xfrm>
      </cdr:grpSpPr>
      <cdr:cxnSp macro="">
        <cdr:nvCxnSpPr>
          <cdr:cNvPr id="5" name="Straight Connector 4">
            <a:extLst xmlns:a="http://schemas.openxmlformats.org/drawingml/2006/main">
              <a:ext uri="{FF2B5EF4-FFF2-40B4-BE49-F238E27FC236}">
                <a16:creationId xmlns:a16="http://schemas.microsoft.com/office/drawing/2014/main" id="{0A7A59AE-4B21-ACDA-28F6-6A0ED6309757}"/>
              </a:ext>
            </a:extLst>
          </cdr:cNvPr>
          <cdr:cNvCxnSpPr/>
        </cdr:nvCxnSpPr>
        <cdr:spPr>
          <a:xfrm xmlns:a="http://schemas.openxmlformats.org/drawingml/2006/main" flipH="1">
            <a:off x="8052187" y="940692"/>
            <a:ext cx="25740" cy="317296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3362B"/>
            </a:solidFill>
            <a:prstDash val="dash"/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</cdr:cxnSp>
      <cdr:grpSp>
        <cdr:nvGrpSpPr>
          <cdr:cNvPr id="27" name="Group 26">
            <a:extLst xmlns:a="http://schemas.openxmlformats.org/drawingml/2006/main">
              <a:ext uri="{FF2B5EF4-FFF2-40B4-BE49-F238E27FC236}">
                <a16:creationId xmlns:a16="http://schemas.microsoft.com/office/drawing/2014/main" id="{FB776209-91F5-06C9-EA6E-B363D086B475}"/>
              </a:ext>
            </a:extLst>
          </cdr:cNvPr>
          <cdr:cNvGrpSpPr/>
        </cdr:nvGrpSpPr>
        <cdr:grpSpPr>
          <a:xfrm xmlns:a="http://schemas.openxmlformats.org/drawingml/2006/main">
            <a:off x="333055" y="839333"/>
            <a:ext cx="6130539" cy="3276624"/>
            <a:chOff x="333055" y="839333"/>
            <a:chExt cx="6130539" cy="3276624"/>
          </a:xfrm>
        </cdr:grpSpPr>
        <cdr:cxnSp macro="">
          <cdr:nvCxnSpPr>
            <cdr:cNvPr id="6" name="Straight Connector 5">
              <a:extLst xmlns:a="http://schemas.openxmlformats.org/drawingml/2006/main">
                <a:ext uri="{FF2B5EF4-FFF2-40B4-BE49-F238E27FC236}">
                  <a16:creationId xmlns:a16="http://schemas.microsoft.com/office/drawing/2014/main" id="{85B51BAA-ADC0-216B-BBA1-67CF0EF4237F}"/>
                </a:ext>
              </a:extLst>
            </cdr:cNvPr>
            <cdr:cNvCxnSpPr/>
          </cdr:nvCxnSpPr>
          <cdr:spPr>
            <a:xfrm xmlns:a="http://schemas.openxmlformats.org/drawingml/2006/main">
              <a:off x="6311343" y="940692"/>
              <a:ext cx="14906" cy="3170512"/>
            </a:xfrm>
            <a:prstGeom xmlns:a="http://schemas.openxmlformats.org/drawingml/2006/main" prst="line">
              <a:avLst/>
            </a:prstGeom>
            <a:ln xmlns:a="http://schemas.openxmlformats.org/drawingml/2006/main">
              <a:solidFill>
                <a:srgbClr val="C3362B"/>
              </a:solidFill>
              <a:prstDash val="dash"/>
            </a:ln>
          </cdr:spPr>
          <cdr:style>
            <a:lnRef xmlns:a="http://schemas.openxmlformats.org/drawingml/2006/main" idx="2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1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cxnSp macro="">
          <cdr:nvCxnSpPr>
            <cdr:cNvPr id="9" name="Straight Connector 8">
              <a:extLst xmlns:a="http://schemas.openxmlformats.org/drawingml/2006/main">
                <a:ext uri="{FF2B5EF4-FFF2-40B4-BE49-F238E27FC236}">
                  <a16:creationId xmlns:a16="http://schemas.microsoft.com/office/drawing/2014/main" id="{85B51BAA-ADC0-216B-BBA1-67CF0EF4237F}"/>
                </a:ext>
              </a:extLst>
            </cdr:cNvPr>
            <cdr:cNvCxnSpPr/>
          </cdr:nvCxnSpPr>
          <cdr:spPr>
            <a:xfrm xmlns:a="http://schemas.openxmlformats.org/drawingml/2006/main" flipH="1">
              <a:off x="5623089" y="940692"/>
              <a:ext cx="31726" cy="3172960"/>
            </a:xfrm>
            <a:prstGeom xmlns:a="http://schemas.openxmlformats.org/drawingml/2006/main" prst="line">
              <a:avLst/>
            </a:prstGeom>
            <a:ln xmlns:a="http://schemas.openxmlformats.org/drawingml/2006/main">
              <a:solidFill>
                <a:srgbClr val="C3362B"/>
              </a:solidFill>
              <a:prstDash val="dash"/>
            </a:ln>
          </cdr:spPr>
          <cdr:style>
            <a:lnRef xmlns:a="http://schemas.openxmlformats.org/drawingml/2006/main" idx="2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1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grpSp>
          <cdr:nvGrpSpPr>
            <cdr:cNvPr id="26" name="Group 25">
              <a:extLst xmlns:a="http://schemas.openxmlformats.org/drawingml/2006/main">
                <a:ext uri="{FF2B5EF4-FFF2-40B4-BE49-F238E27FC236}">
                  <a16:creationId xmlns:a16="http://schemas.microsoft.com/office/drawing/2014/main" id="{1C0B1EAD-6470-D09A-24A3-DD13737667B7}"/>
                </a:ext>
              </a:extLst>
            </cdr:cNvPr>
            <cdr:cNvGrpSpPr/>
          </cdr:nvGrpSpPr>
          <cdr:grpSpPr>
            <a:xfrm xmlns:a="http://schemas.openxmlformats.org/drawingml/2006/main">
              <a:off x="333055" y="839333"/>
              <a:ext cx="3361755" cy="3276624"/>
              <a:chOff x="333055" y="839333"/>
              <a:chExt cx="3361755" cy="3276624"/>
            </a:xfrm>
          </cdr:grpSpPr>
          <cdr:cxnSp macro="">
            <cdr:nvCxnSpPr>
              <cdr:cNvPr id="10" name="Straight Connector 9">
                <a:extLst xmlns:a="http://schemas.openxmlformats.org/drawingml/2006/main">
                  <a:ext uri="{FF2B5EF4-FFF2-40B4-BE49-F238E27FC236}">
                    <a16:creationId xmlns:a16="http://schemas.microsoft.com/office/drawing/2014/main" id="{85B51BAA-ADC0-216B-BBA1-67CF0EF4237F}"/>
                  </a:ext>
                </a:extLst>
              </cdr:cNvPr>
              <cdr:cNvCxnSpPr/>
            </cdr:nvCxnSpPr>
            <cdr:spPr>
              <a:xfrm xmlns:a="http://schemas.openxmlformats.org/drawingml/2006/main">
                <a:off x="3066835" y="940692"/>
                <a:ext cx="15288" cy="3175265"/>
              </a:xfrm>
              <a:prstGeom xmlns:a="http://schemas.openxmlformats.org/drawingml/2006/main" prst="line">
                <a:avLst/>
              </a:prstGeom>
              <a:ln xmlns:a="http://schemas.openxmlformats.org/drawingml/2006/main">
                <a:solidFill>
                  <a:srgbClr val="C3362B"/>
                </a:solidFill>
                <a:prstDash val="dash"/>
              </a:ln>
            </cdr:spPr>
            <cdr:style>
              <a:lnRef xmlns:a="http://schemas.openxmlformats.org/drawingml/2006/main" idx="2">
                <a:schemeClr val="accent1"/>
              </a:lnRef>
              <a:fillRef xmlns:a="http://schemas.openxmlformats.org/drawingml/2006/main" idx="0">
                <a:schemeClr val="accent1"/>
              </a:fillRef>
              <a:effectRef xmlns:a="http://schemas.openxmlformats.org/drawingml/2006/main" idx="1">
                <a:schemeClr val="accent1"/>
              </a:effectRef>
              <a:fontRef xmlns:a="http://schemas.openxmlformats.org/drawingml/2006/main" idx="minor">
                <a:schemeClr val="tx1"/>
              </a:fontRef>
            </cdr:style>
          </cdr:cxnSp>
          <cdr:grpSp>
            <cdr:nvGrpSpPr>
              <cdr:cNvPr id="25" name="Group 24">
                <a:extLst xmlns:a="http://schemas.openxmlformats.org/drawingml/2006/main">
                  <a:ext uri="{FF2B5EF4-FFF2-40B4-BE49-F238E27FC236}">
                    <a16:creationId xmlns:a16="http://schemas.microsoft.com/office/drawing/2014/main" id="{C89836F8-DAAE-C1C5-7053-8C77139D4EB8}"/>
                  </a:ext>
                </a:extLst>
              </cdr:cNvPr>
              <cdr:cNvGrpSpPr/>
            </cdr:nvGrpSpPr>
            <cdr:grpSpPr>
              <a:xfrm xmlns:a="http://schemas.openxmlformats.org/drawingml/2006/main">
                <a:off x="333055" y="839333"/>
                <a:ext cx="2673543" cy="3274321"/>
                <a:chOff x="333055" y="839333"/>
                <a:chExt cx="2673543" cy="3274321"/>
              </a:xfrm>
            </cdr:grpSpPr>
            <cdr:cxnSp macro="">
              <cdr:nvCxnSpPr>
                <cdr:cNvPr id="11" name="Straight Connector 10">
                  <a:extLst xmlns:a="http://schemas.openxmlformats.org/drawingml/2006/main">
                    <a:ext uri="{FF2B5EF4-FFF2-40B4-BE49-F238E27FC236}">
                      <a16:creationId xmlns:a16="http://schemas.microsoft.com/office/drawing/2014/main" id="{85B51BAA-ADC0-216B-BBA1-67CF0EF4237F}"/>
                    </a:ext>
                  </a:extLst>
                </cdr:cNvPr>
                <cdr:cNvCxnSpPr/>
              </cdr:nvCxnSpPr>
              <cdr:spPr>
                <a:xfrm xmlns:a="http://schemas.openxmlformats.org/drawingml/2006/main" flipH="1">
                  <a:off x="1779679" y="940692"/>
                  <a:ext cx="45368" cy="3172962"/>
                </a:xfrm>
                <a:prstGeom xmlns:a="http://schemas.openxmlformats.org/drawingml/2006/main" prst="line">
                  <a:avLst/>
                </a:prstGeom>
                <a:ln xmlns:a="http://schemas.openxmlformats.org/drawingml/2006/main">
                  <a:solidFill>
                    <a:srgbClr val="C3362B"/>
                  </a:solidFill>
                  <a:prstDash val="dash"/>
                </a:ln>
              </cdr:spPr>
              <cdr:style>
                <a:lnRef xmlns:a="http://schemas.openxmlformats.org/drawingml/2006/main" idx="2">
                  <a:schemeClr val="accent1"/>
                </a:lnRef>
                <a:fillRef xmlns:a="http://schemas.openxmlformats.org/drawingml/2006/main" idx="0">
                  <a:schemeClr val="accent1"/>
                </a:fillRef>
                <a:effectRef xmlns:a="http://schemas.openxmlformats.org/drawingml/2006/main" idx="1">
                  <a:schemeClr val="accent1"/>
                </a:effectRef>
                <a:fontRef xmlns:a="http://schemas.openxmlformats.org/drawingml/2006/main" idx="minor">
                  <a:schemeClr val="tx1"/>
                </a:fontRef>
              </cdr:style>
            </cdr:cxnSp>
            <cdr:cxnSp macro="">
              <cdr:nvCxnSpPr>
                <cdr:cNvPr id="12" name="Straight Connector 11">
                  <a:extLst xmlns:a="http://schemas.openxmlformats.org/drawingml/2006/main">
                    <a:ext uri="{FF2B5EF4-FFF2-40B4-BE49-F238E27FC236}">
                      <a16:creationId xmlns:a16="http://schemas.microsoft.com/office/drawing/2014/main" id="{85B51BAA-ADC0-216B-BBA1-67CF0EF4237F}"/>
                    </a:ext>
                  </a:extLst>
                </cdr:cNvPr>
                <cdr:cNvCxnSpPr/>
              </cdr:nvCxnSpPr>
              <cdr:spPr>
                <a:xfrm xmlns:a="http://schemas.openxmlformats.org/drawingml/2006/main" flipH="1">
                  <a:off x="1388146" y="940692"/>
                  <a:ext cx="2623" cy="3172961"/>
                </a:xfrm>
                <a:prstGeom xmlns:a="http://schemas.openxmlformats.org/drawingml/2006/main" prst="line">
                  <a:avLst/>
                </a:prstGeom>
                <a:ln xmlns:a="http://schemas.openxmlformats.org/drawingml/2006/main">
                  <a:solidFill>
                    <a:srgbClr val="C3362B"/>
                  </a:solidFill>
                  <a:prstDash val="dash"/>
                </a:ln>
              </cdr:spPr>
              <cdr:style>
                <a:lnRef xmlns:a="http://schemas.openxmlformats.org/drawingml/2006/main" idx="2">
                  <a:schemeClr val="accent1"/>
                </a:lnRef>
                <a:fillRef xmlns:a="http://schemas.openxmlformats.org/drawingml/2006/main" idx="0">
                  <a:schemeClr val="accent1"/>
                </a:fillRef>
                <a:effectRef xmlns:a="http://schemas.openxmlformats.org/drawingml/2006/main" idx="1">
                  <a:schemeClr val="accent1"/>
                </a:effectRef>
                <a:fontRef xmlns:a="http://schemas.openxmlformats.org/drawingml/2006/main" idx="minor">
                  <a:schemeClr val="tx1"/>
                </a:fontRef>
              </cdr:style>
            </cdr:cxnSp>
            <cdr:cxnSp macro="">
              <cdr:nvCxnSpPr>
                <cdr:cNvPr id="13" name="Straight Connector 12">
                  <a:extLst xmlns:a="http://schemas.openxmlformats.org/drawingml/2006/main">
                    <a:ext uri="{FF2B5EF4-FFF2-40B4-BE49-F238E27FC236}">
                      <a16:creationId xmlns:a16="http://schemas.microsoft.com/office/drawing/2014/main" id="{85B51BAA-ADC0-216B-BBA1-67CF0EF4237F}"/>
                    </a:ext>
                  </a:extLst>
                </cdr:cNvPr>
                <cdr:cNvCxnSpPr/>
              </cdr:nvCxnSpPr>
              <cdr:spPr>
                <a:xfrm xmlns:a="http://schemas.openxmlformats.org/drawingml/2006/main">
                  <a:off x="333055" y="940692"/>
                  <a:ext cx="8342" cy="3168929"/>
                </a:xfrm>
                <a:prstGeom xmlns:a="http://schemas.openxmlformats.org/drawingml/2006/main" prst="line">
                  <a:avLst/>
                </a:prstGeom>
                <a:ln xmlns:a="http://schemas.openxmlformats.org/drawingml/2006/main">
                  <a:solidFill>
                    <a:srgbClr val="C3362B"/>
                  </a:solidFill>
                  <a:prstDash val="dash"/>
                </a:ln>
              </cdr:spPr>
              <cdr:style>
                <a:lnRef xmlns:a="http://schemas.openxmlformats.org/drawingml/2006/main" idx="2">
                  <a:schemeClr val="accent1"/>
                </a:lnRef>
                <a:fillRef xmlns:a="http://schemas.openxmlformats.org/drawingml/2006/main" idx="0">
                  <a:schemeClr val="accent1"/>
                </a:fillRef>
                <a:effectRef xmlns:a="http://schemas.openxmlformats.org/drawingml/2006/main" idx="1">
                  <a:schemeClr val="accent1"/>
                </a:effectRef>
                <a:fontRef xmlns:a="http://schemas.openxmlformats.org/drawingml/2006/main" idx="minor">
                  <a:schemeClr val="tx1"/>
                </a:fontRef>
              </cdr:style>
            </cdr:cxnSp>
            <cdr:sp macro="" textlink="">
              <cdr:nvSpPr>
                <cdr:cNvPr id="14" name="TextBox 13">
                  <a:extLst xmlns:a="http://schemas.openxmlformats.org/drawingml/2006/main">
                    <a:ext uri="{FF2B5EF4-FFF2-40B4-BE49-F238E27FC236}">
                      <a16:creationId xmlns:a16="http://schemas.microsoft.com/office/drawing/2014/main" id="{D2F6E5F9-8C61-12FE-F398-A6C7CB212729}"/>
                    </a:ext>
                  </a:extLst>
                </cdr:cNvPr>
                <cdr:cNvSpPr txBox="1"/>
              </cdr:nvSpPr>
              <cdr:spPr>
                <a:xfrm xmlns:a="http://schemas.openxmlformats.org/drawingml/2006/main">
                  <a:off x="397330" y="839333"/>
                  <a:ext cx="573186" cy="608160"/>
                </a:xfrm>
                <a:prstGeom xmlns:a="http://schemas.openxmlformats.org/drawingml/2006/main" prst="rect">
                  <a:avLst/>
                </a:prstGeom>
              </cdr:spPr>
              <cdr:txBody>
                <a:bodyPr xmlns:a="http://schemas.openxmlformats.org/drawingml/2006/main" vertOverflow="clip" wrap="square" rtlCol="0"/>
                <a:lstStyle xmlns:a="http://schemas.openxmlformats.org/drawingml/2006/main"/>
                <a:p xmlns:a="http://schemas.openxmlformats.org/drawingml/2006/main">
                  <a:r>
                    <a:rPr lang="en-US" sz="1100" kern="1200">
                      <a:latin typeface="Arial" panose="020B0604020202020204" pitchFamily="34" charset="0"/>
                      <a:cs typeface="Arial" panose="020B0604020202020204" pitchFamily="34" charset="0"/>
                    </a:rPr>
                    <a:t>Tariff</a:t>
                  </a:r>
                  <a:r>
                    <a:rPr lang="en-US" sz="1100" kern="1200" baseline="0">
                      <a:latin typeface="Arial" panose="020B0604020202020204" pitchFamily="34" charset="0"/>
                      <a:cs typeface="Arial" panose="020B0604020202020204" pitchFamily="34" charset="0"/>
                    </a:rPr>
                    <a:t> Act of 1789</a:t>
                  </a:r>
                  <a:endParaRPr lang="en-US" sz="1100" kern="1200">
                    <a:latin typeface="Arial" panose="020B0604020202020204" pitchFamily="34" charset="0"/>
                    <a:cs typeface="Arial" panose="020B0604020202020204" pitchFamily="34" charset="0"/>
                  </a:endParaRPr>
                </a:p>
              </cdr:txBody>
            </cdr:sp>
            <cdr:sp macro="" textlink="">
              <cdr:nvSpPr>
                <cdr:cNvPr id="15" name="TextBox 1">
                  <a:extLst xmlns:a="http://schemas.openxmlformats.org/drawingml/2006/main">
                    <a:ext uri="{FF2B5EF4-FFF2-40B4-BE49-F238E27FC236}">
                      <a16:creationId xmlns:a16="http://schemas.microsoft.com/office/drawing/2014/main" id="{5B1B30F1-A789-D81C-1B14-DB8175DCA2FA}"/>
                    </a:ext>
                  </a:extLst>
                </cdr:cNvPr>
                <cdr:cNvSpPr txBox="1"/>
              </cdr:nvSpPr>
              <cdr:spPr>
                <a:xfrm xmlns:a="http://schemas.openxmlformats.org/drawingml/2006/main">
                  <a:off x="1335254" y="839333"/>
                  <a:ext cx="675501" cy="820361"/>
                </a:xfrm>
                <a:prstGeom xmlns:a="http://schemas.openxmlformats.org/drawingml/2006/main" prst="rect">
                  <a:avLst/>
                </a:prstGeom>
              </cdr:spPr>
              <cdr:txBody>
                <a:bodyPr xmlns:a="http://schemas.openxmlformats.org/drawingml/2006/main" wrap="square" rtlCol="0"/>
                <a:lstStyle xmlns:a="http://schemas.openxmlformats.org/drawingml/2006/main">
                  <a:lvl1pPr marL="0" indent="0">
                    <a:defRPr sz="1100">
                      <a:latin typeface="+mn-lt"/>
                      <a:ea typeface="+mn-ea"/>
                      <a:cs typeface="+mn-cs"/>
                    </a:defRPr>
                  </a:lvl1pPr>
                  <a:lvl2pPr marL="457200" indent="0">
                    <a:defRPr sz="1100">
                      <a:latin typeface="+mn-lt"/>
                      <a:ea typeface="+mn-ea"/>
                      <a:cs typeface="+mn-cs"/>
                    </a:defRPr>
                  </a:lvl2pPr>
                  <a:lvl3pPr marL="914400" indent="0">
                    <a:defRPr sz="1100">
                      <a:latin typeface="+mn-lt"/>
                      <a:ea typeface="+mn-ea"/>
                      <a:cs typeface="+mn-cs"/>
                    </a:defRPr>
                  </a:lvl3pPr>
                  <a:lvl4pPr marL="1371600" indent="0">
                    <a:defRPr sz="1100">
                      <a:latin typeface="+mn-lt"/>
                      <a:ea typeface="+mn-ea"/>
                      <a:cs typeface="+mn-cs"/>
                    </a:defRPr>
                  </a:lvl4pPr>
                  <a:lvl5pPr marL="1828800" indent="0">
                    <a:defRPr sz="1100">
                      <a:latin typeface="+mn-lt"/>
                      <a:ea typeface="+mn-ea"/>
                      <a:cs typeface="+mn-cs"/>
                    </a:defRPr>
                  </a:lvl5pPr>
                  <a:lvl6pPr marL="2286000" indent="0">
                    <a:defRPr sz="1100">
                      <a:latin typeface="+mn-lt"/>
                      <a:ea typeface="+mn-ea"/>
                      <a:cs typeface="+mn-cs"/>
                    </a:defRPr>
                  </a:lvl6pPr>
                  <a:lvl7pPr marL="2743200" indent="0">
                    <a:defRPr sz="1100">
                      <a:latin typeface="+mn-lt"/>
                      <a:ea typeface="+mn-ea"/>
                      <a:cs typeface="+mn-cs"/>
                    </a:defRPr>
                  </a:lvl7pPr>
                  <a:lvl8pPr marL="3200400" indent="0">
                    <a:defRPr sz="1100">
                      <a:latin typeface="+mn-lt"/>
                      <a:ea typeface="+mn-ea"/>
                      <a:cs typeface="+mn-cs"/>
                    </a:defRPr>
                  </a:lvl8pPr>
                  <a:lvl9pPr marL="3657600" indent="0">
                    <a:defRPr sz="1100">
                      <a:latin typeface="+mn-lt"/>
                      <a:ea typeface="+mn-ea"/>
                      <a:cs typeface="+mn-cs"/>
                    </a:defRPr>
                  </a:lvl9pPr>
                </a:lstStyle>
                <a:p xmlns:a="http://schemas.openxmlformats.org/drawingml/2006/main">
                  <a:r>
                    <a:rPr lang="en-US" sz="1100" kern="1200">
                      <a:latin typeface="Arial" panose="020B0604020202020204" pitchFamily="34" charset="0"/>
                      <a:cs typeface="Arial" panose="020B0604020202020204" pitchFamily="34" charset="0"/>
                    </a:rPr>
                    <a:t>Tariff</a:t>
                  </a:r>
                  <a:r>
                    <a:rPr lang="en-US" sz="1100" kern="1200" baseline="0">
                      <a:latin typeface="Arial" panose="020B0604020202020204" pitchFamily="34" charset="0"/>
                      <a:cs typeface="Arial" panose="020B0604020202020204" pitchFamily="34" charset="0"/>
                    </a:rPr>
                    <a:t> Act of 1816</a:t>
                  </a:r>
                </a:p>
                <a:p xmlns:a="http://schemas.openxmlformats.org/drawingml/2006/main">
                  <a:endParaRPr lang="en-US" sz="1100" kern="1200">
                    <a:latin typeface="Arial" panose="020B0604020202020204" pitchFamily="34" charset="0"/>
                    <a:cs typeface="Arial" panose="020B0604020202020204" pitchFamily="34" charset="0"/>
                  </a:endParaRPr>
                </a:p>
              </cdr:txBody>
            </cdr:sp>
            <cdr:sp macro="" textlink="">
              <cdr:nvSpPr>
                <cdr:cNvPr id="16" name="TextBox 1">
                  <a:extLst xmlns:a="http://schemas.openxmlformats.org/drawingml/2006/main">
                    <a:ext uri="{FF2B5EF4-FFF2-40B4-BE49-F238E27FC236}">
                      <a16:creationId xmlns:a16="http://schemas.microsoft.com/office/drawing/2014/main" id="{5B1B30F1-A789-D81C-1B14-DB8175DCA2FA}"/>
                    </a:ext>
                  </a:extLst>
                </cdr:cNvPr>
                <cdr:cNvSpPr txBox="1"/>
              </cdr:nvSpPr>
              <cdr:spPr>
                <a:xfrm xmlns:a="http://schemas.openxmlformats.org/drawingml/2006/main">
                  <a:off x="1829951" y="839333"/>
                  <a:ext cx="1176647" cy="700001"/>
                </a:xfrm>
                <a:prstGeom xmlns:a="http://schemas.openxmlformats.org/drawingml/2006/main" prst="rect">
                  <a:avLst/>
                </a:prstGeom>
              </cdr:spPr>
              <cdr:txBody>
                <a:bodyPr xmlns:a="http://schemas.openxmlformats.org/drawingml/2006/main" wrap="square" rtlCol="0"/>
                <a:lstStyle xmlns:a="http://schemas.openxmlformats.org/drawingml/2006/main">
                  <a:lvl1pPr marL="0" indent="0">
                    <a:defRPr sz="1100">
                      <a:latin typeface="+mn-lt"/>
                      <a:ea typeface="+mn-ea"/>
                      <a:cs typeface="+mn-cs"/>
                    </a:defRPr>
                  </a:lvl1pPr>
                  <a:lvl2pPr marL="457200" indent="0">
                    <a:defRPr sz="1100">
                      <a:latin typeface="+mn-lt"/>
                      <a:ea typeface="+mn-ea"/>
                      <a:cs typeface="+mn-cs"/>
                    </a:defRPr>
                  </a:lvl2pPr>
                  <a:lvl3pPr marL="914400" indent="0">
                    <a:defRPr sz="1100">
                      <a:latin typeface="+mn-lt"/>
                      <a:ea typeface="+mn-ea"/>
                      <a:cs typeface="+mn-cs"/>
                    </a:defRPr>
                  </a:lvl3pPr>
                  <a:lvl4pPr marL="1371600" indent="0">
                    <a:defRPr sz="1100">
                      <a:latin typeface="+mn-lt"/>
                      <a:ea typeface="+mn-ea"/>
                      <a:cs typeface="+mn-cs"/>
                    </a:defRPr>
                  </a:lvl4pPr>
                  <a:lvl5pPr marL="1828800" indent="0">
                    <a:defRPr sz="1100">
                      <a:latin typeface="+mn-lt"/>
                      <a:ea typeface="+mn-ea"/>
                      <a:cs typeface="+mn-cs"/>
                    </a:defRPr>
                  </a:lvl5pPr>
                  <a:lvl6pPr marL="2286000" indent="0">
                    <a:defRPr sz="1100">
                      <a:latin typeface="+mn-lt"/>
                      <a:ea typeface="+mn-ea"/>
                      <a:cs typeface="+mn-cs"/>
                    </a:defRPr>
                  </a:lvl6pPr>
                  <a:lvl7pPr marL="2743200" indent="0">
                    <a:defRPr sz="1100">
                      <a:latin typeface="+mn-lt"/>
                      <a:ea typeface="+mn-ea"/>
                      <a:cs typeface="+mn-cs"/>
                    </a:defRPr>
                  </a:lvl7pPr>
                  <a:lvl8pPr marL="3200400" indent="0">
                    <a:defRPr sz="1100">
                      <a:latin typeface="+mn-lt"/>
                      <a:ea typeface="+mn-ea"/>
                      <a:cs typeface="+mn-cs"/>
                    </a:defRPr>
                  </a:lvl8pPr>
                  <a:lvl9pPr marL="3657600" indent="0">
                    <a:defRPr sz="1100">
                      <a:latin typeface="+mn-lt"/>
                      <a:ea typeface="+mn-ea"/>
                      <a:cs typeface="+mn-cs"/>
                    </a:defRPr>
                  </a:lvl9pPr>
                </a:lstStyle>
                <a:p xmlns:a="http://schemas.openxmlformats.org/drawingml/2006/main">
                  <a:r>
                    <a:rPr lang="en-US" sz="1100" kern="1200">
                      <a:latin typeface="Arial" panose="020B0604020202020204" pitchFamily="34" charset="0"/>
                      <a:cs typeface="Arial" panose="020B0604020202020204" pitchFamily="34" charset="0"/>
                    </a:rPr>
                    <a:t>Tariff of Abominations 1828</a:t>
                  </a:r>
                </a:p>
              </cdr:txBody>
            </cdr:sp>
          </cdr:grpSp>
          <cdr:sp macro="" textlink="">
            <cdr:nvSpPr>
              <cdr:cNvPr id="17" name="TextBox 1">
                <a:extLst xmlns:a="http://schemas.openxmlformats.org/drawingml/2006/main">
                  <a:ext uri="{FF2B5EF4-FFF2-40B4-BE49-F238E27FC236}">
                    <a16:creationId xmlns:a16="http://schemas.microsoft.com/office/drawing/2014/main" id="{5B1B30F1-A789-D81C-1B14-DB8175DCA2FA}"/>
                  </a:ext>
                </a:extLst>
              </cdr:cNvPr>
              <cdr:cNvSpPr txBox="1"/>
            </cdr:nvSpPr>
            <cdr:spPr>
              <a:xfrm xmlns:a="http://schemas.openxmlformats.org/drawingml/2006/main">
                <a:off x="3019214" y="839333"/>
                <a:ext cx="675596" cy="704730"/>
              </a:xfrm>
              <a:prstGeom xmlns:a="http://schemas.openxmlformats.org/drawingml/2006/main" prst="rect">
                <a:avLst/>
              </a:prstGeom>
            </cdr:spPr>
            <cdr:txBody>
              <a:bodyPr xmlns:a="http://schemas.openxmlformats.org/drawingml/2006/main" wrap="square" rtlCol="0"/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r>
                  <a:rPr lang="en-US" sz="1100" kern="1200">
                    <a:latin typeface="Arial" panose="020B0604020202020204" pitchFamily="34" charset="0"/>
                    <a:cs typeface="Arial" panose="020B0604020202020204" pitchFamily="34" charset="0"/>
                  </a:rPr>
                  <a:t>Morrill Tariff 1861</a:t>
                </a:r>
              </a:p>
            </cdr:txBody>
          </cdr:sp>
        </cdr:grpSp>
        <cdr:sp macro="" textlink="">
          <cdr:nvSpPr>
            <cdr:cNvPr id="19" name="TextBox 1">
              <a:extLst xmlns:a="http://schemas.openxmlformats.org/drawingml/2006/main">
                <a:ext uri="{FF2B5EF4-FFF2-40B4-BE49-F238E27FC236}">
                  <a16:creationId xmlns:a16="http://schemas.microsoft.com/office/drawing/2014/main" id="{5B1B30F1-A789-D81C-1B14-DB8175DCA2FA}"/>
                </a:ext>
              </a:extLst>
            </cdr:cNvPr>
            <cdr:cNvSpPr txBox="1"/>
          </cdr:nvSpPr>
          <cdr:spPr>
            <a:xfrm xmlns:a="http://schemas.openxmlformats.org/drawingml/2006/main">
              <a:off x="5026839" y="839333"/>
              <a:ext cx="675595" cy="6081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1100" kern="1200">
                  <a:latin typeface="Arial" panose="020B0604020202020204" pitchFamily="34" charset="0"/>
                  <a:cs typeface="Arial" panose="020B0604020202020204" pitchFamily="34" charset="0"/>
                </a:rPr>
                <a:t>Smoot-Hawley Tariff Act</a:t>
              </a:r>
              <a:r>
                <a:rPr lang="en-US" sz="1100" kern="1200" baseline="0">
                  <a:latin typeface="Arial" panose="020B0604020202020204" pitchFamily="34" charset="0"/>
                  <a:cs typeface="Arial" panose="020B0604020202020204" pitchFamily="34" charset="0"/>
                </a:rPr>
                <a:t> 1930</a:t>
              </a:r>
              <a:endParaRPr lang="en-US" sz="1100" kern="1200">
                <a:latin typeface="Arial" panose="020B0604020202020204" pitchFamily="34" charset="0"/>
                <a:cs typeface="Arial" panose="020B0604020202020204" pitchFamily="34" charset="0"/>
              </a:endParaRPr>
            </a:p>
          </cdr:txBody>
        </cdr:sp>
        <cdr:sp macro="" textlink="">
          <cdr:nvSpPr>
            <cdr:cNvPr id="20" name="TextBox 1">
              <a:extLst xmlns:a="http://schemas.openxmlformats.org/drawingml/2006/main">
                <a:ext uri="{FF2B5EF4-FFF2-40B4-BE49-F238E27FC236}">
                  <a16:creationId xmlns:a16="http://schemas.microsoft.com/office/drawing/2014/main" id="{5B1B30F1-A789-D81C-1B14-DB8175DCA2FA}"/>
                </a:ext>
              </a:extLst>
            </cdr:cNvPr>
            <cdr:cNvSpPr txBox="1"/>
          </cdr:nvSpPr>
          <cdr:spPr>
            <a:xfrm xmlns:a="http://schemas.openxmlformats.org/drawingml/2006/main">
              <a:off x="5787999" y="839333"/>
              <a:ext cx="675595" cy="6081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1100" kern="1200">
                  <a:latin typeface="Arial" panose="020B0604020202020204" pitchFamily="34" charset="0"/>
                  <a:cs typeface="Arial" panose="020B0604020202020204" pitchFamily="34" charset="0"/>
                </a:rPr>
                <a:t>GATT 1947</a:t>
              </a:r>
            </a:p>
          </cdr:txBody>
        </cdr:sp>
      </cdr:grpSp>
      <cdr:sp macro="" textlink="">
        <cdr:nvSpPr>
          <cdr:cNvPr id="21" name="TextBox 1">
            <a:extLst xmlns:a="http://schemas.openxmlformats.org/drawingml/2006/main">
              <a:ext uri="{FF2B5EF4-FFF2-40B4-BE49-F238E27FC236}">
                <a16:creationId xmlns:a16="http://schemas.microsoft.com/office/drawing/2014/main" id="{5B1B30F1-A789-D81C-1B14-DB8175DCA2FA}"/>
              </a:ext>
            </a:extLst>
          </cdr:cNvPr>
          <cdr:cNvSpPr txBox="1"/>
        </cdr:nvSpPr>
        <cdr:spPr>
          <a:xfrm xmlns:a="http://schemas.openxmlformats.org/drawingml/2006/main">
            <a:off x="7624400" y="839333"/>
            <a:ext cx="675500" cy="60815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WTO 1995</a:t>
            </a:r>
          </a:p>
        </cdr:txBody>
      </cdr:sp>
    </cdr:grpSp>
  </cdr:relSizeAnchor>
  <cdr:relSizeAnchor xmlns:cdr="http://schemas.openxmlformats.org/drawingml/2006/chartDrawing">
    <cdr:from>
      <cdr:x>0.34866</cdr:x>
      <cdr:y>0.0553</cdr:y>
    </cdr:from>
    <cdr:to>
      <cdr:x>0.84281</cdr:x>
      <cdr:y>0.16203</cdr:y>
    </cdr:to>
    <cdr:grpSp>
      <cdr:nvGrpSpPr>
        <cdr:cNvPr id="18" name="Group 17">
          <a:extLst xmlns:a="http://schemas.openxmlformats.org/drawingml/2006/main">
            <a:ext uri="{FF2B5EF4-FFF2-40B4-BE49-F238E27FC236}">
              <a16:creationId xmlns:a16="http://schemas.microsoft.com/office/drawing/2014/main" id="{0247617D-95A6-71FF-8096-C5245DDF9D5C}"/>
            </a:ext>
          </a:extLst>
        </cdr:cNvPr>
        <cdr:cNvGrpSpPr/>
      </cdr:nvGrpSpPr>
      <cdr:grpSpPr>
        <a:xfrm xmlns:a="http://schemas.openxmlformats.org/drawingml/2006/main">
          <a:off x="3311024" y="310245"/>
          <a:ext cx="4692658" cy="598780"/>
          <a:chOff x="3279986" y="296886"/>
          <a:chExt cx="4755539" cy="572994"/>
        </a:xfrm>
      </cdr:grpSpPr>
      <cdr:sp macro="" textlink="">
        <cdr:nvSpPr>
          <cdr:cNvPr id="3" name="Right Brace 2">
            <a:extLst xmlns:a="http://schemas.openxmlformats.org/drawingml/2006/main">
              <a:ext uri="{FF2B5EF4-FFF2-40B4-BE49-F238E27FC236}">
                <a16:creationId xmlns:a16="http://schemas.microsoft.com/office/drawing/2014/main" id="{EB9A4985-F639-03A1-50BC-69C86AC65E73}"/>
              </a:ext>
            </a:extLst>
          </cdr:cNvPr>
          <cdr:cNvSpPr/>
        </cdr:nvSpPr>
        <cdr:spPr>
          <a:xfrm xmlns:a="http://schemas.openxmlformats.org/drawingml/2006/main" rot="16200000">
            <a:off x="4676485" y="-605227"/>
            <a:ext cx="95025" cy="2730745"/>
          </a:xfrm>
          <a:prstGeom xmlns:a="http://schemas.openxmlformats.org/drawingml/2006/main" prst="rightBrace">
            <a:avLst/>
          </a:prstGeom>
          <a:ln xmlns:a="http://schemas.openxmlformats.org/drawingml/2006/main">
            <a:solidFill>
              <a:sysClr val="windowText" lastClr="000000"/>
            </a:solidFill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n-US" kern="1200"/>
          </a:p>
        </cdr:txBody>
      </cdr:sp>
      <cdr:sp macro="" textlink="">
        <cdr:nvSpPr>
          <cdr:cNvPr id="22" name="TextBox 21">
            <a:extLst xmlns:a="http://schemas.openxmlformats.org/drawingml/2006/main">
              <a:ext uri="{FF2B5EF4-FFF2-40B4-BE49-F238E27FC236}">
                <a16:creationId xmlns:a16="http://schemas.microsoft.com/office/drawing/2014/main" id="{36EC53D3-6F0E-9633-9721-32F6549D67E5}"/>
              </a:ext>
            </a:extLst>
          </cdr:cNvPr>
          <cdr:cNvSpPr txBox="1"/>
        </cdr:nvSpPr>
        <cdr:spPr>
          <a:xfrm xmlns:a="http://schemas.openxmlformats.org/drawingml/2006/main">
            <a:off x="3279986" y="318790"/>
            <a:ext cx="2873415" cy="55109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pPr algn="ctr"/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Gold Standard</a:t>
            </a:r>
          </a:p>
          <a:p xmlns:a="http://schemas.openxmlformats.org/drawingml/2006/main">
            <a:pPr algn="ctr"/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1873-1943</a:t>
            </a:r>
          </a:p>
        </cdr:txBody>
      </cdr:sp>
      <cdr:sp macro="" textlink="">
        <cdr:nvSpPr>
          <cdr:cNvPr id="23" name="Right Brace 22">
            <a:extLst xmlns:a="http://schemas.openxmlformats.org/drawingml/2006/main">
              <a:ext uri="{FF2B5EF4-FFF2-40B4-BE49-F238E27FC236}">
                <a16:creationId xmlns:a16="http://schemas.microsoft.com/office/drawing/2014/main" id="{07DD2CF6-35D8-1834-ECE8-3019C687A7F3}"/>
              </a:ext>
            </a:extLst>
          </cdr:cNvPr>
          <cdr:cNvSpPr/>
        </cdr:nvSpPr>
        <cdr:spPr>
          <a:xfrm xmlns:a="http://schemas.openxmlformats.org/drawingml/2006/main" rot="16200000">
            <a:off x="6566182" y="260326"/>
            <a:ext cx="96099" cy="1005330"/>
          </a:xfrm>
          <a:prstGeom xmlns:a="http://schemas.openxmlformats.org/drawingml/2006/main" prst="rightBrace">
            <a:avLst/>
          </a:prstGeom>
          <a:ln xmlns:a="http://schemas.openxmlformats.org/drawingml/2006/main">
            <a:solidFill>
              <a:sysClr val="windowText" lastClr="000000"/>
            </a:solidFill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 kern="1200"/>
          </a:p>
        </cdr:txBody>
      </cdr:sp>
      <cdr:sp macro="" textlink="">
        <cdr:nvSpPr>
          <cdr:cNvPr id="24" name="TextBox 1">
            <a:extLst xmlns:a="http://schemas.openxmlformats.org/drawingml/2006/main">
              <a:ext uri="{FF2B5EF4-FFF2-40B4-BE49-F238E27FC236}">
                <a16:creationId xmlns:a16="http://schemas.microsoft.com/office/drawing/2014/main" id="{E43CF981-B0C3-F7C3-9B14-14C0FDE84450}"/>
              </a:ext>
            </a:extLst>
          </cdr:cNvPr>
          <cdr:cNvSpPr txBox="1"/>
        </cdr:nvSpPr>
        <cdr:spPr>
          <a:xfrm xmlns:a="http://schemas.openxmlformats.org/drawingml/2006/main">
            <a:off x="5162110" y="296886"/>
            <a:ext cx="2873415" cy="55109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Bretton Woods</a:t>
            </a:r>
          </a:p>
          <a:p xmlns:a="http://schemas.openxmlformats.org/drawingml/2006/main">
            <a:pPr algn="ctr"/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1944-1971</a:t>
            </a:r>
          </a:p>
        </cdr:txBody>
      </cdr:sp>
    </cdr:grpSp>
  </cdr:relSizeAnchor>
  <cdr:relSizeAnchor xmlns:cdr="http://schemas.openxmlformats.org/drawingml/2006/chartDrawing">
    <cdr:from>
      <cdr:x>0.78929</cdr:x>
      <cdr:y>0.42772</cdr:y>
    </cdr:from>
    <cdr:to>
      <cdr:x>0.83026</cdr:x>
      <cdr:y>0.42772</cdr:y>
    </cdr:to>
    <cdr:cxnSp macro="">
      <cdr:nvCxnSpPr>
        <cdr:cNvPr id="30" name="Straight Arrow Connector 29">
          <a:extLst xmlns:a="http://schemas.openxmlformats.org/drawingml/2006/main">
            <a:ext uri="{FF2B5EF4-FFF2-40B4-BE49-F238E27FC236}">
              <a16:creationId xmlns:a16="http://schemas.microsoft.com/office/drawing/2014/main" id="{D9F74E0C-1199-11BE-4A81-75ED3860477F}"/>
            </a:ext>
          </a:extLst>
        </cdr:cNvPr>
        <cdr:cNvCxnSpPr/>
      </cdr:nvCxnSpPr>
      <cdr:spPr>
        <a:xfrm xmlns:a="http://schemas.openxmlformats.org/drawingml/2006/main">
          <a:off x="7492972" y="2301850"/>
          <a:ext cx="388939" cy="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chemeClr val="accent3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0.7205</cdr:x>
      <cdr:y>0.11062</cdr:y>
    </cdr:from>
    <cdr:to>
      <cdr:x>1</cdr:x>
      <cdr:y>0.15089</cdr:y>
    </cdr:to>
    <cdr:sp macro="" textlink="">
      <cdr:nvSpPr>
        <cdr:cNvPr id="33" name="TextBox 4">
          <a:extLst xmlns:a="http://schemas.openxmlformats.org/drawingml/2006/main">
            <a:ext uri="{FF2B5EF4-FFF2-40B4-BE49-F238E27FC236}">
              <a16:creationId xmlns:a16="http://schemas.microsoft.com/office/drawing/2014/main" id="{36705653-B4D5-A84B-D666-E1EBB6EF4840}"/>
            </a:ext>
          </a:extLst>
        </cdr:cNvPr>
        <cdr:cNvSpPr txBox="1"/>
      </cdr:nvSpPr>
      <cdr:spPr>
        <a:xfrm xmlns:a="http://schemas.openxmlformats.org/drawingml/2006/main">
          <a:off x="6839887" y="595313"/>
          <a:ext cx="2653363" cy="216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496425" cy="5610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95A83B-D8EE-5CC6-0BC9-D9AE5D7E320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0.00502</cdr:x>
      <cdr:y>0</cdr:y>
    </cdr:from>
    <cdr:to>
      <cdr:x>0.98324</cdr:x>
      <cdr:y>0.09682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7625" y="0"/>
          <a:ext cx="9289640" cy="5431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Chart 3</a:t>
          </a: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United States merchandise trade balance (1790–2024)</a:t>
          </a:r>
        </a:p>
        <a:p xmlns:a="http://schemas.openxmlformats.org/drawingml/2006/main">
          <a:pPr rtl="0">
            <a:lnSpc>
              <a:spcPts val="1800"/>
            </a:lnSpc>
          </a:pPr>
          <a:endParaRPr lang="en-US" sz="1400" b="1" i="0" baseline="0">
            <a:solidFill>
              <a:srgbClr val="2B528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0.00602</cdr:x>
      <cdr:y>0.09508</cdr:y>
    </cdr:from>
    <cdr:to>
      <cdr:x>0.28156</cdr:x>
      <cdr:y>0.13935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57149" y="533400"/>
          <a:ext cx="2616663" cy="2483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</a:t>
          </a:r>
        </a:p>
      </cdr:txBody>
    </cdr:sp>
  </cdr:relSizeAnchor>
  <cdr:relSizeAnchor xmlns:cdr="http://schemas.openxmlformats.org/drawingml/2006/chartDrawing">
    <cdr:from>
      <cdr:x>0.00702</cdr:x>
      <cdr:y>0.86927</cdr:y>
    </cdr:from>
    <cdr:to>
      <cdr:x>0.98783</cdr:x>
      <cdr:y>0.96179</cdr:y>
    </cdr:to>
    <cdr:sp macro="" textlink="">
      <cdr:nvSpPr>
        <cdr:cNvPr id="7" name="TextBox 5"/>
        <cdr:cNvSpPr txBox="1"/>
      </cdr:nvSpPr>
      <cdr:spPr>
        <a:xfrm xmlns:a="http://schemas.openxmlformats.org/drawingml/2006/main">
          <a:off x="66674" y="4876800"/>
          <a:ext cx="9314179" cy="5190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NOTES: The vertical axis represents the trade balance as a percent of nominal GDP. </a:t>
          </a:r>
          <a:r>
            <a:rPr lang="en-US" sz="11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GATT is the General Agreement on Tariffs and Trade. The WTO is the World Trade Organization.</a:t>
          </a:r>
          <a:endParaRPr lang="en-US" sz="1100" b="0" i="0" kern="900" baseline="0">
            <a:solidFill>
              <a:srgbClr val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SOURCES: MeasuringWorth; Census Bureau; Bureau of Economic Analysis; Haver Analytics; authors' calculations.</a:t>
          </a:r>
          <a:endParaRPr lang="en-US" sz="1100" kern="900" baseline="0">
            <a:solidFill>
              <a:srgbClr val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0.7205</cdr:x>
      <cdr:y>0.96769</cdr:y>
    </cdr:from>
    <cdr:to>
      <cdr:x>1</cdr:x>
      <cdr:y>1</cdr:y>
    </cdr:to>
    <cdr:sp macro="" textlink="">
      <cdr:nvSpPr>
        <cdr:cNvPr id="8" name="TextBox 4">
          <a:extLst xmlns:a="http://schemas.openxmlformats.org/drawingml/2006/main">
            <a:ext uri="{FF2B5EF4-FFF2-40B4-BE49-F238E27FC236}">
              <a16:creationId xmlns:a16="http://schemas.microsoft.com/office/drawing/2014/main" id="{EE9D7086-1A3C-6BAA-058B-3C8B7D890AC5}"/>
            </a:ext>
          </a:extLst>
        </cdr:cNvPr>
        <cdr:cNvSpPr txBox="1"/>
      </cdr:nvSpPr>
      <cdr:spPr>
        <a:xfrm xmlns:a="http://schemas.openxmlformats.org/drawingml/2006/main">
          <a:off x="6606968" y="5161658"/>
          <a:ext cx="2563009" cy="1723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solidFill>
                <a:srgbClr val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0.76329</cdr:x>
      <cdr:y>0.16814</cdr:y>
    </cdr:from>
    <cdr:to>
      <cdr:x>0.76329</cdr:x>
      <cdr:y>0.8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EB154537-FE83-12E2-6454-4A2C257C14ED}"/>
            </a:ext>
          </a:extLst>
        </cdr:cNvPr>
        <cdr:cNvCxnSpPr/>
      </cdr:nvCxnSpPr>
      <cdr:spPr>
        <a:xfrm xmlns:a="http://schemas.openxmlformats.org/drawingml/2006/main">
          <a:off x="7248525" y="904875"/>
          <a:ext cx="0" cy="340042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0.76062</cdr:x>
      <cdr:y>0.1528</cdr:y>
    </cdr:from>
    <cdr:to>
      <cdr:x>0.83183</cdr:x>
      <cdr:y>0.26608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1EA3F1BC-6CCB-1D90-4305-87149ECA452A}"/>
            </a:ext>
          </a:extLst>
        </cdr:cNvPr>
        <cdr:cNvSpPr txBox="1"/>
      </cdr:nvSpPr>
      <cdr:spPr>
        <a:xfrm xmlns:a="http://schemas.openxmlformats.org/drawingml/2006/main">
          <a:off x="7223125" y="822325"/>
          <a:ext cx="676240" cy="6096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kern="1200">
              <a:latin typeface="Arial" panose="020B0604020202020204" pitchFamily="34" charset="0"/>
              <a:cs typeface="Arial" panose="020B0604020202020204" pitchFamily="34" charset="0"/>
            </a:rPr>
            <a:t>1971</a:t>
          </a:r>
        </a:p>
        <a:p xmlns:a="http://schemas.openxmlformats.org/drawingml/2006/main">
          <a:r>
            <a:rPr lang="en-US" sz="1100" kern="1200">
              <a:latin typeface="Arial" panose="020B0604020202020204" pitchFamily="34" charset="0"/>
              <a:cs typeface="Arial" panose="020B0604020202020204" pitchFamily="34" charset="0"/>
            </a:rPr>
            <a:t>End of Bretton Woods </a:t>
          </a:r>
        </a:p>
      </cdr:txBody>
    </cdr:sp>
  </cdr:relSizeAnchor>
  <cdr:relSizeAnchor xmlns:cdr="http://schemas.openxmlformats.org/drawingml/2006/chartDrawing">
    <cdr:from>
      <cdr:x>0.36948</cdr:x>
      <cdr:y>0.06621</cdr:y>
    </cdr:from>
    <cdr:to>
      <cdr:x>0.86198</cdr:x>
      <cdr:y>0.16183</cdr:y>
    </cdr:to>
    <cdr:grpSp>
      <cdr:nvGrpSpPr>
        <cdr:cNvPr id="5" name="Group 4">
          <a:extLst xmlns:a="http://schemas.openxmlformats.org/drawingml/2006/main">
            <a:ext uri="{FF2B5EF4-FFF2-40B4-BE49-F238E27FC236}">
              <a16:creationId xmlns:a16="http://schemas.microsoft.com/office/drawing/2014/main" id="{60DB5378-930C-EF57-ED0B-8F4496776CDE}"/>
            </a:ext>
          </a:extLst>
        </cdr:cNvPr>
        <cdr:cNvGrpSpPr/>
      </cdr:nvGrpSpPr>
      <cdr:grpSpPr>
        <a:xfrm xmlns:a="http://schemas.openxmlformats.org/drawingml/2006/main">
          <a:off x="3508739" y="371453"/>
          <a:ext cx="4676989" cy="536450"/>
          <a:chOff x="90373" y="-19228"/>
          <a:chExt cx="4669929" cy="513168"/>
        </a:xfrm>
      </cdr:grpSpPr>
      <cdr:sp macro="" textlink="">
        <cdr:nvSpPr>
          <cdr:cNvPr id="6" name="Right Brace 5">
            <a:extLst xmlns:a="http://schemas.openxmlformats.org/drawingml/2006/main">
              <a:ext uri="{FF2B5EF4-FFF2-40B4-BE49-F238E27FC236}">
                <a16:creationId xmlns:a16="http://schemas.microsoft.com/office/drawing/2014/main" id="{74EDC77D-8CB7-6A15-C485-34689ED1066F}"/>
              </a:ext>
            </a:extLst>
          </cdr:cNvPr>
          <cdr:cNvSpPr/>
        </cdr:nvSpPr>
        <cdr:spPr>
          <a:xfrm xmlns:a="http://schemas.openxmlformats.org/drawingml/2006/main" rot="16200000">
            <a:off x="1410786" y="-973551"/>
            <a:ext cx="95025" cy="2730745"/>
          </a:xfrm>
          <a:prstGeom xmlns:a="http://schemas.openxmlformats.org/drawingml/2006/main" prst="rightBrace">
            <a:avLst/>
          </a:prstGeom>
          <a:ln xmlns:a="http://schemas.openxmlformats.org/drawingml/2006/main">
            <a:solidFill>
              <a:sysClr val="windowText" lastClr="000000"/>
            </a:solidFill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 kern="1200"/>
          </a:p>
        </cdr:txBody>
      </cdr:sp>
      <cdr:sp macro="" textlink="">
        <cdr:nvSpPr>
          <cdr:cNvPr id="9" name="TextBox 3">
            <a:extLst xmlns:a="http://schemas.openxmlformats.org/drawingml/2006/main">
              <a:ext uri="{FF2B5EF4-FFF2-40B4-BE49-F238E27FC236}">
                <a16:creationId xmlns:a16="http://schemas.microsoft.com/office/drawing/2014/main" id="{BB50C350-558E-DB1D-FDDA-B9F444933D87}"/>
              </a:ext>
            </a:extLst>
          </cdr:cNvPr>
          <cdr:cNvSpPr txBox="1"/>
        </cdr:nvSpPr>
        <cdr:spPr>
          <a:xfrm xmlns:a="http://schemas.openxmlformats.org/drawingml/2006/main">
            <a:off x="90373" y="-19228"/>
            <a:ext cx="2873415" cy="49702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Gold Standard</a:t>
            </a:r>
          </a:p>
          <a:p xmlns:a="http://schemas.openxmlformats.org/drawingml/2006/main">
            <a:pPr algn="ctr"/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1873-1943</a:t>
            </a:r>
          </a:p>
        </cdr:txBody>
      </cdr:sp>
      <cdr:sp macro="" textlink="">
        <cdr:nvSpPr>
          <cdr:cNvPr id="11" name="Right Brace 10">
            <a:extLst xmlns:a="http://schemas.openxmlformats.org/drawingml/2006/main">
              <a:ext uri="{FF2B5EF4-FFF2-40B4-BE49-F238E27FC236}">
                <a16:creationId xmlns:a16="http://schemas.microsoft.com/office/drawing/2014/main" id="{2856E3B1-971D-C977-2801-F59969F78E71}"/>
              </a:ext>
            </a:extLst>
          </cdr:cNvPr>
          <cdr:cNvSpPr/>
        </cdr:nvSpPr>
        <cdr:spPr>
          <a:xfrm xmlns:a="http://schemas.openxmlformats.org/drawingml/2006/main" rot="16200000">
            <a:off x="3286197" y="-112760"/>
            <a:ext cx="96099" cy="1005330"/>
          </a:xfrm>
          <a:prstGeom xmlns:a="http://schemas.openxmlformats.org/drawingml/2006/main" prst="rightBrace">
            <a:avLst/>
          </a:prstGeom>
          <a:ln xmlns:a="http://schemas.openxmlformats.org/drawingml/2006/main">
            <a:solidFill>
              <a:sysClr val="windowText" lastClr="000000"/>
            </a:solidFill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 kern="1200"/>
          </a:p>
        </cdr:txBody>
      </cdr:sp>
      <cdr:sp macro="" textlink="">
        <cdr:nvSpPr>
          <cdr:cNvPr id="12" name="TextBox 1">
            <a:extLst xmlns:a="http://schemas.openxmlformats.org/drawingml/2006/main">
              <a:ext uri="{FF2B5EF4-FFF2-40B4-BE49-F238E27FC236}">
                <a16:creationId xmlns:a16="http://schemas.microsoft.com/office/drawing/2014/main" id="{D30C43BC-934E-072A-A745-B8177D6623A5}"/>
              </a:ext>
            </a:extLst>
          </cdr:cNvPr>
          <cdr:cNvSpPr txBox="1"/>
        </cdr:nvSpPr>
        <cdr:spPr>
          <a:xfrm xmlns:a="http://schemas.openxmlformats.org/drawingml/2006/main">
            <a:off x="1886887" y="-19228"/>
            <a:ext cx="2873415" cy="513168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Bretton Woods</a:t>
            </a:r>
          </a:p>
          <a:p xmlns:a="http://schemas.openxmlformats.org/drawingml/2006/main">
            <a:pPr algn="ctr"/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1944-1971</a:t>
            </a:r>
          </a:p>
        </cdr:txBody>
      </cdr:sp>
    </cdr:grpSp>
  </cdr:relSizeAnchor>
  <cdr:relSizeAnchor xmlns:cdr="http://schemas.openxmlformats.org/drawingml/2006/chartDrawing">
    <cdr:from>
      <cdr:x>0.03248</cdr:x>
      <cdr:y>0.14197</cdr:y>
    </cdr:from>
    <cdr:to>
      <cdr:x>0.88649</cdr:x>
      <cdr:y>0.8056</cdr:y>
    </cdr:to>
    <cdr:grpSp>
      <cdr:nvGrpSpPr>
        <cdr:cNvPr id="14" name="Group 13">
          <a:extLst xmlns:a="http://schemas.openxmlformats.org/drawingml/2006/main">
            <a:ext uri="{FF2B5EF4-FFF2-40B4-BE49-F238E27FC236}">
              <a16:creationId xmlns:a16="http://schemas.microsoft.com/office/drawing/2014/main" id="{260EC3C5-CB53-11F7-726A-0CBB79756753}"/>
            </a:ext>
          </a:extLst>
        </cdr:cNvPr>
        <cdr:cNvGrpSpPr/>
      </cdr:nvGrpSpPr>
      <cdr:grpSpPr>
        <a:xfrm xmlns:a="http://schemas.openxmlformats.org/drawingml/2006/main">
          <a:off x="308444" y="796484"/>
          <a:ext cx="8110042" cy="3723113"/>
          <a:chOff x="0" y="0"/>
          <a:chExt cx="8004979" cy="3408063"/>
        </a:xfrm>
      </cdr:grpSpPr>
      <cdr:cxnSp macro="">
        <cdr:nvCxnSpPr>
          <cdr:cNvPr id="15" name="Straight Connector 14">
            <a:extLst xmlns:a="http://schemas.openxmlformats.org/drawingml/2006/main">
              <a:ext uri="{FF2B5EF4-FFF2-40B4-BE49-F238E27FC236}">
                <a16:creationId xmlns:a16="http://schemas.microsoft.com/office/drawing/2014/main" id="{7F5DB648-25CD-1B76-0544-3202FBAC5DA0}"/>
              </a:ext>
            </a:extLst>
          </cdr:cNvPr>
          <cdr:cNvCxnSpPr/>
        </cdr:nvCxnSpPr>
        <cdr:spPr>
          <a:xfrm xmlns:a="http://schemas.openxmlformats.org/drawingml/2006/main" flipH="1">
            <a:off x="7763939" y="120364"/>
            <a:ext cx="19067" cy="3249689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3362B"/>
            </a:solidFill>
            <a:prstDash val="dash"/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</cdr:cxnSp>
      <cdr:grpSp>
        <cdr:nvGrpSpPr>
          <cdr:cNvPr id="16" name="Group 15">
            <a:extLst xmlns:a="http://schemas.openxmlformats.org/drawingml/2006/main">
              <a:ext uri="{FF2B5EF4-FFF2-40B4-BE49-F238E27FC236}">
                <a16:creationId xmlns:a16="http://schemas.microsoft.com/office/drawing/2014/main" id="{BF29AB4B-2AAC-8848-1DAF-E1B7466335F1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168673" cy="3408063"/>
            <a:chOff x="0" y="0"/>
            <a:chExt cx="6168673" cy="3408063"/>
          </a:xfrm>
        </cdr:grpSpPr>
        <cdr:cxnSp macro="">
          <cdr:nvCxnSpPr>
            <cdr:cNvPr id="18" name="Straight Connector 17">
              <a:extLst xmlns:a="http://schemas.openxmlformats.org/drawingml/2006/main">
                <a:ext uri="{FF2B5EF4-FFF2-40B4-BE49-F238E27FC236}">
                  <a16:creationId xmlns:a16="http://schemas.microsoft.com/office/drawing/2014/main" id="{540B729D-20B0-846D-1E47-C3E473BF52BE}"/>
                </a:ext>
              </a:extLst>
            </cdr:cNvPr>
            <cdr:cNvCxnSpPr/>
          </cdr:nvCxnSpPr>
          <cdr:spPr>
            <a:xfrm xmlns:a="http://schemas.openxmlformats.org/drawingml/2006/main" flipH="1">
              <a:off x="6003711" y="95024"/>
              <a:ext cx="12711" cy="3284532"/>
            </a:xfrm>
            <a:prstGeom xmlns:a="http://schemas.openxmlformats.org/drawingml/2006/main" prst="line">
              <a:avLst/>
            </a:prstGeom>
            <a:ln xmlns:a="http://schemas.openxmlformats.org/drawingml/2006/main">
              <a:solidFill>
                <a:srgbClr val="C3362B"/>
              </a:solidFill>
              <a:prstDash val="dash"/>
            </a:ln>
          </cdr:spPr>
          <cdr:style>
            <a:lnRef xmlns:a="http://schemas.openxmlformats.org/drawingml/2006/main" idx="2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1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cxnSp macro="">
          <cdr:nvCxnSpPr>
            <cdr:cNvPr id="19" name="Straight Connector 18">
              <a:extLst xmlns:a="http://schemas.openxmlformats.org/drawingml/2006/main">
                <a:ext uri="{FF2B5EF4-FFF2-40B4-BE49-F238E27FC236}">
                  <a16:creationId xmlns:a16="http://schemas.microsoft.com/office/drawing/2014/main" id="{3549763D-0660-A2B6-9CFF-849071AD07E4}"/>
                </a:ext>
              </a:extLst>
            </cdr:cNvPr>
            <cdr:cNvCxnSpPr/>
          </cdr:nvCxnSpPr>
          <cdr:spPr>
            <a:xfrm xmlns:a="http://schemas.openxmlformats.org/drawingml/2006/main" flipH="1">
              <a:off x="5328210" y="104527"/>
              <a:ext cx="31684" cy="3265526"/>
            </a:xfrm>
            <a:prstGeom xmlns:a="http://schemas.openxmlformats.org/drawingml/2006/main" prst="line">
              <a:avLst/>
            </a:prstGeom>
            <a:ln xmlns:a="http://schemas.openxmlformats.org/drawingml/2006/main">
              <a:solidFill>
                <a:srgbClr val="C3362B"/>
              </a:solidFill>
              <a:prstDash val="dash"/>
            </a:ln>
          </cdr:spPr>
          <cdr:style>
            <a:lnRef xmlns:a="http://schemas.openxmlformats.org/drawingml/2006/main" idx="2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1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grpSp>
          <cdr:nvGrpSpPr>
            <cdr:cNvPr id="20" name="Group 19">
              <a:extLst xmlns:a="http://schemas.openxmlformats.org/drawingml/2006/main">
                <a:ext uri="{FF2B5EF4-FFF2-40B4-BE49-F238E27FC236}">
                  <a16:creationId xmlns:a16="http://schemas.microsoft.com/office/drawing/2014/main" id="{CDC4AF10-AD4D-AE95-2492-A4D26316CB82}"/>
                </a:ext>
              </a:extLst>
            </cdr:cNvPr>
            <cdr:cNvGrpSpPr/>
          </cdr:nvGrpSpPr>
          <cdr:grpSpPr>
            <a:xfrm xmlns:a="http://schemas.openxmlformats.org/drawingml/2006/main">
              <a:off x="0" y="9502"/>
              <a:ext cx="3399889" cy="3398561"/>
              <a:chOff x="0" y="9502"/>
              <a:chExt cx="3399889" cy="3398561"/>
            </a:xfrm>
          </cdr:grpSpPr>
          <cdr:cxnSp macro="">
            <cdr:nvCxnSpPr>
              <cdr:cNvPr id="23" name="Straight Connector 22">
                <a:extLst xmlns:a="http://schemas.openxmlformats.org/drawingml/2006/main">
                  <a:ext uri="{FF2B5EF4-FFF2-40B4-BE49-F238E27FC236}">
                    <a16:creationId xmlns:a16="http://schemas.microsoft.com/office/drawing/2014/main" id="{BFE276BD-2F09-9CF3-EE9A-062E0A002853}"/>
                  </a:ext>
                </a:extLst>
              </cdr:cNvPr>
              <cdr:cNvCxnSpPr/>
            </cdr:nvCxnSpPr>
            <cdr:spPr>
              <a:xfrm xmlns:a="http://schemas.openxmlformats.org/drawingml/2006/main">
                <a:off x="2771914" y="114029"/>
                <a:ext cx="15841" cy="3294034"/>
              </a:xfrm>
              <a:prstGeom xmlns:a="http://schemas.openxmlformats.org/drawingml/2006/main" prst="line">
                <a:avLst/>
              </a:prstGeom>
              <a:ln xmlns:a="http://schemas.openxmlformats.org/drawingml/2006/main">
                <a:solidFill>
                  <a:srgbClr val="C3362B"/>
                </a:solidFill>
                <a:prstDash val="dash"/>
              </a:ln>
            </cdr:spPr>
            <cdr:style>
              <a:lnRef xmlns:a="http://schemas.openxmlformats.org/drawingml/2006/main" idx="2">
                <a:schemeClr val="accent1"/>
              </a:lnRef>
              <a:fillRef xmlns:a="http://schemas.openxmlformats.org/drawingml/2006/main" idx="0">
                <a:schemeClr val="accent1"/>
              </a:fillRef>
              <a:effectRef xmlns:a="http://schemas.openxmlformats.org/drawingml/2006/main" idx="1">
                <a:schemeClr val="accent1"/>
              </a:effectRef>
              <a:fontRef xmlns:a="http://schemas.openxmlformats.org/drawingml/2006/main" idx="minor">
                <a:schemeClr val="tx1"/>
              </a:fontRef>
            </cdr:style>
          </cdr:cxnSp>
          <cdr:grpSp>
            <cdr:nvGrpSpPr>
              <cdr:cNvPr id="24" name="Group 23">
                <a:extLst xmlns:a="http://schemas.openxmlformats.org/drawingml/2006/main">
                  <a:ext uri="{FF2B5EF4-FFF2-40B4-BE49-F238E27FC236}">
                    <a16:creationId xmlns:a16="http://schemas.microsoft.com/office/drawing/2014/main" id="{739A1001-91E4-1448-151C-4B3122F1CBE8}"/>
                  </a:ext>
                </a:extLst>
              </cdr:cNvPr>
              <cdr:cNvGrpSpPr/>
            </cdr:nvGrpSpPr>
            <cdr:grpSpPr>
              <a:xfrm xmlns:a="http://schemas.openxmlformats.org/drawingml/2006/main">
                <a:off x="0" y="47512"/>
                <a:ext cx="2711677" cy="3337585"/>
                <a:chOff x="0" y="47512"/>
                <a:chExt cx="2711677" cy="3337585"/>
              </a:xfrm>
            </cdr:grpSpPr>
            <cdr:cxnSp macro="">
              <cdr:nvCxnSpPr>
                <cdr:cNvPr id="26" name="Straight Connector 25">
                  <a:extLst xmlns:a="http://schemas.openxmlformats.org/drawingml/2006/main">
                    <a:ext uri="{FF2B5EF4-FFF2-40B4-BE49-F238E27FC236}">
                      <a16:creationId xmlns:a16="http://schemas.microsoft.com/office/drawing/2014/main" id="{9C1F01DB-0BC5-1CE6-827F-04CF377227F3}"/>
                    </a:ext>
                  </a:extLst>
                </cdr:cNvPr>
                <cdr:cNvCxnSpPr/>
              </cdr:nvCxnSpPr>
              <cdr:spPr>
                <a:xfrm xmlns:a="http://schemas.openxmlformats.org/drawingml/2006/main" flipH="1">
                  <a:off x="1531899" y="123532"/>
                  <a:ext cx="22198" cy="3246521"/>
                </a:xfrm>
                <a:prstGeom xmlns:a="http://schemas.openxmlformats.org/drawingml/2006/main" prst="line">
                  <a:avLst/>
                </a:prstGeom>
                <a:ln xmlns:a="http://schemas.openxmlformats.org/drawingml/2006/main">
                  <a:solidFill>
                    <a:srgbClr val="C3362B"/>
                  </a:solidFill>
                  <a:prstDash val="dash"/>
                </a:ln>
              </cdr:spPr>
              <cdr:style>
                <a:lnRef xmlns:a="http://schemas.openxmlformats.org/drawingml/2006/main" idx="2">
                  <a:schemeClr val="accent1"/>
                </a:lnRef>
                <a:fillRef xmlns:a="http://schemas.openxmlformats.org/drawingml/2006/main" idx="0">
                  <a:schemeClr val="accent1"/>
                </a:fillRef>
                <a:effectRef xmlns:a="http://schemas.openxmlformats.org/drawingml/2006/main" idx="1">
                  <a:schemeClr val="accent1"/>
                </a:effectRef>
                <a:fontRef xmlns:a="http://schemas.openxmlformats.org/drawingml/2006/main" idx="minor">
                  <a:schemeClr val="tx1"/>
                </a:fontRef>
              </cdr:style>
            </cdr:cxnSp>
            <cdr:cxnSp macro="">
              <cdr:nvCxnSpPr>
                <cdr:cNvPr id="27" name="Straight Connector 26">
                  <a:extLst xmlns:a="http://schemas.openxmlformats.org/drawingml/2006/main">
                    <a:ext uri="{FF2B5EF4-FFF2-40B4-BE49-F238E27FC236}">
                      <a16:creationId xmlns:a16="http://schemas.microsoft.com/office/drawing/2014/main" id="{688134E3-B40D-5B2F-1058-7FDE054F5F66}"/>
                    </a:ext>
                  </a:extLst>
                </cdr:cNvPr>
                <cdr:cNvCxnSpPr/>
              </cdr:nvCxnSpPr>
              <cdr:spPr>
                <a:xfrm xmlns:a="http://schemas.openxmlformats.org/drawingml/2006/main">
                  <a:off x="1087858" y="123532"/>
                  <a:ext cx="6356" cy="3261565"/>
                </a:xfrm>
                <a:prstGeom xmlns:a="http://schemas.openxmlformats.org/drawingml/2006/main" prst="line">
                  <a:avLst/>
                </a:prstGeom>
                <a:ln xmlns:a="http://schemas.openxmlformats.org/drawingml/2006/main">
                  <a:solidFill>
                    <a:srgbClr val="C3362B"/>
                  </a:solidFill>
                  <a:prstDash val="dash"/>
                </a:ln>
              </cdr:spPr>
              <cdr:style>
                <a:lnRef xmlns:a="http://schemas.openxmlformats.org/drawingml/2006/main" idx="2">
                  <a:schemeClr val="accent1"/>
                </a:lnRef>
                <a:fillRef xmlns:a="http://schemas.openxmlformats.org/drawingml/2006/main" idx="0">
                  <a:schemeClr val="accent1"/>
                </a:fillRef>
                <a:effectRef xmlns:a="http://schemas.openxmlformats.org/drawingml/2006/main" idx="1">
                  <a:schemeClr val="accent1"/>
                </a:effectRef>
                <a:fontRef xmlns:a="http://schemas.openxmlformats.org/drawingml/2006/main" idx="minor">
                  <a:schemeClr val="tx1"/>
                </a:fontRef>
              </cdr:style>
            </cdr:cxnSp>
            <cdr:cxnSp macro="">
              <cdr:nvCxnSpPr>
                <cdr:cNvPr id="28" name="Straight Connector 27">
                  <a:extLst xmlns:a="http://schemas.openxmlformats.org/drawingml/2006/main">
                    <a:ext uri="{FF2B5EF4-FFF2-40B4-BE49-F238E27FC236}">
                      <a16:creationId xmlns:a16="http://schemas.microsoft.com/office/drawing/2014/main" id="{E7EFB6D4-2148-2E86-86B3-240BBF1453FF}"/>
                    </a:ext>
                  </a:extLst>
                </cdr:cNvPr>
                <cdr:cNvCxnSpPr/>
              </cdr:nvCxnSpPr>
              <cdr:spPr>
                <a:xfrm xmlns:a="http://schemas.openxmlformats.org/drawingml/2006/main">
                  <a:off x="38134" y="120364"/>
                  <a:ext cx="9486" cy="3259192"/>
                </a:xfrm>
                <a:prstGeom xmlns:a="http://schemas.openxmlformats.org/drawingml/2006/main" prst="line">
                  <a:avLst/>
                </a:prstGeom>
                <a:ln xmlns:a="http://schemas.openxmlformats.org/drawingml/2006/main">
                  <a:solidFill>
                    <a:srgbClr val="C3362B"/>
                  </a:solidFill>
                  <a:prstDash val="dash"/>
                </a:ln>
              </cdr:spPr>
              <cdr:style>
                <a:lnRef xmlns:a="http://schemas.openxmlformats.org/drawingml/2006/main" idx="2">
                  <a:schemeClr val="accent1"/>
                </a:lnRef>
                <a:fillRef xmlns:a="http://schemas.openxmlformats.org/drawingml/2006/main" idx="0">
                  <a:schemeClr val="accent1"/>
                </a:fillRef>
                <a:effectRef xmlns:a="http://schemas.openxmlformats.org/drawingml/2006/main" idx="1">
                  <a:schemeClr val="accent1"/>
                </a:effectRef>
                <a:fontRef xmlns:a="http://schemas.openxmlformats.org/drawingml/2006/main" idx="minor">
                  <a:schemeClr val="tx1"/>
                </a:fontRef>
              </cdr:style>
            </cdr:cxnSp>
            <cdr:sp macro="" textlink="">
              <cdr:nvSpPr>
                <cdr:cNvPr id="29" name="TextBox 16">
                  <a:extLst xmlns:a="http://schemas.openxmlformats.org/drawingml/2006/main">
                    <a:ext uri="{FF2B5EF4-FFF2-40B4-BE49-F238E27FC236}">
                      <a16:creationId xmlns:a16="http://schemas.microsoft.com/office/drawing/2014/main" id="{8B7C300A-B755-FDC7-B90B-2AD17E0CE1ED}"/>
                    </a:ext>
                  </a:extLst>
                </cdr:cNvPr>
                <cdr:cNvSpPr txBox="1"/>
              </cdr:nvSpPr>
              <cdr:spPr>
                <a:xfrm xmlns:a="http://schemas.openxmlformats.org/drawingml/2006/main">
                  <a:off x="0" y="82354"/>
                  <a:ext cx="675595" cy="608160"/>
                </a:xfrm>
                <a:prstGeom xmlns:a="http://schemas.openxmlformats.org/drawingml/2006/main" prst="rect">
                  <a:avLst/>
                </a:prstGeom>
              </cdr:spPr>
              <cdr:txBody>
                <a:bodyPr xmlns:a="http://schemas.openxmlformats.org/drawingml/2006/main" wrap="square" rtlCol="0"/>
                <a:lstStyle xmlns:a="http://schemas.openxmlformats.org/drawingml/2006/main">
                  <a:lvl1pPr marL="0" indent="0">
                    <a:defRPr sz="1100">
                      <a:latin typeface="+mn-lt"/>
                      <a:ea typeface="+mn-ea"/>
                      <a:cs typeface="+mn-cs"/>
                    </a:defRPr>
                  </a:lvl1pPr>
                  <a:lvl2pPr marL="457200" indent="0">
                    <a:defRPr sz="1100">
                      <a:latin typeface="+mn-lt"/>
                      <a:ea typeface="+mn-ea"/>
                      <a:cs typeface="+mn-cs"/>
                    </a:defRPr>
                  </a:lvl2pPr>
                  <a:lvl3pPr marL="914400" indent="0">
                    <a:defRPr sz="1100">
                      <a:latin typeface="+mn-lt"/>
                      <a:ea typeface="+mn-ea"/>
                      <a:cs typeface="+mn-cs"/>
                    </a:defRPr>
                  </a:lvl3pPr>
                  <a:lvl4pPr marL="1371600" indent="0">
                    <a:defRPr sz="1100">
                      <a:latin typeface="+mn-lt"/>
                      <a:ea typeface="+mn-ea"/>
                      <a:cs typeface="+mn-cs"/>
                    </a:defRPr>
                  </a:lvl4pPr>
                  <a:lvl5pPr marL="1828800" indent="0">
                    <a:defRPr sz="1100">
                      <a:latin typeface="+mn-lt"/>
                      <a:ea typeface="+mn-ea"/>
                      <a:cs typeface="+mn-cs"/>
                    </a:defRPr>
                  </a:lvl5pPr>
                  <a:lvl6pPr marL="2286000" indent="0">
                    <a:defRPr sz="1100">
                      <a:latin typeface="+mn-lt"/>
                      <a:ea typeface="+mn-ea"/>
                      <a:cs typeface="+mn-cs"/>
                    </a:defRPr>
                  </a:lvl6pPr>
                  <a:lvl7pPr marL="2743200" indent="0">
                    <a:defRPr sz="1100">
                      <a:latin typeface="+mn-lt"/>
                      <a:ea typeface="+mn-ea"/>
                      <a:cs typeface="+mn-cs"/>
                    </a:defRPr>
                  </a:lvl7pPr>
                  <a:lvl8pPr marL="3200400" indent="0">
                    <a:defRPr sz="1100">
                      <a:latin typeface="+mn-lt"/>
                      <a:ea typeface="+mn-ea"/>
                      <a:cs typeface="+mn-cs"/>
                    </a:defRPr>
                  </a:lvl8pPr>
                  <a:lvl9pPr marL="3657600" indent="0">
                    <a:defRPr sz="1100">
                      <a:latin typeface="+mn-lt"/>
                      <a:ea typeface="+mn-ea"/>
                      <a:cs typeface="+mn-cs"/>
                    </a:defRPr>
                  </a:lvl9pPr>
                </a:lstStyle>
                <a:p xmlns:a="http://schemas.openxmlformats.org/drawingml/2006/main">
                  <a:r>
                    <a:rPr lang="en-US" sz="1100" kern="1200">
                      <a:latin typeface="Arial" panose="020B0604020202020204" pitchFamily="34" charset="0"/>
                      <a:cs typeface="Arial" panose="020B0604020202020204" pitchFamily="34" charset="0"/>
                    </a:rPr>
                    <a:t>Tariff</a:t>
                  </a:r>
                  <a:r>
                    <a:rPr lang="en-US" sz="1100" kern="1200" baseline="0">
                      <a:latin typeface="Arial" panose="020B0604020202020204" pitchFamily="34" charset="0"/>
                      <a:cs typeface="Arial" panose="020B0604020202020204" pitchFamily="34" charset="0"/>
                    </a:rPr>
                    <a:t> Act of 1789</a:t>
                  </a:r>
                  <a:endParaRPr lang="en-US" sz="1100" kern="1200">
                    <a:latin typeface="Arial" panose="020B0604020202020204" pitchFamily="34" charset="0"/>
                    <a:cs typeface="Arial" panose="020B0604020202020204" pitchFamily="34" charset="0"/>
                  </a:endParaRPr>
                </a:p>
              </cdr:txBody>
            </cdr:sp>
            <cdr:sp macro="" textlink="">
              <cdr:nvSpPr>
                <cdr:cNvPr id="30" name="TextBox 1">
                  <a:extLst xmlns:a="http://schemas.openxmlformats.org/drawingml/2006/main">
                    <a:ext uri="{FF2B5EF4-FFF2-40B4-BE49-F238E27FC236}">
                      <a16:creationId xmlns:a16="http://schemas.microsoft.com/office/drawing/2014/main" id="{58CA9973-03A5-DF9D-6A42-F9FC00F2F883}"/>
                    </a:ext>
                  </a:extLst>
                </cdr:cNvPr>
                <cdr:cNvSpPr txBox="1"/>
              </cdr:nvSpPr>
              <cdr:spPr>
                <a:xfrm xmlns:a="http://schemas.openxmlformats.org/drawingml/2006/main">
                  <a:off x="1040333" y="57014"/>
                  <a:ext cx="675501" cy="608160"/>
                </a:xfrm>
                <a:prstGeom xmlns:a="http://schemas.openxmlformats.org/drawingml/2006/main" prst="rect">
                  <a:avLst/>
                </a:prstGeom>
              </cdr:spPr>
              <cdr:txBody>
                <a:bodyPr xmlns:a="http://schemas.openxmlformats.org/drawingml/2006/main" wrap="square" rtlCol="0"/>
                <a:lstStyle xmlns:a="http://schemas.openxmlformats.org/drawingml/2006/main">
                  <a:lvl1pPr marL="0" indent="0">
                    <a:defRPr sz="1100">
                      <a:latin typeface="+mn-lt"/>
                      <a:ea typeface="+mn-ea"/>
                      <a:cs typeface="+mn-cs"/>
                    </a:defRPr>
                  </a:lvl1pPr>
                  <a:lvl2pPr marL="457200" indent="0">
                    <a:defRPr sz="1100">
                      <a:latin typeface="+mn-lt"/>
                      <a:ea typeface="+mn-ea"/>
                      <a:cs typeface="+mn-cs"/>
                    </a:defRPr>
                  </a:lvl2pPr>
                  <a:lvl3pPr marL="914400" indent="0">
                    <a:defRPr sz="1100">
                      <a:latin typeface="+mn-lt"/>
                      <a:ea typeface="+mn-ea"/>
                      <a:cs typeface="+mn-cs"/>
                    </a:defRPr>
                  </a:lvl3pPr>
                  <a:lvl4pPr marL="1371600" indent="0">
                    <a:defRPr sz="1100">
                      <a:latin typeface="+mn-lt"/>
                      <a:ea typeface="+mn-ea"/>
                      <a:cs typeface="+mn-cs"/>
                    </a:defRPr>
                  </a:lvl4pPr>
                  <a:lvl5pPr marL="1828800" indent="0">
                    <a:defRPr sz="1100">
                      <a:latin typeface="+mn-lt"/>
                      <a:ea typeface="+mn-ea"/>
                      <a:cs typeface="+mn-cs"/>
                    </a:defRPr>
                  </a:lvl5pPr>
                  <a:lvl6pPr marL="2286000" indent="0">
                    <a:defRPr sz="1100">
                      <a:latin typeface="+mn-lt"/>
                      <a:ea typeface="+mn-ea"/>
                      <a:cs typeface="+mn-cs"/>
                    </a:defRPr>
                  </a:lvl6pPr>
                  <a:lvl7pPr marL="2743200" indent="0">
                    <a:defRPr sz="1100">
                      <a:latin typeface="+mn-lt"/>
                      <a:ea typeface="+mn-ea"/>
                      <a:cs typeface="+mn-cs"/>
                    </a:defRPr>
                  </a:lvl7pPr>
                  <a:lvl8pPr marL="3200400" indent="0">
                    <a:defRPr sz="1100">
                      <a:latin typeface="+mn-lt"/>
                      <a:ea typeface="+mn-ea"/>
                      <a:cs typeface="+mn-cs"/>
                    </a:defRPr>
                  </a:lvl8pPr>
                  <a:lvl9pPr marL="3657600" indent="0">
                    <a:defRPr sz="1100">
                      <a:latin typeface="+mn-lt"/>
                      <a:ea typeface="+mn-ea"/>
                      <a:cs typeface="+mn-cs"/>
                    </a:defRPr>
                  </a:lvl9pPr>
                </a:lstStyle>
                <a:p xmlns:a="http://schemas.openxmlformats.org/drawingml/2006/main">
                  <a:r>
                    <a:rPr lang="en-US" sz="1100" kern="1200">
                      <a:latin typeface="Arial" panose="020B0604020202020204" pitchFamily="34" charset="0"/>
                      <a:cs typeface="Arial" panose="020B0604020202020204" pitchFamily="34" charset="0"/>
                    </a:rPr>
                    <a:t>Tariff</a:t>
                  </a:r>
                  <a:r>
                    <a:rPr lang="en-US" sz="1100" kern="1200" baseline="0">
                      <a:latin typeface="Arial" panose="020B0604020202020204" pitchFamily="34" charset="0"/>
                      <a:cs typeface="Arial" panose="020B0604020202020204" pitchFamily="34" charset="0"/>
                    </a:rPr>
                    <a:t> Act of 1816</a:t>
                  </a:r>
                </a:p>
                <a:p xmlns:a="http://schemas.openxmlformats.org/drawingml/2006/main">
                  <a:endParaRPr lang="en-US" sz="1100" kern="1200">
                    <a:latin typeface="Arial" panose="020B0604020202020204" pitchFamily="34" charset="0"/>
                    <a:cs typeface="Arial" panose="020B0604020202020204" pitchFamily="34" charset="0"/>
                  </a:endParaRPr>
                </a:p>
              </cdr:txBody>
            </cdr:sp>
            <cdr:sp macro="" textlink="">
              <cdr:nvSpPr>
                <cdr:cNvPr id="31" name="TextBox 1">
                  <a:extLst xmlns:a="http://schemas.openxmlformats.org/drawingml/2006/main">
                    <a:ext uri="{FF2B5EF4-FFF2-40B4-BE49-F238E27FC236}">
                      <a16:creationId xmlns:a16="http://schemas.microsoft.com/office/drawing/2014/main" id="{7EEC4A28-B409-580D-CE11-7B78BF8F6961}"/>
                    </a:ext>
                  </a:extLst>
                </cdr:cNvPr>
                <cdr:cNvSpPr txBox="1"/>
              </cdr:nvSpPr>
              <cdr:spPr>
                <a:xfrm xmlns:a="http://schemas.openxmlformats.org/drawingml/2006/main">
                  <a:off x="1535030" y="47512"/>
                  <a:ext cx="1176647" cy="608159"/>
                </a:xfrm>
                <a:prstGeom xmlns:a="http://schemas.openxmlformats.org/drawingml/2006/main" prst="rect">
                  <a:avLst/>
                </a:prstGeom>
              </cdr:spPr>
              <cdr:txBody>
                <a:bodyPr xmlns:a="http://schemas.openxmlformats.org/drawingml/2006/main" wrap="square" rtlCol="0"/>
                <a:lstStyle xmlns:a="http://schemas.openxmlformats.org/drawingml/2006/main">
                  <a:lvl1pPr marL="0" indent="0">
                    <a:defRPr sz="1100">
                      <a:latin typeface="+mn-lt"/>
                      <a:ea typeface="+mn-ea"/>
                      <a:cs typeface="+mn-cs"/>
                    </a:defRPr>
                  </a:lvl1pPr>
                  <a:lvl2pPr marL="457200" indent="0">
                    <a:defRPr sz="1100">
                      <a:latin typeface="+mn-lt"/>
                      <a:ea typeface="+mn-ea"/>
                      <a:cs typeface="+mn-cs"/>
                    </a:defRPr>
                  </a:lvl2pPr>
                  <a:lvl3pPr marL="914400" indent="0">
                    <a:defRPr sz="1100">
                      <a:latin typeface="+mn-lt"/>
                      <a:ea typeface="+mn-ea"/>
                      <a:cs typeface="+mn-cs"/>
                    </a:defRPr>
                  </a:lvl3pPr>
                  <a:lvl4pPr marL="1371600" indent="0">
                    <a:defRPr sz="1100">
                      <a:latin typeface="+mn-lt"/>
                      <a:ea typeface="+mn-ea"/>
                      <a:cs typeface="+mn-cs"/>
                    </a:defRPr>
                  </a:lvl4pPr>
                  <a:lvl5pPr marL="1828800" indent="0">
                    <a:defRPr sz="1100">
                      <a:latin typeface="+mn-lt"/>
                      <a:ea typeface="+mn-ea"/>
                      <a:cs typeface="+mn-cs"/>
                    </a:defRPr>
                  </a:lvl5pPr>
                  <a:lvl6pPr marL="2286000" indent="0">
                    <a:defRPr sz="1100">
                      <a:latin typeface="+mn-lt"/>
                      <a:ea typeface="+mn-ea"/>
                      <a:cs typeface="+mn-cs"/>
                    </a:defRPr>
                  </a:lvl6pPr>
                  <a:lvl7pPr marL="2743200" indent="0">
                    <a:defRPr sz="1100">
                      <a:latin typeface="+mn-lt"/>
                      <a:ea typeface="+mn-ea"/>
                      <a:cs typeface="+mn-cs"/>
                    </a:defRPr>
                  </a:lvl7pPr>
                  <a:lvl8pPr marL="3200400" indent="0">
                    <a:defRPr sz="1100">
                      <a:latin typeface="+mn-lt"/>
                      <a:ea typeface="+mn-ea"/>
                      <a:cs typeface="+mn-cs"/>
                    </a:defRPr>
                  </a:lvl8pPr>
                  <a:lvl9pPr marL="3657600" indent="0">
                    <a:defRPr sz="1100">
                      <a:latin typeface="+mn-lt"/>
                      <a:ea typeface="+mn-ea"/>
                      <a:cs typeface="+mn-cs"/>
                    </a:defRPr>
                  </a:lvl9pPr>
                </a:lstStyle>
                <a:p xmlns:a="http://schemas.openxmlformats.org/drawingml/2006/main">
                  <a:r>
                    <a:rPr lang="en-US" sz="1100" kern="1200">
                      <a:latin typeface="Arial" panose="020B0604020202020204" pitchFamily="34" charset="0"/>
                      <a:cs typeface="Arial" panose="020B0604020202020204" pitchFamily="34" charset="0"/>
                    </a:rPr>
                    <a:t>Tariff</a:t>
                  </a:r>
                  <a:r>
                    <a:rPr lang="en-US" sz="1100" kern="1200" baseline="0">
                      <a:latin typeface="Arial" panose="020B0604020202020204" pitchFamily="34" charset="0"/>
                      <a:cs typeface="Arial" panose="020B0604020202020204" pitchFamily="34" charset="0"/>
                    </a:rPr>
                    <a:t> of</a:t>
                  </a:r>
                  <a:r>
                    <a:rPr lang="en-US" sz="1100" kern="1200">
                      <a:latin typeface="Arial" panose="020B0604020202020204" pitchFamily="34" charset="0"/>
                      <a:cs typeface="Arial" panose="020B0604020202020204" pitchFamily="34" charset="0"/>
                    </a:rPr>
                    <a:t> Abominations 1828</a:t>
                  </a:r>
                </a:p>
              </cdr:txBody>
            </cdr:sp>
          </cdr:grpSp>
          <cdr:sp macro="" textlink="">
            <cdr:nvSpPr>
              <cdr:cNvPr id="25" name="TextBox 1">
                <a:extLst xmlns:a="http://schemas.openxmlformats.org/drawingml/2006/main">
                  <a:ext uri="{FF2B5EF4-FFF2-40B4-BE49-F238E27FC236}">
                    <a16:creationId xmlns:a16="http://schemas.microsoft.com/office/drawing/2014/main" id="{FDC991B5-D6B4-6301-282E-7B0B37F51520}"/>
                  </a:ext>
                </a:extLst>
              </cdr:cNvPr>
              <cdr:cNvSpPr txBox="1"/>
            </cdr:nvSpPr>
            <cdr:spPr>
              <a:xfrm xmlns:a="http://schemas.openxmlformats.org/drawingml/2006/main">
                <a:off x="2724294" y="9502"/>
                <a:ext cx="675595" cy="608159"/>
              </a:xfrm>
              <a:prstGeom xmlns:a="http://schemas.openxmlformats.org/drawingml/2006/main" prst="rect">
                <a:avLst/>
              </a:prstGeom>
            </cdr:spPr>
            <cdr:txBody>
              <a:bodyPr xmlns:a="http://schemas.openxmlformats.org/drawingml/2006/main" wrap="square" rtlCol="0"/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r>
                  <a:rPr lang="en-US" sz="1100" kern="1200">
                    <a:latin typeface="Arial" panose="020B0604020202020204" pitchFamily="34" charset="0"/>
                    <a:cs typeface="Arial" panose="020B0604020202020204" pitchFamily="34" charset="0"/>
                  </a:rPr>
                  <a:t>Morrill Tariff 1861</a:t>
                </a:r>
              </a:p>
            </cdr:txBody>
          </cdr:sp>
        </cdr:grpSp>
        <cdr:sp macro="" textlink="">
          <cdr:nvSpPr>
            <cdr:cNvPr id="21" name="TextBox 1">
              <a:extLst xmlns:a="http://schemas.openxmlformats.org/drawingml/2006/main">
                <a:ext uri="{FF2B5EF4-FFF2-40B4-BE49-F238E27FC236}">
                  <a16:creationId xmlns:a16="http://schemas.microsoft.com/office/drawing/2014/main" id="{3F5084CA-9417-9CBA-E208-600B49DFDB29}"/>
                </a:ext>
              </a:extLst>
            </cdr:cNvPr>
            <cdr:cNvSpPr txBox="1"/>
          </cdr:nvSpPr>
          <cdr:spPr>
            <a:xfrm xmlns:a="http://schemas.openxmlformats.org/drawingml/2006/main">
              <a:off x="4318696" y="0"/>
              <a:ext cx="1088817" cy="6081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1100" kern="1200">
                  <a:latin typeface="Arial" panose="020B0604020202020204" pitchFamily="34" charset="0"/>
                  <a:cs typeface="Arial" panose="020B0604020202020204" pitchFamily="34" charset="0"/>
                </a:rPr>
                <a:t>Smoot-Hawley Tariff Act</a:t>
              </a:r>
              <a:r>
                <a:rPr lang="en-US" sz="1100" kern="1200" baseline="0">
                  <a:latin typeface="Arial" panose="020B0604020202020204" pitchFamily="34" charset="0"/>
                  <a:cs typeface="Arial" panose="020B0604020202020204" pitchFamily="34" charset="0"/>
                </a:rPr>
                <a:t> 1930</a:t>
              </a:r>
              <a:endParaRPr lang="en-US" sz="1100" kern="1200">
                <a:latin typeface="Arial" panose="020B0604020202020204" pitchFamily="34" charset="0"/>
                <a:cs typeface="Arial" panose="020B0604020202020204" pitchFamily="34" charset="0"/>
              </a:endParaRPr>
            </a:p>
          </cdr:txBody>
        </cdr:sp>
        <cdr:sp macro="" textlink="">
          <cdr:nvSpPr>
            <cdr:cNvPr id="22" name="TextBox 1">
              <a:extLst xmlns:a="http://schemas.openxmlformats.org/drawingml/2006/main">
                <a:ext uri="{FF2B5EF4-FFF2-40B4-BE49-F238E27FC236}">
                  <a16:creationId xmlns:a16="http://schemas.microsoft.com/office/drawing/2014/main" id="{87319EB9-C23C-78DB-D4E0-B99705A3A836}"/>
                </a:ext>
              </a:extLst>
            </cdr:cNvPr>
            <cdr:cNvSpPr txBox="1"/>
          </cdr:nvSpPr>
          <cdr:spPr>
            <a:xfrm xmlns:a="http://schemas.openxmlformats.org/drawingml/2006/main">
              <a:off x="5493078" y="19005"/>
              <a:ext cx="675595" cy="6081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1100" kern="1200">
                  <a:latin typeface="Arial" panose="020B0604020202020204" pitchFamily="34" charset="0"/>
                  <a:cs typeface="Arial" panose="020B0604020202020204" pitchFamily="34" charset="0"/>
                </a:rPr>
                <a:t>GATT 1947</a:t>
              </a:r>
            </a:p>
          </cdr:txBody>
        </cdr:sp>
      </cdr:grpSp>
      <cdr:sp macro="" textlink="">
        <cdr:nvSpPr>
          <cdr:cNvPr id="17" name="TextBox 1">
            <a:extLst xmlns:a="http://schemas.openxmlformats.org/drawingml/2006/main">
              <a:ext uri="{FF2B5EF4-FFF2-40B4-BE49-F238E27FC236}">
                <a16:creationId xmlns:a16="http://schemas.microsoft.com/office/drawing/2014/main" id="{A6CDEDB8-F43C-0816-DEA0-8B039C0A2606}"/>
              </a:ext>
            </a:extLst>
          </cdr:cNvPr>
          <cdr:cNvSpPr txBox="1"/>
        </cdr:nvSpPr>
        <cdr:spPr>
          <a:xfrm xmlns:a="http://schemas.openxmlformats.org/drawingml/2006/main">
            <a:off x="7329479" y="47512"/>
            <a:ext cx="675500" cy="60815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WTO 1995</a:t>
            </a:r>
          </a:p>
        </cdr:txBody>
      </cdr:sp>
    </cdr:grp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496425" cy="5610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63CEE5-52F9-D5AF-B63B-2326C79065B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0.98324</cdr:x>
      <cdr:y>0.09682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9016288" cy="5164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Chart 4</a:t>
          </a:r>
        </a:p>
        <a:p xmlns:a="http://schemas.openxmlformats.org/drawingml/2006/main">
          <a:pPr rtl="0">
            <a:lnSpc>
              <a:spcPts val="1800"/>
            </a:lnSpc>
          </a:pPr>
          <a:r>
            <a:rPr lang="en-US" sz="1400" b="1" i="0" baseline="0">
              <a:solidFill>
                <a:srgbClr val="2B528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United States value added by sector (1800–2024)</a:t>
          </a:r>
        </a:p>
        <a:p xmlns:a="http://schemas.openxmlformats.org/drawingml/2006/main">
          <a:pPr rtl="0">
            <a:lnSpc>
              <a:spcPts val="1800"/>
            </a:lnSpc>
          </a:pPr>
          <a:endParaRPr lang="en-US" sz="1400" b="1" i="0" baseline="0">
            <a:solidFill>
              <a:srgbClr val="2B528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0.00206</cdr:x>
      <cdr:y>0.10704</cdr:y>
    </cdr:from>
    <cdr:to>
      <cdr:x>0.28156</cdr:x>
      <cdr:y>0.13935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18850" y="570953"/>
          <a:ext cx="2563009" cy="1723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20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</a:t>
          </a:r>
        </a:p>
      </cdr:txBody>
    </cdr:sp>
  </cdr:relSizeAnchor>
  <cdr:relSizeAnchor xmlns:cdr="http://schemas.openxmlformats.org/drawingml/2006/chartDrawing">
    <cdr:from>
      <cdr:x>0.00602</cdr:x>
      <cdr:y>0.85487</cdr:y>
    </cdr:from>
    <cdr:to>
      <cdr:x>0.98783</cdr:x>
      <cdr:y>0.96179</cdr:y>
    </cdr:to>
    <cdr:sp macro="" textlink="">
      <cdr:nvSpPr>
        <cdr:cNvPr id="7" name="TextBox 5"/>
        <cdr:cNvSpPr txBox="1"/>
      </cdr:nvSpPr>
      <cdr:spPr>
        <a:xfrm xmlns:a="http://schemas.openxmlformats.org/drawingml/2006/main">
          <a:off x="57150" y="4796013"/>
          <a:ext cx="9323704" cy="5998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NOTES: The vertical axis represents the sectoral shares as a percent of private industries' value added. The primary sector includes agriculture and mining. The secondary sector is manufacturing and construction. The tertiary sector is services and utilities. </a:t>
          </a:r>
          <a:r>
            <a:rPr lang="en-US" sz="11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GATT is the General Agreement on Tariffs and Trade. The WTO is the World Trade Organization.</a:t>
          </a:r>
          <a:endParaRPr lang="en-US" sz="1100" b="0" i="0" kern="900" baseline="0">
            <a:solidFill>
              <a:srgbClr val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SOURCES: Berthold Herrendorf, Richard Rogerson and Akos Valentiny (2014), "Growth and Structural Transformation" in </a:t>
          </a:r>
          <a:r>
            <a:rPr lang="en-US" sz="1100" b="0" i="1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Handbook of Economic Growth</a:t>
          </a: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vol. 3, 855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</a:t>
          </a:r>
          <a:r>
            <a:rPr lang="en-US" sz="1100" b="0" i="0" kern="90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941; MeasuringWorth; United States Bureau of Economic Analysis; authors' calculations.</a:t>
          </a:r>
        </a:p>
        <a:p xmlns:a="http://schemas.openxmlformats.org/drawingml/2006/main">
          <a:pPr>
            <a:lnSpc>
              <a:spcPct val="100000"/>
            </a:lnSpc>
            <a:spcAft>
              <a:spcPts val="200"/>
            </a:spcAft>
          </a:pPr>
          <a:endParaRPr lang="en-US" sz="1100" kern="900" baseline="0">
            <a:solidFill>
              <a:srgbClr val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0.7205</cdr:x>
      <cdr:y>0.96769</cdr:y>
    </cdr:from>
    <cdr:to>
      <cdr:x>1</cdr:x>
      <cdr:y>1</cdr:y>
    </cdr:to>
    <cdr:sp macro="" textlink="">
      <cdr:nvSpPr>
        <cdr:cNvPr id="8" name="TextBox 4">
          <a:extLst xmlns:a="http://schemas.openxmlformats.org/drawingml/2006/main">
            <a:ext uri="{FF2B5EF4-FFF2-40B4-BE49-F238E27FC236}">
              <a16:creationId xmlns:a16="http://schemas.microsoft.com/office/drawing/2014/main" id="{EE9D7086-1A3C-6BAA-058B-3C8B7D890AC5}"/>
            </a:ext>
          </a:extLst>
        </cdr:cNvPr>
        <cdr:cNvSpPr txBox="1"/>
      </cdr:nvSpPr>
      <cdr:spPr>
        <a:xfrm xmlns:a="http://schemas.openxmlformats.org/drawingml/2006/main">
          <a:off x="6606968" y="5161658"/>
          <a:ext cx="2563009" cy="1723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100">
              <a:solidFill>
                <a:srgbClr val="000000"/>
              </a:solidFill>
              <a:latin typeface="Montserrat" panose="00000500000000000000" pitchFamily="2" charset="0"/>
              <a:cs typeface="Arial" panose="020B0604020202020204" pitchFamily="34" charset="0"/>
            </a:rPr>
            <a:t>Federal Reserve Bank of Dallas</a:t>
          </a:r>
        </a:p>
      </cdr:txBody>
    </cdr:sp>
  </cdr:relSizeAnchor>
  <cdr:relSizeAnchor xmlns:cdr="http://schemas.openxmlformats.org/drawingml/2006/chartDrawing">
    <cdr:from>
      <cdr:x>0.77031</cdr:x>
      <cdr:y>0.15558</cdr:y>
    </cdr:from>
    <cdr:to>
      <cdr:x>0.77031</cdr:x>
      <cdr:y>0.75313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EB154537-FE83-12E2-6454-4A2C257C14ED}"/>
            </a:ext>
          </a:extLst>
        </cdr:cNvPr>
        <cdr:cNvCxnSpPr/>
      </cdr:nvCxnSpPr>
      <cdr:spPr>
        <a:xfrm xmlns:a="http://schemas.openxmlformats.org/drawingml/2006/main">
          <a:off x="7307854" y="871331"/>
          <a:ext cx="0" cy="334670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0.77232</cdr:x>
      <cdr:y>0.1528</cdr:y>
    </cdr:from>
    <cdr:to>
      <cdr:x>0.84353</cdr:x>
      <cdr:y>0.26608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1EA3F1BC-6CCB-1D90-4305-87149ECA452A}"/>
            </a:ext>
          </a:extLst>
        </cdr:cNvPr>
        <cdr:cNvSpPr txBox="1"/>
      </cdr:nvSpPr>
      <cdr:spPr>
        <a:xfrm xmlns:a="http://schemas.openxmlformats.org/drawingml/2006/main">
          <a:off x="7334250" y="857242"/>
          <a:ext cx="676275" cy="635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kern="1200">
              <a:latin typeface="Arial" panose="020B0604020202020204" pitchFamily="34" charset="0"/>
              <a:cs typeface="Arial" panose="020B0604020202020204" pitchFamily="34" charset="0"/>
            </a:rPr>
            <a:t>1971</a:t>
          </a:r>
        </a:p>
        <a:p xmlns:a="http://schemas.openxmlformats.org/drawingml/2006/main">
          <a:r>
            <a:rPr lang="en-US" sz="1100" kern="1200">
              <a:latin typeface="Arial" panose="020B0604020202020204" pitchFamily="34" charset="0"/>
              <a:cs typeface="Arial" panose="020B0604020202020204" pitchFamily="34" charset="0"/>
            </a:rPr>
            <a:t>End of Bretton Woods </a:t>
          </a:r>
        </a:p>
      </cdr:txBody>
    </cdr:sp>
  </cdr:relSizeAnchor>
  <cdr:relSizeAnchor xmlns:cdr="http://schemas.openxmlformats.org/drawingml/2006/chartDrawing">
    <cdr:from>
      <cdr:x>0.36948</cdr:x>
      <cdr:y>0.06112</cdr:y>
    </cdr:from>
    <cdr:to>
      <cdr:x>0.86198</cdr:x>
      <cdr:y>0.16183</cdr:y>
    </cdr:to>
    <cdr:grpSp>
      <cdr:nvGrpSpPr>
        <cdr:cNvPr id="5" name="Group 4">
          <a:extLst xmlns:a="http://schemas.openxmlformats.org/drawingml/2006/main">
            <a:ext uri="{FF2B5EF4-FFF2-40B4-BE49-F238E27FC236}">
              <a16:creationId xmlns:a16="http://schemas.microsoft.com/office/drawing/2014/main" id="{60DB5378-930C-EF57-ED0B-8F4496776CDE}"/>
            </a:ext>
          </a:extLst>
        </cdr:cNvPr>
        <cdr:cNvGrpSpPr/>
      </cdr:nvGrpSpPr>
      <cdr:grpSpPr>
        <a:xfrm xmlns:a="http://schemas.openxmlformats.org/drawingml/2006/main">
          <a:off x="3508739" y="342897"/>
          <a:ext cx="4676989" cy="565006"/>
          <a:chOff x="90373" y="-46564"/>
          <a:chExt cx="4669929" cy="540504"/>
        </a:xfrm>
      </cdr:grpSpPr>
      <cdr:sp macro="" textlink="">
        <cdr:nvSpPr>
          <cdr:cNvPr id="6" name="Right Brace 5">
            <a:extLst xmlns:a="http://schemas.openxmlformats.org/drawingml/2006/main">
              <a:ext uri="{FF2B5EF4-FFF2-40B4-BE49-F238E27FC236}">
                <a16:creationId xmlns:a16="http://schemas.microsoft.com/office/drawing/2014/main" id="{74EDC77D-8CB7-6A15-C485-34689ED1066F}"/>
              </a:ext>
            </a:extLst>
          </cdr:cNvPr>
          <cdr:cNvSpPr/>
        </cdr:nvSpPr>
        <cdr:spPr>
          <a:xfrm xmlns:a="http://schemas.openxmlformats.org/drawingml/2006/main" rot="16200000">
            <a:off x="1410786" y="-973551"/>
            <a:ext cx="95025" cy="2730745"/>
          </a:xfrm>
          <a:prstGeom xmlns:a="http://schemas.openxmlformats.org/drawingml/2006/main" prst="rightBrace">
            <a:avLst/>
          </a:prstGeom>
          <a:ln xmlns:a="http://schemas.openxmlformats.org/drawingml/2006/main">
            <a:solidFill>
              <a:sysClr val="windowText" lastClr="000000"/>
            </a:solidFill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 kern="1200"/>
          </a:p>
        </cdr:txBody>
      </cdr:sp>
      <cdr:sp macro="" textlink="">
        <cdr:nvSpPr>
          <cdr:cNvPr id="9" name="TextBox 3">
            <a:extLst xmlns:a="http://schemas.openxmlformats.org/drawingml/2006/main">
              <a:ext uri="{FF2B5EF4-FFF2-40B4-BE49-F238E27FC236}">
                <a16:creationId xmlns:a16="http://schemas.microsoft.com/office/drawing/2014/main" id="{BB50C350-558E-DB1D-FDDA-B9F444933D87}"/>
              </a:ext>
            </a:extLst>
          </cdr:cNvPr>
          <cdr:cNvSpPr txBox="1"/>
        </cdr:nvSpPr>
        <cdr:spPr>
          <a:xfrm xmlns:a="http://schemas.openxmlformats.org/drawingml/2006/main">
            <a:off x="90373" y="-28340"/>
            <a:ext cx="2873415" cy="50613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Gold Standard</a:t>
            </a:r>
          </a:p>
          <a:p xmlns:a="http://schemas.openxmlformats.org/drawingml/2006/main">
            <a:pPr algn="ctr"/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1873</a:t>
            </a:r>
            <a:r>
              <a:rPr lang="en-US" sz="1100">
                <a:effectLst/>
                <a:latin typeface="+mn-lt"/>
                <a:ea typeface="+mn-ea"/>
                <a:cs typeface="+mn-cs"/>
              </a:rPr>
              <a:t>–</a:t>
            </a:r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1943</a:t>
            </a:r>
          </a:p>
        </cdr:txBody>
      </cdr:sp>
      <cdr:sp macro="" textlink="">
        <cdr:nvSpPr>
          <cdr:cNvPr id="11" name="Right Brace 10">
            <a:extLst xmlns:a="http://schemas.openxmlformats.org/drawingml/2006/main">
              <a:ext uri="{FF2B5EF4-FFF2-40B4-BE49-F238E27FC236}">
                <a16:creationId xmlns:a16="http://schemas.microsoft.com/office/drawing/2014/main" id="{2856E3B1-971D-C977-2801-F59969F78E71}"/>
              </a:ext>
            </a:extLst>
          </cdr:cNvPr>
          <cdr:cNvSpPr/>
        </cdr:nvSpPr>
        <cdr:spPr>
          <a:xfrm xmlns:a="http://schemas.openxmlformats.org/drawingml/2006/main" rot="16200000">
            <a:off x="3286197" y="-112760"/>
            <a:ext cx="96099" cy="1005330"/>
          </a:xfrm>
          <a:prstGeom xmlns:a="http://schemas.openxmlformats.org/drawingml/2006/main" prst="rightBrace">
            <a:avLst/>
          </a:prstGeom>
          <a:ln xmlns:a="http://schemas.openxmlformats.org/drawingml/2006/main">
            <a:solidFill>
              <a:sysClr val="windowText" lastClr="000000"/>
            </a:solidFill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 kern="1200"/>
          </a:p>
        </cdr:txBody>
      </cdr:sp>
      <cdr:sp macro="" textlink="">
        <cdr:nvSpPr>
          <cdr:cNvPr id="12" name="TextBox 1">
            <a:extLst xmlns:a="http://schemas.openxmlformats.org/drawingml/2006/main">
              <a:ext uri="{FF2B5EF4-FFF2-40B4-BE49-F238E27FC236}">
                <a16:creationId xmlns:a16="http://schemas.microsoft.com/office/drawing/2014/main" id="{D30C43BC-934E-072A-A745-B8177D6623A5}"/>
              </a:ext>
            </a:extLst>
          </cdr:cNvPr>
          <cdr:cNvSpPr txBox="1"/>
        </cdr:nvSpPr>
        <cdr:spPr>
          <a:xfrm xmlns:a="http://schemas.openxmlformats.org/drawingml/2006/main">
            <a:off x="1886887" y="-46564"/>
            <a:ext cx="2873415" cy="54050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Bretton Woods</a:t>
            </a:r>
          </a:p>
          <a:p xmlns:a="http://schemas.openxmlformats.org/drawingml/2006/main">
            <a:pPr algn="ctr"/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1944</a:t>
            </a:r>
            <a:r>
              <a:rPr lang="en-US" sz="1100">
                <a:effectLst/>
                <a:latin typeface="+mn-lt"/>
                <a:ea typeface="+mn-ea"/>
                <a:cs typeface="+mn-cs"/>
              </a:rPr>
              <a:t>–</a:t>
            </a:r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1971</a:t>
            </a:r>
          </a:p>
        </cdr:txBody>
      </cdr:sp>
    </cdr:grpSp>
  </cdr:relSizeAnchor>
  <cdr:relSizeAnchor xmlns:cdr="http://schemas.openxmlformats.org/drawingml/2006/chartDrawing">
    <cdr:from>
      <cdr:x>0.03767</cdr:x>
      <cdr:y>0.14197</cdr:y>
    </cdr:from>
    <cdr:to>
      <cdr:x>0.93079</cdr:x>
      <cdr:y>0.76231</cdr:y>
    </cdr:to>
    <cdr:grpSp>
      <cdr:nvGrpSpPr>
        <cdr:cNvPr id="14" name="Group 13">
          <a:extLst xmlns:a="http://schemas.openxmlformats.org/drawingml/2006/main">
            <a:ext uri="{FF2B5EF4-FFF2-40B4-BE49-F238E27FC236}">
              <a16:creationId xmlns:a16="http://schemas.microsoft.com/office/drawing/2014/main" id="{260EC3C5-CB53-11F7-726A-0CBB79756753}"/>
            </a:ext>
          </a:extLst>
        </cdr:cNvPr>
        <cdr:cNvGrpSpPr/>
      </cdr:nvGrpSpPr>
      <cdr:grpSpPr>
        <a:xfrm xmlns:a="http://schemas.openxmlformats.org/drawingml/2006/main">
          <a:off x="357730" y="796484"/>
          <a:ext cx="8481447" cy="3480247"/>
          <a:chOff x="0" y="0"/>
          <a:chExt cx="8422782" cy="3189809"/>
        </a:xfrm>
      </cdr:grpSpPr>
      <cdr:cxnSp macro="">
        <cdr:nvCxnSpPr>
          <cdr:cNvPr id="15" name="Straight Connector 14">
            <a:extLst xmlns:a="http://schemas.openxmlformats.org/drawingml/2006/main">
              <a:ext uri="{FF2B5EF4-FFF2-40B4-BE49-F238E27FC236}">
                <a16:creationId xmlns:a16="http://schemas.microsoft.com/office/drawing/2014/main" id="{7F5DB648-25CD-1B76-0544-3202FBAC5DA0}"/>
              </a:ext>
            </a:extLst>
          </cdr:cNvPr>
          <cdr:cNvCxnSpPr/>
        </cdr:nvCxnSpPr>
        <cdr:spPr>
          <a:xfrm xmlns:a="http://schemas.openxmlformats.org/drawingml/2006/main" flipH="1">
            <a:off x="7770126" y="120364"/>
            <a:ext cx="12880" cy="3034525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3362B"/>
            </a:solidFill>
            <a:prstDash val="dash"/>
          </a:ln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1">
            <a:schemeClr val="accent1"/>
          </a:effectRef>
          <a:fontRef xmlns:a="http://schemas.openxmlformats.org/drawingml/2006/main" idx="minor">
            <a:schemeClr val="tx1"/>
          </a:fontRef>
        </cdr:style>
      </cdr:cxnSp>
      <cdr:grpSp>
        <cdr:nvGrpSpPr>
          <cdr:cNvPr id="16" name="Group 15">
            <a:extLst xmlns:a="http://schemas.openxmlformats.org/drawingml/2006/main">
              <a:ext uri="{FF2B5EF4-FFF2-40B4-BE49-F238E27FC236}">
                <a16:creationId xmlns:a16="http://schemas.microsoft.com/office/drawing/2014/main" id="{BF29AB4B-2AAC-8848-1DAF-E1B7466335F1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168672" cy="3189809"/>
            <a:chOff x="0" y="0"/>
            <a:chExt cx="6168673" cy="3189809"/>
          </a:xfrm>
        </cdr:grpSpPr>
        <cdr:cxnSp macro="">
          <cdr:nvCxnSpPr>
            <cdr:cNvPr id="18" name="Straight Connector 17">
              <a:extLst xmlns:a="http://schemas.openxmlformats.org/drawingml/2006/main">
                <a:ext uri="{FF2B5EF4-FFF2-40B4-BE49-F238E27FC236}">
                  <a16:creationId xmlns:a16="http://schemas.microsoft.com/office/drawing/2014/main" id="{540B729D-20B0-846D-1E47-C3E473BF52BE}"/>
                </a:ext>
              </a:extLst>
            </cdr:cNvPr>
            <cdr:cNvCxnSpPr/>
          </cdr:nvCxnSpPr>
          <cdr:spPr>
            <a:xfrm xmlns:a="http://schemas.openxmlformats.org/drawingml/2006/main" flipH="1">
              <a:off x="5991813" y="95024"/>
              <a:ext cx="24610" cy="3059865"/>
            </a:xfrm>
            <a:prstGeom xmlns:a="http://schemas.openxmlformats.org/drawingml/2006/main" prst="line">
              <a:avLst/>
            </a:prstGeom>
            <a:ln xmlns:a="http://schemas.openxmlformats.org/drawingml/2006/main">
              <a:solidFill>
                <a:srgbClr val="C3362B"/>
              </a:solidFill>
              <a:prstDash val="dash"/>
            </a:ln>
          </cdr:spPr>
          <cdr:style>
            <a:lnRef xmlns:a="http://schemas.openxmlformats.org/drawingml/2006/main" idx="2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1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cxnSp macro="">
          <cdr:nvCxnSpPr>
            <cdr:cNvPr id="19" name="Straight Connector 18">
              <a:extLst xmlns:a="http://schemas.openxmlformats.org/drawingml/2006/main">
                <a:ext uri="{FF2B5EF4-FFF2-40B4-BE49-F238E27FC236}">
                  <a16:creationId xmlns:a16="http://schemas.microsoft.com/office/drawing/2014/main" id="{3549763D-0660-A2B6-9CFF-849071AD07E4}"/>
                </a:ext>
              </a:extLst>
            </cdr:cNvPr>
            <cdr:cNvCxnSpPr/>
          </cdr:nvCxnSpPr>
          <cdr:spPr>
            <a:xfrm xmlns:a="http://schemas.openxmlformats.org/drawingml/2006/main" flipH="1">
              <a:off x="5301297" y="104527"/>
              <a:ext cx="58597" cy="3050362"/>
            </a:xfrm>
            <a:prstGeom xmlns:a="http://schemas.openxmlformats.org/drawingml/2006/main" prst="line">
              <a:avLst/>
            </a:prstGeom>
            <a:ln xmlns:a="http://schemas.openxmlformats.org/drawingml/2006/main">
              <a:solidFill>
                <a:srgbClr val="C3362B"/>
              </a:solidFill>
              <a:prstDash val="dash"/>
            </a:ln>
          </cdr:spPr>
          <cdr:style>
            <a:lnRef xmlns:a="http://schemas.openxmlformats.org/drawingml/2006/main" idx="2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1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grpSp>
          <cdr:nvGrpSpPr>
            <cdr:cNvPr id="20" name="Group 19">
              <a:extLst xmlns:a="http://schemas.openxmlformats.org/drawingml/2006/main">
                <a:ext uri="{FF2B5EF4-FFF2-40B4-BE49-F238E27FC236}">
                  <a16:creationId xmlns:a16="http://schemas.microsoft.com/office/drawing/2014/main" id="{CDC4AF10-AD4D-AE95-2492-A4D26316CB82}"/>
                </a:ext>
              </a:extLst>
            </cdr:cNvPr>
            <cdr:cNvGrpSpPr/>
          </cdr:nvGrpSpPr>
          <cdr:grpSpPr>
            <a:xfrm xmlns:a="http://schemas.openxmlformats.org/drawingml/2006/main">
              <a:off x="0" y="9502"/>
              <a:ext cx="3399889" cy="3180307"/>
              <a:chOff x="0" y="9502"/>
              <a:chExt cx="3399889" cy="3180307"/>
            </a:xfrm>
          </cdr:grpSpPr>
          <cdr:cxnSp macro="">
            <cdr:nvCxnSpPr>
              <cdr:cNvPr id="23" name="Straight Connector 22">
                <a:extLst xmlns:a="http://schemas.openxmlformats.org/drawingml/2006/main">
                  <a:ext uri="{FF2B5EF4-FFF2-40B4-BE49-F238E27FC236}">
                    <a16:creationId xmlns:a16="http://schemas.microsoft.com/office/drawing/2014/main" id="{BFE276BD-2F09-9CF3-EE9A-062E0A002853}"/>
                  </a:ext>
                </a:extLst>
              </cdr:cNvPr>
              <cdr:cNvCxnSpPr/>
            </cdr:nvCxnSpPr>
            <cdr:spPr>
              <a:xfrm xmlns:a="http://schemas.openxmlformats.org/drawingml/2006/main" flipH="1">
                <a:off x="2737876" y="114029"/>
                <a:ext cx="34038" cy="3058320"/>
              </a:xfrm>
              <a:prstGeom xmlns:a="http://schemas.openxmlformats.org/drawingml/2006/main" prst="line">
                <a:avLst/>
              </a:prstGeom>
              <a:ln xmlns:a="http://schemas.openxmlformats.org/drawingml/2006/main">
                <a:solidFill>
                  <a:srgbClr val="C3362B"/>
                </a:solidFill>
                <a:prstDash val="dash"/>
              </a:ln>
            </cdr:spPr>
            <cdr:style>
              <a:lnRef xmlns:a="http://schemas.openxmlformats.org/drawingml/2006/main" idx="2">
                <a:schemeClr val="accent1"/>
              </a:lnRef>
              <a:fillRef xmlns:a="http://schemas.openxmlformats.org/drawingml/2006/main" idx="0">
                <a:schemeClr val="accent1"/>
              </a:fillRef>
              <a:effectRef xmlns:a="http://schemas.openxmlformats.org/drawingml/2006/main" idx="1">
                <a:schemeClr val="accent1"/>
              </a:effectRef>
              <a:fontRef xmlns:a="http://schemas.openxmlformats.org/drawingml/2006/main" idx="minor">
                <a:schemeClr val="tx1"/>
              </a:fontRef>
            </cdr:style>
          </cdr:cxnSp>
          <cdr:grpSp>
            <cdr:nvGrpSpPr>
              <cdr:cNvPr id="24" name="Group 23">
                <a:extLst xmlns:a="http://schemas.openxmlformats.org/drawingml/2006/main">
                  <a:ext uri="{FF2B5EF4-FFF2-40B4-BE49-F238E27FC236}">
                    <a16:creationId xmlns:a16="http://schemas.microsoft.com/office/drawing/2014/main" id="{739A1001-91E4-1448-151C-4B3122F1CBE8}"/>
                  </a:ext>
                </a:extLst>
              </cdr:cNvPr>
              <cdr:cNvGrpSpPr/>
            </cdr:nvGrpSpPr>
            <cdr:grpSpPr>
              <a:xfrm xmlns:a="http://schemas.openxmlformats.org/drawingml/2006/main">
                <a:off x="0" y="47512"/>
                <a:ext cx="2711677" cy="3142297"/>
                <a:chOff x="0" y="47512"/>
                <a:chExt cx="2711677" cy="3142297"/>
              </a:xfrm>
            </cdr:grpSpPr>
            <cdr:cxnSp macro="">
              <cdr:nvCxnSpPr>
                <cdr:cNvPr id="26" name="Straight Connector 25">
                  <a:extLst xmlns:a="http://schemas.openxmlformats.org/drawingml/2006/main">
                    <a:ext uri="{FF2B5EF4-FFF2-40B4-BE49-F238E27FC236}">
                      <a16:creationId xmlns:a16="http://schemas.microsoft.com/office/drawing/2014/main" id="{9C1F01DB-0BC5-1CE6-827F-04CF377227F3}"/>
                    </a:ext>
                  </a:extLst>
                </cdr:cNvPr>
                <cdr:cNvCxnSpPr/>
              </cdr:nvCxnSpPr>
              <cdr:spPr>
                <a:xfrm xmlns:a="http://schemas.openxmlformats.org/drawingml/2006/main" flipH="1">
                  <a:off x="1527109" y="123532"/>
                  <a:ext cx="26989" cy="3031356"/>
                </a:xfrm>
                <a:prstGeom xmlns:a="http://schemas.openxmlformats.org/drawingml/2006/main" prst="line">
                  <a:avLst/>
                </a:prstGeom>
                <a:ln xmlns:a="http://schemas.openxmlformats.org/drawingml/2006/main">
                  <a:solidFill>
                    <a:srgbClr val="C3362B"/>
                  </a:solidFill>
                  <a:prstDash val="dash"/>
                </a:ln>
              </cdr:spPr>
              <cdr:style>
                <a:lnRef xmlns:a="http://schemas.openxmlformats.org/drawingml/2006/main" idx="2">
                  <a:schemeClr val="accent1"/>
                </a:lnRef>
                <a:fillRef xmlns:a="http://schemas.openxmlformats.org/drawingml/2006/main" idx="0">
                  <a:schemeClr val="accent1"/>
                </a:fillRef>
                <a:effectRef xmlns:a="http://schemas.openxmlformats.org/drawingml/2006/main" idx="1">
                  <a:schemeClr val="accent1"/>
                </a:effectRef>
                <a:fontRef xmlns:a="http://schemas.openxmlformats.org/drawingml/2006/main" idx="minor">
                  <a:schemeClr val="tx1"/>
                </a:fontRef>
              </cdr:style>
            </cdr:cxnSp>
            <cdr:cxnSp macro="">
              <cdr:nvCxnSpPr>
                <cdr:cNvPr id="27" name="Straight Connector 26">
                  <a:extLst xmlns:a="http://schemas.openxmlformats.org/drawingml/2006/main">
                    <a:ext uri="{FF2B5EF4-FFF2-40B4-BE49-F238E27FC236}">
                      <a16:creationId xmlns:a16="http://schemas.microsoft.com/office/drawing/2014/main" id="{688134E3-B40D-5B2F-1058-7FDE054F5F66}"/>
                    </a:ext>
                  </a:extLst>
                </cdr:cNvPr>
                <cdr:cNvCxnSpPr/>
              </cdr:nvCxnSpPr>
              <cdr:spPr>
                <a:xfrm xmlns:a="http://schemas.openxmlformats.org/drawingml/2006/main" flipH="1">
                  <a:off x="1035235" y="125376"/>
                  <a:ext cx="28375" cy="2985862"/>
                </a:xfrm>
                <a:prstGeom xmlns:a="http://schemas.openxmlformats.org/drawingml/2006/main" prst="line">
                  <a:avLst/>
                </a:prstGeom>
                <a:ln xmlns:a="http://schemas.openxmlformats.org/drawingml/2006/main">
                  <a:solidFill>
                    <a:srgbClr val="C3362B"/>
                  </a:solidFill>
                  <a:prstDash val="dash"/>
                </a:ln>
              </cdr:spPr>
              <cdr:style>
                <a:lnRef xmlns:a="http://schemas.openxmlformats.org/drawingml/2006/main" idx="2">
                  <a:schemeClr val="accent1"/>
                </a:lnRef>
                <a:fillRef xmlns:a="http://schemas.openxmlformats.org/drawingml/2006/main" idx="0">
                  <a:schemeClr val="accent1"/>
                </a:fillRef>
                <a:effectRef xmlns:a="http://schemas.openxmlformats.org/drawingml/2006/main" idx="1">
                  <a:schemeClr val="accent1"/>
                </a:effectRef>
                <a:fontRef xmlns:a="http://schemas.openxmlformats.org/drawingml/2006/main" idx="minor">
                  <a:schemeClr val="tx1"/>
                </a:fontRef>
              </cdr:style>
            </cdr:cxnSp>
            <cdr:cxnSp macro="">
              <cdr:nvCxnSpPr>
                <cdr:cNvPr id="28" name="Straight Connector 27">
                  <a:extLst xmlns:a="http://schemas.openxmlformats.org/drawingml/2006/main">
                    <a:ext uri="{FF2B5EF4-FFF2-40B4-BE49-F238E27FC236}">
                      <a16:creationId xmlns:a16="http://schemas.microsoft.com/office/drawing/2014/main" id="{E7EFB6D4-2148-2E86-86B3-240BBF1453FF}"/>
                    </a:ext>
                  </a:extLst>
                </cdr:cNvPr>
                <cdr:cNvCxnSpPr/>
              </cdr:nvCxnSpPr>
              <cdr:spPr>
                <a:xfrm xmlns:a="http://schemas.openxmlformats.org/drawingml/2006/main">
                  <a:off x="38134" y="120364"/>
                  <a:ext cx="13352" cy="3069445"/>
                </a:xfrm>
                <a:prstGeom xmlns:a="http://schemas.openxmlformats.org/drawingml/2006/main" prst="line">
                  <a:avLst/>
                </a:prstGeom>
                <a:ln xmlns:a="http://schemas.openxmlformats.org/drawingml/2006/main">
                  <a:solidFill>
                    <a:srgbClr val="C3362B"/>
                  </a:solidFill>
                  <a:prstDash val="dash"/>
                </a:ln>
              </cdr:spPr>
              <cdr:style>
                <a:lnRef xmlns:a="http://schemas.openxmlformats.org/drawingml/2006/main" idx="2">
                  <a:schemeClr val="accent1"/>
                </a:lnRef>
                <a:fillRef xmlns:a="http://schemas.openxmlformats.org/drawingml/2006/main" idx="0">
                  <a:schemeClr val="accent1"/>
                </a:fillRef>
                <a:effectRef xmlns:a="http://schemas.openxmlformats.org/drawingml/2006/main" idx="1">
                  <a:schemeClr val="accent1"/>
                </a:effectRef>
                <a:fontRef xmlns:a="http://schemas.openxmlformats.org/drawingml/2006/main" idx="minor">
                  <a:schemeClr val="tx1"/>
                </a:fontRef>
              </cdr:style>
            </cdr:cxnSp>
            <cdr:sp macro="" textlink="">
              <cdr:nvSpPr>
                <cdr:cNvPr id="29" name="TextBox 16">
                  <a:extLst xmlns:a="http://schemas.openxmlformats.org/drawingml/2006/main">
                    <a:ext uri="{FF2B5EF4-FFF2-40B4-BE49-F238E27FC236}">
                      <a16:creationId xmlns:a16="http://schemas.microsoft.com/office/drawing/2014/main" id="{8B7C300A-B755-FDC7-B90B-2AD17E0CE1ED}"/>
                    </a:ext>
                  </a:extLst>
                </cdr:cNvPr>
                <cdr:cNvSpPr txBox="1"/>
              </cdr:nvSpPr>
              <cdr:spPr>
                <a:xfrm xmlns:a="http://schemas.openxmlformats.org/drawingml/2006/main">
                  <a:off x="0" y="82354"/>
                  <a:ext cx="675595" cy="608160"/>
                </a:xfrm>
                <a:prstGeom xmlns:a="http://schemas.openxmlformats.org/drawingml/2006/main" prst="rect">
                  <a:avLst/>
                </a:prstGeom>
              </cdr:spPr>
              <cdr:txBody>
                <a:bodyPr xmlns:a="http://schemas.openxmlformats.org/drawingml/2006/main" wrap="square" rtlCol="0"/>
                <a:lstStyle xmlns:a="http://schemas.openxmlformats.org/drawingml/2006/main">
                  <a:lvl1pPr marL="0" indent="0">
                    <a:defRPr sz="1100">
                      <a:latin typeface="+mn-lt"/>
                      <a:ea typeface="+mn-ea"/>
                      <a:cs typeface="+mn-cs"/>
                    </a:defRPr>
                  </a:lvl1pPr>
                  <a:lvl2pPr marL="457200" indent="0">
                    <a:defRPr sz="1100">
                      <a:latin typeface="+mn-lt"/>
                      <a:ea typeface="+mn-ea"/>
                      <a:cs typeface="+mn-cs"/>
                    </a:defRPr>
                  </a:lvl2pPr>
                  <a:lvl3pPr marL="914400" indent="0">
                    <a:defRPr sz="1100">
                      <a:latin typeface="+mn-lt"/>
                      <a:ea typeface="+mn-ea"/>
                      <a:cs typeface="+mn-cs"/>
                    </a:defRPr>
                  </a:lvl3pPr>
                  <a:lvl4pPr marL="1371600" indent="0">
                    <a:defRPr sz="1100">
                      <a:latin typeface="+mn-lt"/>
                      <a:ea typeface="+mn-ea"/>
                      <a:cs typeface="+mn-cs"/>
                    </a:defRPr>
                  </a:lvl4pPr>
                  <a:lvl5pPr marL="1828800" indent="0">
                    <a:defRPr sz="1100">
                      <a:latin typeface="+mn-lt"/>
                      <a:ea typeface="+mn-ea"/>
                      <a:cs typeface="+mn-cs"/>
                    </a:defRPr>
                  </a:lvl5pPr>
                  <a:lvl6pPr marL="2286000" indent="0">
                    <a:defRPr sz="1100">
                      <a:latin typeface="+mn-lt"/>
                      <a:ea typeface="+mn-ea"/>
                      <a:cs typeface="+mn-cs"/>
                    </a:defRPr>
                  </a:lvl6pPr>
                  <a:lvl7pPr marL="2743200" indent="0">
                    <a:defRPr sz="1100">
                      <a:latin typeface="+mn-lt"/>
                      <a:ea typeface="+mn-ea"/>
                      <a:cs typeface="+mn-cs"/>
                    </a:defRPr>
                  </a:lvl7pPr>
                  <a:lvl8pPr marL="3200400" indent="0">
                    <a:defRPr sz="1100">
                      <a:latin typeface="+mn-lt"/>
                      <a:ea typeface="+mn-ea"/>
                      <a:cs typeface="+mn-cs"/>
                    </a:defRPr>
                  </a:lvl8pPr>
                  <a:lvl9pPr marL="3657600" indent="0">
                    <a:defRPr sz="1100">
                      <a:latin typeface="+mn-lt"/>
                      <a:ea typeface="+mn-ea"/>
                      <a:cs typeface="+mn-cs"/>
                    </a:defRPr>
                  </a:lvl9pPr>
                </a:lstStyle>
                <a:p xmlns:a="http://schemas.openxmlformats.org/drawingml/2006/main">
                  <a:r>
                    <a:rPr lang="en-US" sz="1100" kern="1200">
                      <a:latin typeface="Arial" panose="020B0604020202020204" pitchFamily="34" charset="0"/>
                      <a:cs typeface="Arial" panose="020B0604020202020204" pitchFamily="34" charset="0"/>
                    </a:rPr>
                    <a:t>Tariff</a:t>
                  </a:r>
                  <a:r>
                    <a:rPr lang="en-US" sz="1100" kern="1200" baseline="0">
                      <a:latin typeface="Arial" panose="020B0604020202020204" pitchFamily="34" charset="0"/>
                      <a:cs typeface="Arial" panose="020B0604020202020204" pitchFamily="34" charset="0"/>
                    </a:rPr>
                    <a:t> Act of 1789</a:t>
                  </a:r>
                  <a:endParaRPr lang="en-US" sz="1100" kern="1200">
                    <a:latin typeface="Arial" panose="020B0604020202020204" pitchFamily="34" charset="0"/>
                    <a:cs typeface="Arial" panose="020B0604020202020204" pitchFamily="34" charset="0"/>
                  </a:endParaRPr>
                </a:p>
              </cdr:txBody>
            </cdr:sp>
            <cdr:sp macro="" textlink="">
              <cdr:nvSpPr>
                <cdr:cNvPr id="30" name="TextBox 1">
                  <a:extLst xmlns:a="http://schemas.openxmlformats.org/drawingml/2006/main">
                    <a:ext uri="{FF2B5EF4-FFF2-40B4-BE49-F238E27FC236}">
                      <a16:creationId xmlns:a16="http://schemas.microsoft.com/office/drawing/2014/main" id="{58CA9973-03A5-DF9D-6A42-F9FC00F2F883}"/>
                    </a:ext>
                  </a:extLst>
                </cdr:cNvPr>
                <cdr:cNvSpPr txBox="1"/>
              </cdr:nvSpPr>
              <cdr:spPr>
                <a:xfrm xmlns:a="http://schemas.openxmlformats.org/drawingml/2006/main">
                  <a:off x="1040333" y="57014"/>
                  <a:ext cx="675501" cy="608160"/>
                </a:xfrm>
                <a:prstGeom xmlns:a="http://schemas.openxmlformats.org/drawingml/2006/main" prst="rect">
                  <a:avLst/>
                </a:prstGeom>
              </cdr:spPr>
              <cdr:txBody>
                <a:bodyPr xmlns:a="http://schemas.openxmlformats.org/drawingml/2006/main" wrap="square" rtlCol="0"/>
                <a:lstStyle xmlns:a="http://schemas.openxmlformats.org/drawingml/2006/main">
                  <a:lvl1pPr marL="0" indent="0">
                    <a:defRPr sz="1100">
                      <a:latin typeface="+mn-lt"/>
                      <a:ea typeface="+mn-ea"/>
                      <a:cs typeface="+mn-cs"/>
                    </a:defRPr>
                  </a:lvl1pPr>
                  <a:lvl2pPr marL="457200" indent="0">
                    <a:defRPr sz="1100">
                      <a:latin typeface="+mn-lt"/>
                      <a:ea typeface="+mn-ea"/>
                      <a:cs typeface="+mn-cs"/>
                    </a:defRPr>
                  </a:lvl2pPr>
                  <a:lvl3pPr marL="914400" indent="0">
                    <a:defRPr sz="1100">
                      <a:latin typeface="+mn-lt"/>
                      <a:ea typeface="+mn-ea"/>
                      <a:cs typeface="+mn-cs"/>
                    </a:defRPr>
                  </a:lvl3pPr>
                  <a:lvl4pPr marL="1371600" indent="0">
                    <a:defRPr sz="1100">
                      <a:latin typeface="+mn-lt"/>
                      <a:ea typeface="+mn-ea"/>
                      <a:cs typeface="+mn-cs"/>
                    </a:defRPr>
                  </a:lvl4pPr>
                  <a:lvl5pPr marL="1828800" indent="0">
                    <a:defRPr sz="1100">
                      <a:latin typeface="+mn-lt"/>
                      <a:ea typeface="+mn-ea"/>
                      <a:cs typeface="+mn-cs"/>
                    </a:defRPr>
                  </a:lvl5pPr>
                  <a:lvl6pPr marL="2286000" indent="0">
                    <a:defRPr sz="1100">
                      <a:latin typeface="+mn-lt"/>
                      <a:ea typeface="+mn-ea"/>
                      <a:cs typeface="+mn-cs"/>
                    </a:defRPr>
                  </a:lvl6pPr>
                  <a:lvl7pPr marL="2743200" indent="0">
                    <a:defRPr sz="1100">
                      <a:latin typeface="+mn-lt"/>
                      <a:ea typeface="+mn-ea"/>
                      <a:cs typeface="+mn-cs"/>
                    </a:defRPr>
                  </a:lvl7pPr>
                  <a:lvl8pPr marL="3200400" indent="0">
                    <a:defRPr sz="1100">
                      <a:latin typeface="+mn-lt"/>
                      <a:ea typeface="+mn-ea"/>
                      <a:cs typeface="+mn-cs"/>
                    </a:defRPr>
                  </a:lvl8pPr>
                  <a:lvl9pPr marL="3657600" indent="0">
                    <a:defRPr sz="1100">
                      <a:latin typeface="+mn-lt"/>
                      <a:ea typeface="+mn-ea"/>
                      <a:cs typeface="+mn-cs"/>
                    </a:defRPr>
                  </a:lvl9pPr>
                </a:lstStyle>
                <a:p xmlns:a="http://schemas.openxmlformats.org/drawingml/2006/main">
                  <a:r>
                    <a:rPr lang="en-US" sz="1100" kern="1200">
                      <a:latin typeface="Arial" panose="020B0604020202020204" pitchFamily="34" charset="0"/>
                      <a:cs typeface="Arial" panose="020B0604020202020204" pitchFamily="34" charset="0"/>
                    </a:rPr>
                    <a:t>Tariff</a:t>
                  </a:r>
                  <a:r>
                    <a:rPr lang="en-US" sz="1100" kern="1200" baseline="0">
                      <a:latin typeface="Arial" panose="020B0604020202020204" pitchFamily="34" charset="0"/>
                      <a:cs typeface="Arial" panose="020B0604020202020204" pitchFamily="34" charset="0"/>
                    </a:rPr>
                    <a:t> Act of 1816</a:t>
                  </a:r>
                </a:p>
                <a:p xmlns:a="http://schemas.openxmlformats.org/drawingml/2006/main">
                  <a:endParaRPr lang="en-US" sz="1100" kern="1200">
                    <a:latin typeface="Arial" panose="020B0604020202020204" pitchFamily="34" charset="0"/>
                    <a:cs typeface="Arial" panose="020B0604020202020204" pitchFamily="34" charset="0"/>
                  </a:endParaRPr>
                </a:p>
              </cdr:txBody>
            </cdr:sp>
            <cdr:sp macro="" textlink="">
              <cdr:nvSpPr>
                <cdr:cNvPr id="31" name="TextBox 1">
                  <a:extLst xmlns:a="http://schemas.openxmlformats.org/drawingml/2006/main">
                    <a:ext uri="{FF2B5EF4-FFF2-40B4-BE49-F238E27FC236}">
                      <a16:creationId xmlns:a16="http://schemas.microsoft.com/office/drawing/2014/main" id="{7EEC4A28-B409-580D-CE11-7B78BF8F6961}"/>
                    </a:ext>
                  </a:extLst>
                </cdr:cNvPr>
                <cdr:cNvSpPr txBox="1"/>
              </cdr:nvSpPr>
              <cdr:spPr>
                <a:xfrm xmlns:a="http://schemas.openxmlformats.org/drawingml/2006/main">
                  <a:off x="1535030" y="47512"/>
                  <a:ext cx="1176647" cy="608159"/>
                </a:xfrm>
                <a:prstGeom xmlns:a="http://schemas.openxmlformats.org/drawingml/2006/main" prst="rect">
                  <a:avLst/>
                </a:prstGeom>
              </cdr:spPr>
              <cdr:txBody>
                <a:bodyPr xmlns:a="http://schemas.openxmlformats.org/drawingml/2006/main" wrap="square" rtlCol="0"/>
                <a:lstStyle xmlns:a="http://schemas.openxmlformats.org/drawingml/2006/main">
                  <a:lvl1pPr marL="0" indent="0">
                    <a:defRPr sz="1100">
                      <a:latin typeface="+mn-lt"/>
                      <a:ea typeface="+mn-ea"/>
                      <a:cs typeface="+mn-cs"/>
                    </a:defRPr>
                  </a:lvl1pPr>
                  <a:lvl2pPr marL="457200" indent="0">
                    <a:defRPr sz="1100">
                      <a:latin typeface="+mn-lt"/>
                      <a:ea typeface="+mn-ea"/>
                      <a:cs typeface="+mn-cs"/>
                    </a:defRPr>
                  </a:lvl2pPr>
                  <a:lvl3pPr marL="914400" indent="0">
                    <a:defRPr sz="1100">
                      <a:latin typeface="+mn-lt"/>
                      <a:ea typeface="+mn-ea"/>
                      <a:cs typeface="+mn-cs"/>
                    </a:defRPr>
                  </a:lvl3pPr>
                  <a:lvl4pPr marL="1371600" indent="0">
                    <a:defRPr sz="1100">
                      <a:latin typeface="+mn-lt"/>
                      <a:ea typeface="+mn-ea"/>
                      <a:cs typeface="+mn-cs"/>
                    </a:defRPr>
                  </a:lvl4pPr>
                  <a:lvl5pPr marL="1828800" indent="0">
                    <a:defRPr sz="1100">
                      <a:latin typeface="+mn-lt"/>
                      <a:ea typeface="+mn-ea"/>
                      <a:cs typeface="+mn-cs"/>
                    </a:defRPr>
                  </a:lvl5pPr>
                  <a:lvl6pPr marL="2286000" indent="0">
                    <a:defRPr sz="1100">
                      <a:latin typeface="+mn-lt"/>
                      <a:ea typeface="+mn-ea"/>
                      <a:cs typeface="+mn-cs"/>
                    </a:defRPr>
                  </a:lvl6pPr>
                  <a:lvl7pPr marL="2743200" indent="0">
                    <a:defRPr sz="1100">
                      <a:latin typeface="+mn-lt"/>
                      <a:ea typeface="+mn-ea"/>
                      <a:cs typeface="+mn-cs"/>
                    </a:defRPr>
                  </a:lvl7pPr>
                  <a:lvl8pPr marL="3200400" indent="0">
                    <a:defRPr sz="1100">
                      <a:latin typeface="+mn-lt"/>
                      <a:ea typeface="+mn-ea"/>
                      <a:cs typeface="+mn-cs"/>
                    </a:defRPr>
                  </a:lvl8pPr>
                  <a:lvl9pPr marL="3657600" indent="0">
                    <a:defRPr sz="1100">
                      <a:latin typeface="+mn-lt"/>
                      <a:ea typeface="+mn-ea"/>
                      <a:cs typeface="+mn-cs"/>
                    </a:defRPr>
                  </a:lvl9pPr>
                </a:lstStyle>
                <a:p xmlns:a="http://schemas.openxmlformats.org/drawingml/2006/main">
                  <a:r>
                    <a:rPr lang="en-US" sz="1100" kern="1200">
                      <a:latin typeface="Arial" panose="020B0604020202020204" pitchFamily="34" charset="0"/>
                      <a:cs typeface="Arial" panose="020B0604020202020204" pitchFamily="34" charset="0"/>
                    </a:rPr>
                    <a:t>Tariff of Abominations 1828</a:t>
                  </a:r>
                </a:p>
              </cdr:txBody>
            </cdr:sp>
          </cdr:grpSp>
          <cdr:sp macro="" textlink="">
            <cdr:nvSpPr>
              <cdr:cNvPr id="25" name="TextBox 1">
                <a:extLst xmlns:a="http://schemas.openxmlformats.org/drawingml/2006/main">
                  <a:ext uri="{FF2B5EF4-FFF2-40B4-BE49-F238E27FC236}">
                    <a16:creationId xmlns:a16="http://schemas.microsoft.com/office/drawing/2014/main" id="{FDC991B5-D6B4-6301-282E-7B0B37F51520}"/>
                  </a:ext>
                </a:extLst>
              </cdr:cNvPr>
              <cdr:cNvSpPr txBox="1"/>
            </cdr:nvSpPr>
            <cdr:spPr>
              <a:xfrm xmlns:a="http://schemas.openxmlformats.org/drawingml/2006/main">
                <a:off x="2724294" y="9502"/>
                <a:ext cx="675595" cy="608159"/>
              </a:xfrm>
              <a:prstGeom xmlns:a="http://schemas.openxmlformats.org/drawingml/2006/main" prst="rect">
                <a:avLst/>
              </a:prstGeom>
            </cdr:spPr>
            <cdr:txBody>
              <a:bodyPr xmlns:a="http://schemas.openxmlformats.org/drawingml/2006/main" wrap="square" rtlCol="0"/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r>
                  <a:rPr lang="en-US" sz="1100" kern="1200">
                    <a:latin typeface="Arial" panose="020B0604020202020204" pitchFamily="34" charset="0"/>
                    <a:cs typeface="Arial" panose="020B0604020202020204" pitchFamily="34" charset="0"/>
                  </a:rPr>
                  <a:t>Morrill Tariff 1861</a:t>
                </a:r>
              </a:p>
            </cdr:txBody>
          </cdr:sp>
        </cdr:grpSp>
        <cdr:sp macro="" textlink="">
          <cdr:nvSpPr>
            <cdr:cNvPr id="21" name="TextBox 1">
              <a:extLst xmlns:a="http://schemas.openxmlformats.org/drawingml/2006/main">
                <a:ext uri="{FF2B5EF4-FFF2-40B4-BE49-F238E27FC236}">
                  <a16:creationId xmlns:a16="http://schemas.microsoft.com/office/drawing/2014/main" id="{3F5084CA-9417-9CBA-E208-600B49DFDB29}"/>
                </a:ext>
              </a:extLst>
            </cdr:cNvPr>
            <cdr:cNvSpPr txBox="1"/>
          </cdr:nvSpPr>
          <cdr:spPr>
            <a:xfrm xmlns:a="http://schemas.openxmlformats.org/drawingml/2006/main">
              <a:off x="4318696" y="0"/>
              <a:ext cx="1088817" cy="6081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1100" kern="1200">
                  <a:latin typeface="Arial" panose="020B0604020202020204" pitchFamily="34" charset="0"/>
                  <a:cs typeface="Arial" panose="020B0604020202020204" pitchFamily="34" charset="0"/>
                </a:rPr>
                <a:t>Smoot-Hawley Tariff Act</a:t>
              </a:r>
              <a:r>
                <a:rPr lang="en-US" sz="1100" kern="1200" baseline="0">
                  <a:latin typeface="Arial" panose="020B0604020202020204" pitchFamily="34" charset="0"/>
                  <a:cs typeface="Arial" panose="020B0604020202020204" pitchFamily="34" charset="0"/>
                </a:rPr>
                <a:t> 1930</a:t>
              </a:r>
              <a:endParaRPr lang="en-US" sz="1100" kern="1200">
                <a:latin typeface="Arial" panose="020B0604020202020204" pitchFamily="34" charset="0"/>
                <a:cs typeface="Arial" panose="020B0604020202020204" pitchFamily="34" charset="0"/>
              </a:endParaRPr>
            </a:p>
          </cdr:txBody>
        </cdr:sp>
        <cdr:sp macro="" textlink="">
          <cdr:nvSpPr>
            <cdr:cNvPr id="22" name="TextBox 1">
              <a:extLst xmlns:a="http://schemas.openxmlformats.org/drawingml/2006/main">
                <a:ext uri="{FF2B5EF4-FFF2-40B4-BE49-F238E27FC236}">
                  <a16:creationId xmlns:a16="http://schemas.microsoft.com/office/drawing/2014/main" id="{87319EB9-C23C-78DB-D4E0-B99705A3A836}"/>
                </a:ext>
              </a:extLst>
            </cdr:cNvPr>
            <cdr:cNvSpPr txBox="1"/>
          </cdr:nvSpPr>
          <cdr:spPr>
            <a:xfrm xmlns:a="http://schemas.openxmlformats.org/drawingml/2006/main">
              <a:off x="5493078" y="19005"/>
              <a:ext cx="675595" cy="6081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1100" kern="1200">
                  <a:latin typeface="Arial" panose="020B0604020202020204" pitchFamily="34" charset="0"/>
                  <a:cs typeface="Arial" panose="020B0604020202020204" pitchFamily="34" charset="0"/>
                </a:rPr>
                <a:t>GATT 1947</a:t>
              </a:r>
            </a:p>
          </cdr:txBody>
        </cdr:sp>
      </cdr:grpSp>
      <cdr:sp macro="" textlink="">
        <cdr:nvSpPr>
          <cdr:cNvPr id="17" name="TextBox 1">
            <a:extLst xmlns:a="http://schemas.openxmlformats.org/drawingml/2006/main">
              <a:ext uri="{FF2B5EF4-FFF2-40B4-BE49-F238E27FC236}">
                <a16:creationId xmlns:a16="http://schemas.microsoft.com/office/drawing/2014/main" id="{A6CDEDB8-F43C-0816-DEA0-8B039C0A2606}"/>
              </a:ext>
            </a:extLst>
          </cdr:cNvPr>
          <cdr:cNvSpPr txBox="1"/>
        </cdr:nvSpPr>
        <cdr:spPr>
          <a:xfrm xmlns:a="http://schemas.openxmlformats.org/drawingml/2006/main">
            <a:off x="7864696" y="47512"/>
            <a:ext cx="558086" cy="60815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100" kern="1200">
                <a:latin typeface="Arial" panose="020B0604020202020204" pitchFamily="34" charset="0"/>
                <a:cs typeface="Arial" panose="020B0604020202020204" pitchFamily="34" charset="0"/>
              </a:rPr>
              <a:t>WTO 1995</a:t>
            </a:r>
          </a:p>
        </cdr:txBody>
      </cdr:sp>
    </cdr:grp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1704975</xdr:colOff>
      <xdr:row>10</xdr:row>
      <xdr:rowOff>100012</xdr:rowOff>
    </xdr:from>
    <xdr:to>
      <xdr:col>15</xdr:col>
      <xdr:colOff>28575</xdr:colOff>
      <xdr:row>25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2D1124-4769-97F2-F321-E1D81C39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1emg01\AppData\Local\Microsoft\Windows\Temporary%20Internet%20Files\Content.Outlook\6UL10Z8O\0204_MartinezGarcia_TariffsCharts_LAJCB.xlsx" TargetMode="External"/><Relationship Id="rId1" Type="http://schemas.openxmlformats.org/officeDocument/2006/relationships/externalLinkPath" Target="/Users/k1emg01/AppData/Local/Microsoft/Windows/Temporary%20Internet%20Files/Content.Outlook/6UL10Z8O/0204_MartinezGarcia_TariffsCharts_LAJC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1"/>
      <sheetName val="Customs"/>
      <sheetName val="Individual Income Tax"/>
      <sheetName val="Corporation Income Tax"/>
      <sheetName val="Excise Tax"/>
      <sheetName val="Social Insurance"/>
      <sheetName val="GDP"/>
      <sheetName val="Chart2"/>
      <sheetName val="Duties_Total Imports and GDP"/>
      <sheetName val="Duties_Dutiable Imports"/>
      <sheetName val="Calculations Tariffs"/>
      <sheetName val="Ee424-430"/>
      <sheetName val="Chart3"/>
      <sheetName val="Chart 3 Trade Data"/>
      <sheetName val="Chart4"/>
      <sheetName val="IP and GDP by Industry"/>
      <sheetName val="GDP by Industry (Historical)"/>
      <sheetName val="GDP historical pre-WWI forecast"/>
      <sheetName val="Chart 5.Laffer Curve"/>
      <sheetName val="Chart 5"/>
      <sheetName val="Chart6"/>
      <sheetName val="Laffer Curve Data"/>
      <sheetName val="Chart 6.Map No Retaliation"/>
      <sheetName val="Chart 7.Map Retaliation"/>
      <sheetName val="Chart8. Tariff pre-2018-19"/>
      <sheetName val="Tariffs 2017"/>
      <sheetName val="US Tariffs 2017"/>
      <sheetName val="Foreign Tariffs 2017"/>
      <sheetName val="Chart9.Tariff 2018-19"/>
      <sheetName val="Tariffs 2018"/>
      <sheetName val="US Tariff Chg 2018-19"/>
      <sheetName val="Foreign Tariff Chg 2018-19"/>
    </sheetNames>
    <sheetDataSet>
      <sheetData sheetId="1"/>
      <sheetData sheetId="2"/>
      <sheetData sheetId="3"/>
      <sheetData sheetId="4"/>
      <sheetData sheetId="5"/>
      <sheetData sheetId="6"/>
      <sheetData sheetId="8"/>
      <sheetData sheetId="9"/>
      <sheetData sheetId="10"/>
      <sheetData sheetId="11"/>
      <sheetData sheetId="13"/>
      <sheetData sheetId="15"/>
      <sheetData sheetId="16"/>
      <sheetData sheetId="17"/>
      <sheetData sheetId="21"/>
      <sheetData sheetId="22"/>
      <sheetData sheetId="23"/>
      <sheetData sheetId="25"/>
      <sheetData sheetId="26"/>
      <sheetData sheetId="27"/>
      <sheetData sheetId="29"/>
      <sheetData sheetId="30"/>
      <sheetData sheetId="3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Enrique Martínez García" id="{7D4BD80D-AE28-47C1-B2F2-6A5B683919D2}" userId="90e3baeb67dedffe" providerId="Windows Live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623480B-F51C-4C31-8C9F-1BAFE60815B4}" name="_DLX.22" displayName="_DLX.22" ref="A1:E112" totalsRowShown="0">
  <autoFilter ref="A1:E112" xr:uid="{E623480B-F51C-4C31-8C9F-1BAFE60815B4}"/>
  <tableColumns count="5">
    <tableColumn id="1" xr3:uid="{9278B6BD-CE91-4316-947F-55D7B470D720}" name="Timeline" dataDxfId="3"/>
    <tableColumn id="2" xr3:uid="{2E9E6D41-0747-4EE5-854D-E006B36D4CCC}" name="Values"/>
    <tableColumn id="3" xr3:uid="{A6DCD6E9-C2E0-40BA-A6F4-07E53E59BB0F}" name="Forecast" dataDxfId="2">
      <calculatedColumnFormula>_xlfn.FORECAST.ETS(A2,$B$2:$B$72,$A$2:$A$72,1,1)</calculatedColumnFormula>
    </tableColumn>
    <tableColumn id="4" xr3:uid="{AA35692B-734F-4D02-A1F1-EB9E0E05D6E1}" name="Lower Confidence Bound" dataDxfId="1">
      <calculatedColumnFormula>C2-_xlfn.FORECAST.ETS.CONFINT(A2,$B$2:$B$72,$A$2:$A$72,0.95,1,1)</calculatedColumnFormula>
    </tableColumn>
    <tableColumn id="5" xr3:uid="{7391ABCE-CA69-4DCC-BE42-E06083DAAA16}" name="Upper Confidence Bound" dataDxfId="0">
      <calculatedColumnFormula>C2+_xlfn.FORECAST.ETS.CONFINT(A2,$B$2:$B$72,$A$2:$A$72,0.95,1,1)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2" dT="2025-04-14T22:02:46.56" personId="{7D4BD80D-AE28-47C1-B2F2-6A5B683919D2}" id="{4EB325D9-405D-40CB-844D-53BDBF4891F4}">
    <text>This is reported as the average for 1789-1791</text>
  </threadedComment>
  <threadedComment ref="J3" dT="2025-04-14T22:03:15.76" personId="{7D4BD80D-AE28-47C1-B2F2-6A5B683919D2}" id="{61D34E37-3AF4-414F-9589-21047ED37C37}">
    <text>This is reported as the average for 1789-1791</text>
  </threadedComment>
  <threadedComment ref="H55" dT="2025-04-14T15:36:02.37" personId="{7D4BD80D-AE28-47C1-B2F2-6A5B683919D2}" id="{A289A3B1-3CEA-4942-ADE7-1228ABF9CF12}">
    <text>Reported only half a year with a value of 7 which is then proportionally adjusted for the whole year.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I206" dT="2025-04-14T18:02:30.21" personId="{7D4BD80D-AE28-47C1-B2F2-6A5B683919D2}" id="{B1C6A94F-BFBF-42A2-9807-BA2CD679B19A}">
    <text>Note: the source said 567823, but we assume that this is an error with a misplaced decimal.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easuringworth.com/datasets/usgdp/" TargetMode="External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www2.census.gov/library/publications/1975/compendia/hist_stats_colonial-1970/hist_stats_colonial-1970p2-chY.pdf" TargetMode="External"/><Relationship Id="rId1" Type="http://schemas.openxmlformats.org/officeDocument/2006/relationships/hyperlink" Target="https://www.everycrsreport.com/files/20060925_RL33665_4a8c6781ce519caa3e6b82f95c269f73021c5fdf.pdf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hyperlink" Target="https://www.measuringworth.com/datasets/usgdp/result.php?use%5B%5D=NOMINALGDP&amp;year_source=1790&amp;year_result=2020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2.census.gov/library/publications/1975/compendia/hist_stats_colonial-1970/hist_stats_colonial-1970p2-chU.pdf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ggdc.net/" TargetMode="External"/><Relationship Id="rId1" Type="http://schemas.openxmlformats.org/officeDocument/2006/relationships/hyperlink" Target="http://www.measuringworth.org/usgdp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easuringworth.com/datasets/usgdp/result.php?use%5B%5D=NOMINALGDP&amp;year_source=1790&amp;year_result=2020" TargetMode="External"/><Relationship Id="rId2" Type="http://schemas.openxmlformats.org/officeDocument/2006/relationships/hyperlink" Target="https://www.measuringworth.com/datasets/usgdp/" TargetMode="External"/><Relationship Id="rId1" Type="http://schemas.openxmlformats.org/officeDocument/2006/relationships/hyperlink" Target="https://www.everycrsreport.com/files/20060925_RL33665_4a8c6781ce519caa3e6b82f95c269f73021c5fdf.pdf" TargetMode="External"/><Relationship Id="rId4" Type="http://schemas.openxmlformats.org/officeDocument/2006/relationships/hyperlink" Target="https://www2.census.gov/library/publications/1975/compendia/hist_stats_colonial-1970/hist_stats_colonial-1970p2-chY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verycrsreport.com/files/20060925_RL33665_4a8c6781ce519caa3e6b82f95c269f73021c5fdf.pdf" TargetMode="External"/><Relationship Id="rId2" Type="http://schemas.openxmlformats.org/officeDocument/2006/relationships/hyperlink" Target="https://www.measuringworth.com/datasets/usgdp/result.php?use%5B%5D=NOMINALGDP&amp;year_source=1790&amp;year_result=2020" TargetMode="External"/><Relationship Id="rId1" Type="http://schemas.openxmlformats.org/officeDocument/2006/relationships/hyperlink" Target="https://www.measuringworth.com/datasets/usgdp/" TargetMode="External"/><Relationship Id="rId4" Type="http://schemas.openxmlformats.org/officeDocument/2006/relationships/hyperlink" Target="https://www2.census.gov/library/publications/1975/compendia/hist_stats_colonial-1970/hist_stats_colonial-1970p2-chY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easuringworth.com/datasets/usgdp/result.php?use%5B%5D=NOMINALGDP&amp;year_source=1790&amp;year_result=2020" TargetMode="External"/><Relationship Id="rId2" Type="http://schemas.openxmlformats.org/officeDocument/2006/relationships/hyperlink" Target="https://www.measuringworth.com/datasets/usgdp/" TargetMode="External"/><Relationship Id="rId1" Type="http://schemas.openxmlformats.org/officeDocument/2006/relationships/hyperlink" Target="https://www.everycrsreport.com/files/20060925_RL33665_4a8c6781ce519caa3e6b82f95c269f73021c5fdf.pdf" TargetMode="External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measuringworth.com/datasets/usgdp/result.php?use%5B%5D=NOMINALGDP&amp;year_source=1790&amp;year_result=2020" TargetMode="External"/><Relationship Id="rId1" Type="http://schemas.openxmlformats.org/officeDocument/2006/relationships/hyperlink" Target="https://www.measuringworth.com/datasets/usgdp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easuringworth.com/datasets/usgdp/result.php?use%5B%5D=NOMINALGDP&amp;year_source=1790&amp;year_result=2020" TargetMode="External"/><Relationship Id="rId2" Type="http://schemas.openxmlformats.org/officeDocument/2006/relationships/hyperlink" Target="https://www.measuringworth.com/datasets/usgdp/result.php?use%5B%5D=NOMINALGDP&amp;year_source=1790&amp;year_result=2020" TargetMode="External"/><Relationship Id="rId1" Type="http://schemas.openxmlformats.org/officeDocument/2006/relationships/hyperlink" Target="https://www.measuringworth.com/datasets/usgdp/" TargetMode="External"/><Relationship Id="rId4" Type="http://schemas.openxmlformats.org/officeDocument/2006/relationships/hyperlink" Target="https://www.measuringworth.com/datasets/usgdp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nber.org/system/files/working_papers/w9616/w9616.pdf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hyperlink" Target="https://www.nber.org/system/files/working_papers/w9616/w9616.pdf" TargetMode="External"/><Relationship Id="rId1" Type="http://schemas.openxmlformats.org/officeDocument/2006/relationships/hyperlink" Target="https://www.usitc.gov/documents/dataweb/ave_table_1891_2016.pdf" TargetMode="External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AB978-003D-41F3-8500-031E99144B8A}">
  <sheetPr>
    <tabColor theme="8" tint="0.59999389629810485"/>
  </sheetPr>
  <dimension ref="A1:W241"/>
  <sheetViews>
    <sheetView topLeftCell="C1" workbookViewId="0">
      <selection activeCell="J2" sqref="J2:J3"/>
    </sheetView>
  </sheetViews>
  <sheetFormatPr defaultColWidth="9.140625" defaultRowHeight="15"/>
  <cols>
    <col min="1" max="2" width="13.140625" style="1" customWidth="1"/>
    <col min="3" max="3" width="20.85546875" style="1" customWidth="1"/>
    <col min="4" max="4" width="13.140625" style="1" customWidth="1"/>
    <col min="5" max="7" width="9.140625" style="1"/>
    <col min="8" max="8" width="8.42578125" style="1" bestFit="1" customWidth="1"/>
    <col min="9" max="9" width="18.42578125" style="72" bestFit="1" customWidth="1"/>
    <col min="10" max="10" width="18.42578125" style="6" customWidth="1"/>
    <col min="11" max="16" width="9.140625" style="1"/>
    <col min="17" max="17" width="9.140625" style="70"/>
    <col min="18" max="21" width="9.140625" style="1"/>
    <col min="22" max="22" width="8.42578125" style="5" bestFit="1" customWidth="1"/>
    <col min="23" max="23" width="9.140625" style="5"/>
    <col min="24" max="16384" width="9.140625" style="1"/>
  </cols>
  <sheetData>
    <row r="1" spans="1:23">
      <c r="A1" s="13" t="s">
        <v>0</v>
      </c>
      <c r="B1" s="13" t="s">
        <v>1</v>
      </c>
      <c r="C1" t="s">
        <v>2</v>
      </c>
      <c r="F1" s="1" t="s">
        <v>3</v>
      </c>
      <c r="H1" s="1" t="s">
        <v>4</v>
      </c>
      <c r="I1" s="72" t="s">
        <v>5</v>
      </c>
      <c r="J1" s="6" t="s">
        <v>6</v>
      </c>
      <c r="K1" s="1" t="s">
        <v>7</v>
      </c>
      <c r="L1" s="1" t="s">
        <v>8</v>
      </c>
      <c r="M1" s="77" t="s">
        <v>9</v>
      </c>
      <c r="P1" s="1" t="s">
        <v>4</v>
      </c>
      <c r="Q1" s="70" t="s">
        <v>10</v>
      </c>
      <c r="V1" s="5" t="s">
        <v>4</v>
      </c>
      <c r="W1" s="5" t="s">
        <v>11</v>
      </c>
    </row>
    <row r="2" spans="1:23">
      <c r="A2" s="1" t="s">
        <v>12</v>
      </c>
      <c r="C2" s="1" t="s">
        <v>13</v>
      </c>
      <c r="H2" s="1" t="s">
        <v>14</v>
      </c>
      <c r="I2" s="72">
        <f t="shared" ref="I2:I30" si="0">J2/1000</f>
        <v>4.399</v>
      </c>
      <c r="J2" s="115">
        <v>4399</v>
      </c>
      <c r="M2" s="79" t="s">
        <v>15</v>
      </c>
      <c r="P2" s="1" t="s">
        <v>14</v>
      </c>
      <c r="Q2" s="70">
        <f>GDP!P2</f>
        <v>193.00695868854558</v>
      </c>
      <c r="R2" s="77" t="s">
        <v>9</v>
      </c>
      <c r="V2" s="5" t="s">
        <v>14</v>
      </c>
      <c r="W2" s="5">
        <f t="shared" ref="W2:W31" si="1">(I2/Q2)*100</f>
        <v>2.2791924342472258</v>
      </c>
    </row>
    <row r="3" spans="1:23">
      <c r="A3" s="1" t="s">
        <v>16</v>
      </c>
      <c r="C3" s="1" t="s">
        <v>17</v>
      </c>
      <c r="H3" s="1" t="s">
        <v>18</v>
      </c>
      <c r="I3" s="72">
        <f t="shared" si="0"/>
        <v>4.399</v>
      </c>
      <c r="J3" s="115">
        <v>4399</v>
      </c>
      <c r="M3" s="86" t="s">
        <v>19</v>
      </c>
      <c r="P3" s="1" t="s">
        <v>18</v>
      </c>
      <c r="Q3" s="70">
        <f>GDP!P3</f>
        <v>210.0075716300237</v>
      </c>
      <c r="R3" s="78" t="s">
        <v>20</v>
      </c>
      <c r="V3" s="5" t="s">
        <v>18</v>
      </c>
      <c r="W3" s="5">
        <f t="shared" si="1"/>
        <v>2.0946863800462601</v>
      </c>
    </row>
    <row r="4" spans="1:23">
      <c r="A4" s="1" t="s">
        <v>21</v>
      </c>
      <c r="C4" s="1" t="s">
        <v>22</v>
      </c>
      <c r="D4" s="2"/>
      <c r="H4" s="1" t="s">
        <v>23</v>
      </c>
      <c r="I4" s="72">
        <f t="shared" si="0"/>
        <v>3.4430000000000001</v>
      </c>
      <c r="J4" s="6">
        <v>3443</v>
      </c>
      <c r="M4" s="84" t="s">
        <v>24</v>
      </c>
      <c r="P4" s="1" t="s">
        <v>23</v>
      </c>
      <c r="Q4" s="70">
        <f>GDP!P4</f>
        <v>230.00829273764504</v>
      </c>
      <c r="R4" s="83" t="s">
        <v>25</v>
      </c>
      <c r="V4" s="5" t="s">
        <v>23</v>
      </c>
      <c r="W4" s="5">
        <f t="shared" si="1"/>
        <v>1.4969025503472599</v>
      </c>
    </row>
    <row r="5" spans="1:23">
      <c r="A5" s="1" t="s">
        <v>26</v>
      </c>
      <c r="C5" s="1" t="s">
        <v>27</v>
      </c>
      <c r="D5" s="2"/>
      <c r="H5" s="1" t="s">
        <v>28</v>
      </c>
      <c r="I5" s="72">
        <f t="shared" si="0"/>
        <v>4.2549999999999999</v>
      </c>
      <c r="J5" s="6">
        <v>4255</v>
      </c>
      <c r="P5" s="1" t="s">
        <v>28</v>
      </c>
      <c r="Q5" s="70">
        <f>GDP!P5</f>
        <v>256.00923017755275</v>
      </c>
      <c r="R5" s="1" t="s">
        <v>29</v>
      </c>
      <c r="V5" s="5" t="s">
        <v>28</v>
      </c>
      <c r="W5" s="5">
        <f t="shared" si="1"/>
        <v>1.6620494491737605</v>
      </c>
    </row>
    <row r="6" spans="1:23">
      <c r="A6" s="1" t="s">
        <v>30</v>
      </c>
      <c r="C6" s="1" t="s">
        <v>31</v>
      </c>
      <c r="D6" s="2"/>
      <c r="H6" s="1" t="s">
        <v>32</v>
      </c>
      <c r="I6" s="72">
        <f t="shared" si="0"/>
        <v>4.8010000000000002</v>
      </c>
      <c r="J6" s="6">
        <v>4801</v>
      </c>
      <c r="P6" s="1" t="s">
        <v>32</v>
      </c>
      <c r="Q6" s="70">
        <f>GDP!P6</f>
        <v>321.01157377732198</v>
      </c>
      <c r="V6" s="5" t="s">
        <v>32</v>
      </c>
      <c r="W6" s="5">
        <f t="shared" si="1"/>
        <v>1.4955847054070202</v>
      </c>
    </row>
    <row r="7" spans="1:23">
      <c r="A7" s="1" t="s">
        <v>33</v>
      </c>
      <c r="C7" s="4" t="s">
        <v>34</v>
      </c>
      <c r="D7" s="2"/>
      <c r="H7" s="1" t="s">
        <v>35</v>
      </c>
      <c r="I7" s="72">
        <f t="shared" si="0"/>
        <v>5.5880000000000001</v>
      </c>
      <c r="J7" s="6">
        <v>5588</v>
      </c>
      <c r="P7" s="1" t="s">
        <v>35</v>
      </c>
      <c r="Q7" s="70">
        <f>GDP!P7</f>
        <v>390.01406159861546</v>
      </c>
      <c r="V7" s="5" t="s">
        <v>35</v>
      </c>
      <c r="W7" s="5">
        <f t="shared" si="1"/>
        <v>1.4327688537935108</v>
      </c>
    </row>
    <row r="8" spans="1:23">
      <c r="A8" s="1" t="s">
        <v>36</v>
      </c>
      <c r="C8" s="4" t="s">
        <v>37</v>
      </c>
      <c r="D8" s="2"/>
      <c r="H8" s="1" t="s">
        <v>38</v>
      </c>
      <c r="I8" s="72">
        <f t="shared" si="0"/>
        <v>6.5679999999999996</v>
      </c>
      <c r="J8" s="6">
        <v>6568</v>
      </c>
      <c r="P8" s="1" t="s">
        <v>38</v>
      </c>
      <c r="Q8" s="70">
        <f>GDP!P8</f>
        <v>423.01525142619056</v>
      </c>
      <c r="V8" s="5" t="s">
        <v>38</v>
      </c>
      <c r="W8" s="5">
        <f t="shared" si="1"/>
        <v>1.5526626942778237</v>
      </c>
    </row>
    <row r="9" spans="1:23">
      <c r="A9" s="1" t="s">
        <v>39</v>
      </c>
      <c r="C9" s="4" t="s">
        <v>40</v>
      </c>
      <c r="D9" s="2"/>
      <c r="H9" s="1" t="s">
        <v>41</v>
      </c>
      <c r="I9" s="72">
        <f t="shared" si="0"/>
        <v>7.55</v>
      </c>
      <c r="J9" s="6">
        <v>7550</v>
      </c>
      <c r="P9" s="1" t="s">
        <v>41</v>
      </c>
      <c r="Q9" s="70">
        <f>GDP!P9</f>
        <v>415.01496298314203</v>
      </c>
      <c r="V9" s="5" t="s">
        <v>41</v>
      </c>
      <c r="W9" s="5">
        <f t="shared" si="1"/>
        <v>1.819211516069285</v>
      </c>
    </row>
    <row r="10" spans="1:23">
      <c r="A10" s="1" t="s">
        <v>42</v>
      </c>
      <c r="C10" s="1" t="s">
        <v>43</v>
      </c>
      <c r="D10" s="2"/>
      <c r="H10" s="1" t="s">
        <v>44</v>
      </c>
      <c r="I10" s="72">
        <f t="shared" si="0"/>
        <v>7.1059999999999999</v>
      </c>
      <c r="J10" s="6">
        <v>7106</v>
      </c>
      <c r="P10" s="1" t="s">
        <v>44</v>
      </c>
      <c r="Q10" s="70">
        <f>GDP!P10</f>
        <v>418.01507114928523</v>
      </c>
      <c r="V10" s="5" t="s">
        <v>44</v>
      </c>
      <c r="W10" s="5">
        <f t="shared" si="1"/>
        <v>1.6999387080620936</v>
      </c>
    </row>
    <row r="11" spans="1:23">
      <c r="A11" s="1" t="s">
        <v>45</v>
      </c>
      <c r="C11" s="4" t="s">
        <v>46</v>
      </c>
      <c r="D11" s="2"/>
      <c r="H11" s="1" t="s">
        <v>47</v>
      </c>
      <c r="I11" s="72">
        <f t="shared" si="0"/>
        <v>6.61</v>
      </c>
      <c r="J11" s="6">
        <v>6610</v>
      </c>
      <c r="P11" s="1" t="s">
        <v>47</v>
      </c>
      <c r="Q11" s="70">
        <f>GDP!P11</f>
        <v>447.0161167553361</v>
      </c>
      <c r="V11" s="5" t="s">
        <v>47</v>
      </c>
      <c r="W11" s="5">
        <f t="shared" si="1"/>
        <v>1.4786938887077823</v>
      </c>
    </row>
    <row r="12" spans="1:23">
      <c r="A12" s="1" t="s">
        <v>48</v>
      </c>
      <c r="C12" s="4" t="s">
        <v>49</v>
      </c>
      <c r="D12" s="2"/>
      <c r="H12" s="1" t="s">
        <v>50</v>
      </c>
      <c r="I12" s="72">
        <f t="shared" si="0"/>
        <v>9.0809999999999995</v>
      </c>
      <c r="J12" s="6">
        <v>9081</v>
      </c>
      <c r="P12" s="1" t="s">
        <v>50</v>
      </c>
      <c r="Q12" s="70">
        <f>GDP!P12</f>
        <v>486.01752291519762</v>
      </c>
      <c r="V12" s="5" t="s">
        <v>50</v>
      </c>
      <c r="W12" s="5">
        <f t="shared" si="1"/>
        <v>1.8684511508002748</v>
      </c>
    </row>
    <row r="13" spans="1:23">
      <c r="A13" s="1" t="s">
        <v>51</v>
      </c>
      <c r="B13" s="14"/>
      <c r="C13" s="22" t="s">
        <v>52</v>
      </c>
      <c r="D13" s="2"/>
      <c r="H13" s="1" t="s">
        <v>53</v>
      </c>
      <c r="I13" s="72">
        <f t="shared" si="0"/>
        <v>10.750999999999999</v>
      </c>
      <c r="J13" s="6">
        <v>10751</v>
      </c>
      <c r="P13" s="1" t="s">
        <v>53</v>
      </c>
      <c r="Q13" s="70">
        <f>GDP!P13</f>
        <v>520.01874879815387</v>
      </c>
      <c r="V13" s="5" t="s">
        <v>53</v>
      </c>
      <c r="W13" s="5">
        <f t="shared" si="1"/>
        <v>2.0674254581872815</v>
      </c>
    </row>
    <row r="14" spans="1:23">
      <c r="A14" s="1" t="s">
        <v>54</v>
      </c>
      <c r="B14" s="14">
        <v>12784</v>
      </c>
      <c r="C14" s="22" t="e">
        <v>#N/A</v>
      </c>
      <c r="D14" s="2"/>
      <c r="H14" s="1" t="s">
        <v>55</v>
      </c>
      <c r="I14" s="72">
        <f t="shared" si="0"/>
        <v>12.438000000000001</v>
      </c>
      <c r="J14" s="6">
        <v>12438</v>
      </c>
      <c r="P14" s="1" t="s">
        <v>55</v>
      </c>
      <c r="Q14" s="70">
        <f>GDP!P14</f>
        <v>456.01644125376572</v>
      </c>
      <c r="V14" s="5" t="s">
        <v>55</v>
      </c>
      <c r="W14" s="5">
        <f t="shared" si="1"/>
        <v>2.7275332366971514</v>
      </c>
    </row>
    <row r="15" spans="1:23">
      <c r="A15" s="1" t="s">
        <v>56</v>
      </c>
      <c r="B15" s="14">
        <v>13149</v>
      </c>
      <c r="C15" s="22" t="e">
        <v>#N/A</v>
      </c>
      <c r="D15" s="2"/>
      <c r="H15" s="1" t="s">
        <v>57</v>
      </c>
      <c r="I15" s="72">
        <f t="shared" si="0"/>
        <v>10.478999999999999</v>
      </c>
      <c r="J15" s="6">
        <v>10479</v>
      </c>
      <c r="P15" s="1" t="s">
        <v>57</v>
      </c>
      <c r="Q15" s="70">
        <f>GDP!P15</f>
        <v>493.01777530286518</v>
      </c>
      <c r="V15" s="5" t="s">
        <v>57</v>
      </c>
      <c r="W15" s="5">
        <f t="shared" si="1"/>
        <v>2.1254811742969424</v>
      </c>
    </row>
    <row r="16" spans="1:23">
      <c r="A16" s="1" t="s">
        <v>58</v>
      </c>
      <c r="B16" s="14">
        <v>13515</v>
      </c>
      <c r="C16" s="22" t="e">
        <v>#N/A</v>
      </c>
      <c r="D16" s="2"/>
      <c r="H16" s="1" t="s">
        <v>59</v>
      </c>
      <c r="I16" s="72">
        <f t="shared" si="0"/>
        <v>11.099</v>
      </c>
      <c r="J16" s="6">
        <v>11099</v>
      </c>
      <c r="P16" s="1" t="s">
        <v>59</v>
      </c>
      <c r="Q16" s="70">
        <f>GDP!P16</f>
        <v>538.01939779501311</v>
      </c>
      <c r="V16" s="5" t="s">
        <v>59</v>
      </c>
      <c r="W16" s="5">
        <f t="shared" si="1"/>
        <v>2.062936772444913</v>
      </c>
    </row>
    <row r="17" spans="1:23">
      <c r="A17" s="1" t="s">
        <v>60</v>
      </c>
      <c r="B17" s="14">
        <v>13880</v>
      </c>
      <c r="C17" s="22" t="e">
        <v>#N/A</v>
      </c>
      <c r="D17" s="2"/>
      <c r="H17" s="1" t="s">
        <v>61</v>
      </c>
      <c r="I17" s="72">
        <f t="shared" si="0"/>
        <v>12.936</v>
      </c>
      <c r="J17" s="6">
        <v>12936</v>
      </c>
      <c r="P17" s="1" t="s">
        <v>61</v>
      </c>
      <c r="Q17" s="70">
        <f>GDP!P17</f>
        <v>567.02044340106397</v>
      </c>
      <c r="V17" s="5" t="s">
        <v>61</v>
      </c>
      <c r="W17" s="5">
        <f t="shared" si="1"/>
        <v>2.2813992247630708</v>
      </c>
    </row>
    <row r="18" spans="1:23">
      <c r="A18" s="1" t="s">
        <v>62</v>
      </c>
      <c r="B18" s="14">
        <v>14245</v>
      </c>
      <c r="C18" s="22" t="e">
        <v>#N/A</v>
      </c>
      <c r="D18" s="2"/>
      <c r="H18" s="1" t="s">
        <v>63</v>
      </c>
      <c r="I18" s="72">
        <f t="shared" si="0"/>
        <v>14.667999999999999</v>
      </c>
      <c r="J18" s="6">
        <v>14668</v>
      </c>
      <c r="P18" s="1" t="s">
        <v>63</v>
      </c>
      <c r="Q18" s="70">
        <f>GDP!P18</f>
        <v>624.02249855778462</v>
      </c>
      <c r="V18" s="5" t="s">
        <v>63</v>
      </c>
      <c r="W18" s="5">
        <f t="shared" si="1"/>
        <v>2.3505562754387999</v>
      </c>
    </row>
    <row r="19" spans="1:23">
      <c r="A19" s="1" t="s">
        <v>64</v>
      </c>
      <c r="B19" s="14">
        <v>14610</v>
      </c>
      <c r="C19" s="22" t="e">
        <v>#N/A</v>
      </c>
      <c r="D19" s="2"/>
      <c r="H19" s="1" t="s">
        <v>65</v>
      </c>
      <c r="I19" s="72">
        <f t="shared" si="0"/>
        <v>15.846</v>
      </c>
      <c r="J19" s="6">
        <v>15846</v>
      </c>
      <c r="P19" s="1" t="s">
        <v>65</v>
      </c>
      <c r="Q19" s="70">
        <f>GDP!P19</f>
        <v>595.02145295173375</v>
      </c>
      <c r="V19" s="5" t="s">
        <v>65</v>
      </c>
      <c r="W19" s="5">
        <f t="shared" si="1"/>
        <v>2.6630972583244619</v>
      </c>
    </row>
    <row r="20" spans="1:23">
      <c r="A20" s="1" t="s">
        <v>17</v>
      </c>
      <c r="B20" s="14">
        <v>14976</v>
      </c>
      <c r="C20" s="22">
        <v>331</v>
      </c>
      <c r="D20" s="2"/>
      <c r="H20" s="1" t="s">
        <v>66</v>
      </c>
      <c r="I20" s="72">
        <f t="shared" si="0"/>
        <v>16.364000000000001</v>
      </c>
      <c r="J20" s="6">
        <v>16364</v>
      </c>
      <c r="P20" s="1" t="s">
        <v>66</v>
      </c>
      <c r="Q20" s="70">
        <f>GDP!P20</f>
        <v>653.0235441638356</v>
      </c>
      <c r="V20" s="5" t="s">
        <v>66</v>
      </c>
      <c r="W20" s="5">
        <f t="shared" si="1"/>
        <v>2.5058820843823169</v>
      </c>
    </row>
    <row r="21" spans="1:23">
      <c r="A21" s="1" t="s">
        <v>67</v>
      </c>
      <c r="B21" s="14">
        <v>15341</v>
      </c>
      <c r="C21" s="22">
        <v>365</v>
      </c>
      <c r="D21" s="2"/>
      <c r="H21" s="1" t="s">
        <v>68</v>
      </c>
      <c r="I21" s="72">
        <f t="shared" si="0"/>
        <v>7.2960000000000003</v>
      </c>
      <c r="J21" s="6">
        <v>7296</v>
      </c>
      <c r="P21" s="1" t="s">
        <v>68</v>
      </c>
      <c r="Q21" s="70">
        <f>GDP!P21</f>
        <v>694.02502243445929</v>
      </c>
      <c r="V21" s="5" t="s">
        <v>68</v>
      </c>
      <c r="W21" s="5">
        <f t="shared" si="1"/>
        <v>1.051258926429991</v>
      </c>
    </row>
    <row r="22" spans="1:23">
      <c r="A22" s="1" t="s">
        <v>69</v>
      </c>
      <c r="B22" s="14">
        <v>15706</v>
      </c>
      <c r="C22" s="22">
        <v>369</v>
      </c>
      <c r="D22" s="2"/>
      <c r="H22" s="1" t="s">
        <v>70</v>
      </c>
      <c r="I22" s="72">
        <f t="shared" si="0"/>
        <v>8.5830000000000002</v>
      </c>
      <c r="J22" s="6">
        <v>8583</v>
      </c>
      <c r="P22" s="1" t="s">
        <v>70</v>
      </c>
      <c r="Q22" s="70">
        <f>GDP!P22</f>
        <v>714.02574354208059</v>
      </c>
      <c r="V22" s="5" t="s">
        <v>70</v>
      </c>
      <c r="W22" s="5">
        <f t="shared" si="1"/>
        <v>1.2020574996949207</v>
      </c>
    </row>
    <row r="23" spans="1:23">
      <c r="A23" s="1" t="s">
        <v>71</v>
      </c>
      <c r="B23" s="14">
        <v>16071</v>
      </c>
      <c r="C23" s="22">
        <v>308</v>
      </c>
      <c r="D23" s="2"/>
      <c r="H23" s="1" t="s">
        <v>72</v>
      </c>
      <c r="I23" s="72">
        <f t="shared" si="0"/>
        <v>13.313000000000001</v>
      </c>
      <c r="J23" s="6">
        <v>13313</v>
      </c>
      <c r="P23" s="1" t="s">
        <v>72</v>
      </c>
      <c r="Q23" s="70">
        <f>GDP!P23</f>
        <v>776.02797897570656</v>
      </c>
      <c r="V23" s="5" t="s">
        <v>72</v>
      </c>
      <c r="W23" s="5">
        <f t="shared" si="1"/>
        <v>1.7155309293837666</v>
      </c>
    </row>
    <row r="24" spans="1:23">
      <c r="A24" s="1" t="s">
        <v>73</v>
      </c>
      <c r="B24" s="14">
        <v>16437</v>
      </c>
      <c r="C24" s="22">
        <v>417</v>
      </c>
      <c r="D24" s="2"/>
      <c r="H24" s="1" t="s">
        <v>74</v>
      </c>
      <c r="I24" s="72">
        <f t="shared" si="0"/>
        <v>8.9589999999999996</v>
      </c>
      <c r="J24" s="6">
        <v>8959</v>
      </c>
      <c r="P24" s="1" t="s">
        <v>74</v>
      </c>
      <c r="Q24" s="70">
        <f>GDP!P24</f>
        <v>795.02866402794677</v>
      </c>
      <c r="V24" s="5" t="s">
        <v>74</v>
      </c>
      <c r="W24" s="5">
        <f t="shared" si="1"/>
        <v>1.1268776089921047</v>
      </c>
    </row>
    <row r="25" spans="1:23">
      <c r="A25" s="1" t="s">
        <v>75</v>
      </c>
      <c r="B25" s="14">
        <v>16802</v>
      </c>
      <c r="C25" s="22">
        <v>341</v>
      </c>
      <c r="D25" s="2"/>
      <c r="H25" s="1" t="s">
        <v>76</v>
      </c>
      <c r="I25" s="72">
        <f t="shared" si="0"/>
        <v>13.226000000000001</v>
      </c>
      <c r="J25" s="6">
        <v>13226</v>
      </c>
      <c r="P25" s="1" t="s">
        <v>76</v>
      </c>
      <c r="Q25" s="70">
        <f>GDP!P25</f>
        <v>980.03533427344382</v>
      </c>
      <c r="V25" s="5" t="s">
        <v>76</v>
      </c>
      <c r="W25" s="5">
        <f t="shared" si="1"/>
        <v>1.3495431784411314</v>
      </c>
    </row>
    <row r="26" spans="1:23">
      <c r="A26" s="1" t="s">
        <v>77</v>
      </c>
      <c r="B26" s="14">
        <v>17167</v>
      </c>
      <c r="C26" s="22">
        <v>424</v>
      </c>
      <c r="D26" s="2"/>
      <c r="H26" s="1" t="s">
        <v>78</v>
      </c>
      <c r="I26" s="72">
        <f t="shared" si="0"/>
        <v>5.9989999999999997</v>
      </c>
      <c r="J26" s="6">
        <v>5999</v>
      </c>
      <c r="P26" s="1" t="s">
        <v>78</v>
      </c>
      <c r="Q26" s="70">
        <f>GDP!P26</f>
        <v>1090.039300365361</v>
      </c>
      <c r="V26" s="5" t="s">
        <v>78</v>
      </c>
      <c r="W26" s="5">
        <f t="shared" si="1"/>
        <v>0.55034712950159193</v>
      </c>
    </row>
    <row r="27" spans="1:23">
      <c r="A27" s="1" t="s">
        <v>79</v>
      </c>
      <c r="B27" s="14">
        <v>17532</v>
      </c>
      <c r="C27" s="22">
        <v>477</v>
      </c>
      <c r="D27" s="2"/>
      <c r="H27" s="1" t="s">
        <v>80</v>
      </c>
      <c r="I27" s="72">
        <f t="shared" si="0"/>
        <v>7.2830000000000004</v>
      </c>
      <c r="J27" s="6">
        <v>7283</v>
      </c>
      <c r="P27" s="1" t="s">
        <v>80</v>
      </c>
      <c r="Q27" s="70">
        <f>GDP!P27</f>
        <v>935.03371178129589</v>
      </c>
      <c r="V27" s="5" t="s">
        <v>80</v>
      </c>
      <c r="W27" s="5">
        <f t="shared" si="1"/>
        <v>0.77890239766066227</v>
      </c>
    </row>
    <row r="28" spans="1:23">
      <c r="A28" s="1" t="s">
        <v>81</v>
      </c>
      <c r="B28" s="14">
        <v>17898</v>
      </c>
      <c r="C28" s="22">
        <v>403</v>
      </c>
      <c r="D28" s="2"/>
      <c r="H28" s="1" t="s">
        <v>82</v>
      </c>
      <c r="I28" s="72">
        <f t="shared" si="0"/>
        <v>36.307000000000002</v>
      </c>
      <c r="J28" s="6">
        <v>36307</v>
      </c>
      <c r="P28" s="1" t="s">
        <v>82</v>
      </c>
      <c r="Q28" s="70">
        <f>GDP!P28</f>
        <v>828.02985385552199</v>
      </c>
      <c r="V28" s="5" t="s">
        <v>82</v>
      </c>
      <c r="W28" s="5">
        <f t="shared" si="1"/>
        <v>4.3847452879802802</v>
      </c>
    </row>
    <row r="29" spans="1:23">
      <c r="A29" s="1" t="s">
        <v>83</v>
      </c>
      <c r="B29" s="14">
        <v>18263</v>
      </c>
      <c r="C29" s="22">
        <v>367</v>
      </c>
      <c r="D29" s="2"/>
      <c r="H29" s="1" t="s">
        <v>84</v>
      </c>
      <c r="I29" s="72">
        <f t="shared" si="0"/>
        <v>26.283000000000001</v>
      </c>
      <c r="J29" s="6">
        <v>26283</v>
      </c>
      <c r="P29" s="1" t="s">
        <v>84</v>
      </c>
      <c r="Q29" s="70">
        <f>GDP!P29</f>
        <v>777.02801503108765</v>
      </c>
      <c r="V29" s="5" t="s">
        <v>84</v>
      </c>
      <c r="W29" s="5">
        <f t="shared" si="1"/>
        <v>3.382503525171928</v>
      </c>
    </row>
    <row r="30" spans="1:23">
      <c r="A30" s="1" t="s">
        <v>85</v>
      </c>
      <c r="B30" s="14">
        <v>18628</v>
      </c>
      <c r="C30" s="22">
        <v>407</v>
      </c>
      <c r="D30" s="2"/>
      <c r="H30" s="1" t="s">
        <v>86</v>
      </c>
      <c r="I30" s="72">
        <f t="shared" si="0"/>
        <v>17.175999999999998</v>
      </c>
      <c r="J30" s="6">
        <v>17176</v>
      </c>
      <c r="P30" s="1" t="s">
        <v>86</v>
      </c>
      <c r="Q30" s="70">
        <f>GDP!P30</f>
        <v>745.02686125889352</v>
      </c>
      <c r="V30" s="5" t="s">
        <v>86</v>
      </c>
      <c r="W30" s="5">
        <f t="shared" si="1"/>
        <v>2.3054202328996851</v>
      </c>
    </row>
    <row r="31" spans="1:23">
      <c r="A31" s="1" t="s">
        <v>87</v>
      </c>
      <c r="B31" s="14">
        <v>18993</v>
      </c>
      <c r="C31" s="22">
        <v>609</v>
      </c>
      <c r="D31" s="2"/>
      <c r="H31" s="1" t="s">
        <v>88</v>
      </c>
      <c r="I31" s="72">
        <f>J31/1000</f>
        <v>20.283999999999999</v>
      </c>
      <c r="J31" s="6">
        <v>20284</v>
      </c>
      <c r="P31" s="1" t="s">
        <v>88</v>
      </c>
      <c r="Q31" s="70">
        <f>GDP!P31</f>
        <v>735.02650070508287</v>
      </c>
      <c r="V31" s="5" t="s">
        <v>88</v>
      </c>
      <c r="W31" s="5">
        <f t="shared" si="1"/>
        <v>2.7596283917032016</v>
      </c>
    </row>
    <row r="32" spans="1:23">
      <c r="A32" s="1" t="s">
        <v>89</v>
      </c>
      <c r="B32" s="14">
        <v>19359</v>
      </c>
      <c r="C32" s="22">
        <v>533</v>
      </c>
      <c r="D32" s="2"/>
      <c r="H32" s="1" t="s">
        <v>90</v>
      </c>
      <c r="I32" s="72">
        <f t="shared" ref="I32:I95" si="2">K32</f>
        <v>15</v>
      </c>
      <c r="J32" s="6">
        <v>15006</v>
      </c>
      <c r="K32" s="1">
        <v>15</v>
      </c>
      <c r="P32" s="12">
        <v>1820</v>
      </c>
      <c r="Q32" s="70">
        <f>GDP!P32</f>
        <v>718.02588776360483</v>
      </c>
      <c r="V32" s="5" t="s">
        <v>90</v>
      </c>
      <c r="W32" s="5">
        <f>(I32/Q32)*100</f>
        <v>2.0890611683542026</v>
      </c>
    </row>
    <row r="33" spans="1:23">
      <c r="A33" s="1" t="s">
        <v>91</v>
      </c>
      <c r="B33" s="14">
        <v>19724</v>
      </c>
      <c r="C33" s="22">
        <v>596</v>
      </c>
      <c r="D33" s="2"/>
      <c r="H33" s="1" t="s">
        <v>92</v>
      </c>
      <c r="I33" s="72">
        <f t="shared" si="2"/>
        <v>13</v>
      </c>
      <c r="J33" s="6">
        <v>13004</v>
      </c>
      <c r="K33" s="1">
        <v>13</v>
      </c>
      <c r="P33" s="12">
        <v>1821</v>
      </c>
      <c r="Q33" s="70">
        <f>GDP!P33</f>
        <v>742.02675309275037</v>
      </c>
      <c r="V33" s="5" t="s">
        <v>92</v>
      </c>
      <c r="W33" s="5">
        <f t="shared" ref="W33:W95" si="3">(I33/Q33)*100</f>
        <v>1.7519583958147467</v>
      </c>
    </row>
    <row r="34" spans="1:23">
      <c r="A34" s="1" t="s">
        <v>93</v>
      </c>
      <c r="B34" s="14">
        <v>20089</v>
      </c>
      <c r="C34" s="22">
        <v>542</v>
      </c>
      <c r="D34" s="2"/>
      <c r="H34" s="1" t="s">
        <v>94</v>
      </c>
      <c r="I34" s="72">
        <f t="shared" si="2"/>
        <v>17.600000000000001</v>
      </c>
      <c r="J34" s="6">
        <v>17590</v>
      </c>
      <c r="K34" s="1">
        <v>17.600000000000001</v>
      </c>
      <c r="P34" s="12">
        <v>1822</v>
      </c>
      <c r="Q34" s="70">
        <f>GDP!P34</f>
        <v>816.02942119094928</v>
      </c>
      <c r="V34" s="5" t="s">
        <v>94</v>
      </c>
      <c r="W34" s="5">
        <f t="shared" si="3"/>
        <v>2.1567849813936593</v>
      </c>
    </row>
    <row r="35" spans="1:23">
      <c r="A35" s="1" t="s">
        <v>95</v>
      </c>
      <c r="B35" s="14">
        <v>20454</v>
      </c>
      <c r="C35" s="22">
        <v>585</v>
      </c>
      <c r="D35" s="2"/>
      <c r="H35" s="1" t="s">
        <v>96</v>
      </c>
      <c r="I35" s="72">
        <f t="shared" si="2"/>
        <v>19.100000000000001</v>
      </c>
      <c r="J35" s="6">
        <v>19088</v>
      </c>
      <c r="K35" s="1">
        <v>19.100000000000001</v>
      </c>
      <c r="P35" s="12">
        <v>1823</v>
      </c>
      <c r="Q35" s="70">
        <f>GDP!P35</f>
        <v>767.02765447727711</v>
      </c>
      <c r="V35" s="5" t="s">
        <v>96</v>
      </c>
      <c r="W35" s="5">
        <f t="shared" si="3"/>
        <v>2.4901318601108966</v>
      </c>
    </row>
    <row r="36" spans="1:23">
      <c r="A36" s="1" t="s">
        <v>97</v>
      </c>
      <c r="B36" s="14">
        <v>20820</v>
      </c>
      <c r="C36" s="22">
        <v>682</v>
      </c>
      <c r="D36" s="2"/>
      <c r="H36" s="1" t="s">
        <v>98</v>
      </c>
      <c r="I36" s="72">
        <f t="shared" si="2"/>
        <v>17.899999999999999</v>
      </c>
      <c r="J36" s="6">
        <v>17878</v>
      </c>
      <c r="K36" s="1">
        <v>17.899999999999999</v>
      </c>
      <c r="P36" s="12">
        <v>1824</v>
      </c>
      <c r="Q36" s="70">
        <f>GDP!P36</f>
        <v>762.02747420037178</v>
      </c>
      <c r="V36" s="5" t="s">
        <v>98</v>
      </c>
      <c r="W36" s="5">
        <f t="shared" si="3"/>
        <v>2.3489966708593069</v>
      </c>
    </row>
    <row r="37" spans="1:23">
      <c r="A37" s="1" t="s">
        <v>99</v>
      </c>
      <c r="B37" s="14">
        <v>21185</v>
      </c>
      <c r="C37" s="22">
        <v>735</v>
      </c>
      <c r="D37" s="2"/>
      <c r="H37" s="1" t="s">
        <v>100</v>
      </c>
      <c r="I37" s="72">
        <f t="shared" si="2"/>
        <v>20.100000000000001</v>
      </c>
      <c r="J37" s="6">
        <v>20099</v>
      </c>
      <c r="K37" s="1">
        <v>20.100000000000001</v>
      </c>
      <c r="P37" s="12">
        <v>1825</v>
      </c>
      <c r="Q37" s="70">
        <f>GDP!P37</f>
        <v>832.02999807704634</v>
      </c>
      <c r="V37" s="5" t="s">
        <v>100</v>
      </c>
      <c r="W37" s="5">
        <f t="shared" si="3"/>
        <v>2.4157782828088288</v>
      </c>
    </row>
    <row r="38" spans="1:23">
      <c r="A38" s="1" t="s">
        <v>101</v>
      </c>
      <c r="B38" s="14">
        <v>21550</v>
      </c>
      <c r="C38" s="22">
        <v>782</v>
      </c>
      <c r="D38" s="2"/>
      <c r="H38" s="1" t="s">
        <v>102</v>
      </c>
      <c r="I38" s="72">
        <f t="shared" si="2"/>
        <v>23.3</v>
      </c>
      <c r="K38" s="1">
        <v>23.3</v>
      </c>
      <c r="P38" s="12">
        <v>1826</v>
      </c>
      <c r="Q38" s="70">
        <f>GDP!P38</f>
        <v>876.0315845138133</v>
      </c>
      <c r="V38" s="5" t="s">
        <v>102</v>
      </c>
      <c r="W38" s="5">
        <f t="shared" si="3"/>
        <v>2.65972145432761</v>
      </c>
    </row>
    <row r="39" spans="1:23">
      <c r="A39" s="1" t="s">
        <v>103</v>
      </c>
      <c r="B39" s="14">
        <v>21915</v>
      </c>
      <c r="C39" s="22">
        <v>925</v>
      </c>
      <c r="D39" s="2"/>
      <c r="H39" s="1" t="s">
        <v>104</v>
      </c>
      <c r="I39" s="72">
        <f t="shared" si="2"/>
        <v>19.7</v>
      </c>
      <c r="K39" s="1">
        <v>19.7</v>
      </c>
      <c r="P39" s="12">
        <v>1827</v>
      </c>
      <c r="Q39" s="70">
        <f>GDP!P39</f>
        <v>925.03335122748558</v>
      </c>
      <c r="V39" s="5" t="s">
        <v>104</v>
      </c>
      <c r="W39" s="5">
        <f t="shared" si="3"/>
        <v>2.1296529442812866</v>
      </c>
    </row>
    <row r="40" spans="1:23">
      <c r="A40" s="1" t="s">
        <v>105</v>
      </c>
      <c r="B40" s="14">
        <v>22281</v>
      </c>
      <c r="C40" s="22">
        <v>1105</v>
      </c>
      <c r="D40" s="2"/>
      <c r="H40" s="1" t="s">
        <v>106</v>
      </c>
      <c r="I40" s="72">
        <f t="shared" si="2"/>
        <v>23.2</v>
      </c>
      <c r="K40" s="1">
        <v>23.2</v>
      </c>
      <c r="P40" s="12">
        <v>1828</v>
      </c>
      <c r="Q40" s="70">
        <f>GDP!P40</f>
        <v>907.03270223062634</v>
      </c>
      <c r="V40" s="5" t="s">
        <v>106</v>
      </c>
      <c r="W40" s="5">
        <f t="shared" si="3"/>
        <v>2.5577909090758513</v>
      </c>
    </row>
    <row r="41" spans="1:23">
      <c r="A41" s="1" t="s">
        <v>107</v>
      </c>
      <c r="B41" s="14">
        <v>22646</v>
      </c>
      <c r="C41" s="22">
        <v>982</v>
      </c>
      <c r="D41" s="3"/>
      <c r="H41" s="1" t="s">
        <v>108</v>
      </c>
      <c r="I41" s="72">
        <f t="shared" si="2"/>
        <v>22.7</v>
      </c>
      <c r="K41" s="1">
        <v>22.7</v>
      </c>
      <c r="P41" s="12">
        <v>1829</v>
      </c>
      <c r="Q41" s="70">
        <f>GDP!P41</f>
        <v>940.03389205820145</v>
      </c>
      <c r="V41" s="5" t="s">
        <v>108</v>
      </c>
      <c r="W41" s="5">
        <f t="shared" si="3"/>
        <v>2.414806550250908</v>
      </c>
    </row>
    <row r="42" spans="1:23">
      <c r="A42" s="1" t="s">
        <v>109</v>
      </c>
      <c r="B42" s="14">
        <v>23011</v>
      </c>
      <c r="C42" s="22">
        <v>1142</v>
      </c>
      <c r="D42" s="3"/>
      <c r="H42" s="1" t="s">
        <v>110</v>
      </c>
      <c r="I42" s="72">
        <f t="shared" si="2"/>
        <v>21.9</v>
      </c>
      <c r="K42" s="1">
        <v>21.9</v>
      </c>
      <c r="P42" s="12">
        <v>1830</v>
      </c>
      <c r="Q42" s="70">
        <f>GDP!P42</f>
        <v>1032.0372091532595</v>
      </c>
      <c r="V42" s="5" t="s">
        <v>110</v>
      </c>
      <c r="W42" s="5">
        <f t="shared" si="3"/>
        <v>2.1220165131418054</v>
      </c>
    </row>
    <row r="43" spans="1:23">
      <c r="A43" s="1" t="s">
        <v>111</v>
      </c>
      <c r="B43" s="14">
        <v>23376</v>
      </c>
      <c r="C43" s="22">
        <v>1205</v>
      </c>
      <c r="D43" s="3"/>
      <c r="H43" s="1" t="s">
        <v>112</v>
      </c>
      <c r="I43" s="72">
        <f t="shared" si="2"/>
        <v>24.2</v>
      </c>
      <c r="K43" s="1">
        <v>24.2</v>
      </c>
      <c r="P43" s="12">
        <v>1831</v>
      </c>
      <c r="Q43" s="70">
        <f>GDP!P43</f>
        <v>1065.0383989808347</v>
      </c>
      <c r="V43" s="5" t="s">
        <v>112</v>
      </c>
      <c r="W43" s="5">
        <f t="shared" si="3"/>
        <v>2.2722185437781079</v>
      </c>
    </row>
    <row r="44" spans="1:23">
      <c r="A44" s="1" t="s">
        <v>113</v>
      </c>
      <c r="B44" s="14">
        <v>23742</v>
      </c>
      <c r="C44" s="22">
        <v>1252</v>
      </c>
      <c r="D44" s="3"/>
      <c r="H44" s="1" t="s">
        <v>114</v>
      </c>
      <c r="I44" s="72">
        <f t="shared" si="2"/>
        <v>28.5</v>
      </c>
      <c r="K44" s="1">
        <v>28.5</v>
      </c>
      <c r="P44" s="12">
        <v>1832</v>
      </c>
      <c r="Q44" s="70">
        <f>GDP!P44</f>
        <v>1142.0411752451766</v>
      </c>
      <c r="V44" s="5" t="s">
        <v>114</v>
      </c>
      <c r="W44" s="5">
        <f t="shared" si="3"/>
        <v>2.4955317389394072</v>
      </c>
    </row>
    <row r="45" spans="1:23">
      <c r="A45" s="1" t="s">
        <v>115</v>
      </c>
      <c r="B45" s="14">
        <v>24107</v>
      </c>
      <c r="C45" s="22">
        <v>1442</v>
      </c>
      <c r="D45" s="3"/>
      <c r="H45" s="1" t="s">
        <v>116</v>
      </c>
      <c r="I45" s="72">
        <f t="shared" si="2"/>
        <v>29</v>
      </c>
      <c r="K45" s="1">
        <v>29</v>
      </c>
      <c r="P45" s="12">
        <v>1833</v>
      </c>
      <c r="Q45" s="70">
        <f>GDP!P45</f>
        <v>1172.0422569066086</v>
      </c>
      <c r="V45" s="5" t="s">
        <v>116</v>
      </c>
      <c r="W45" s="5">
        <f t="shared" si="3"/>
        <v>2.4743135180586582</v>
      </c>
    </row>
    <row r="46" spans="1:23">
      <c r="A46" s="1" t="s">
        <v>117</v>
      </c>
      <c r="B46" s="14">
        <v>24472</v>
      </c>
      <c r="C46" s="22">
        <v>1767</v>
      </c>
      <c r="D46" s="3"/>
      <c r="H46" s="1" t="s">
        <v>118</v>
      </c>
      <c r="I46" s="72">
        <f t="shared" si="2"/>
        <v>16.2</v>
      </c>
      <c r="K46" s="1">
        <v>16.2</v>
      </c>
      <c r="P46" s="12">
        <v>1834</v>
      </c>
      <c r="Q46" s="70">
        <f>GDP!P46</f>
        <v>1233.0444562848536</v>
      </c>
      <c r="V46" s="5" t="s">
        <v>118</v>
      </c>
      <c r="W46" s="5">
        <f t="shared" si="3"/>
        <v>1.3138212428131246</v>
      </c>
    </row>
    <row r="47" spans="1:23">
      <c r="A47" s="1" t="s">
        <v>119</v>
      </c>
      <c r="B47" s="14">
        <v>24837</v>
      </c>
      <c r="C47" s="22">
        <v>1901</v>
      </c>
      <c r="D47" s="3"/>
      <c r="H47" s="1" t="s">
        <v>120</v>
      </c>
      <c r="I47" s="72">
        <f t="shared" si="2"/>
        <v>19.399999999999999</v>
      </c>
      <c r="K47" s="1">
        <v>19.399999999999999</v>
      </c>
      <c r="P47" s="12">
        <v>1835</v>
      </c>
      <c r="Q47" s="70">
        <f>GDP!P47</f>
        <v>1358.0489632074868</v>
      </c>
      <c r="V47" s="5" t="s">
        <v>120</v>
      </c>
      <c r="W47" s="5">
        <f t="shared" si="3"/>
        <v>1.4285199227412546</v>
      </c>
    </row>
    <row r="48" spans="1:23">
      <c r="A48" s="1" t="s">
        <v>121</v>
      </c>
      <c r="B48" s="14">
        <v>25203</v>
      </c>
      <c r="C48" s="22">
        <v>2038</v>
      </c>
      <c r="D48" s="3"/>
      <c r="H48" s="1" t="s">
        <v>122</v>
      </c>
      <c r="I48" s="72">
        <f t="shared" si="2"/>
        <v>23.4</v>
      </c>
      <c r="K48" s="1">
        <v>23.4</v>
      </c>
      <c r="P48" s="12">
        <v>1836</v>
      </c>
      <c r="Q48" s="70">
        <f>GDP!P48</f>
        <v>1497.0539749054551</v>
      </c>
      <c r="V48" s="5" t="s">
        <v>122</v>
      </c>
      <c r="W48" s="5">
        <f t="shared" si="3"/>
        <v>1.5630698954242981</v>
      </c>
    </row>
    <row r="49" spans="1:23">
      <c r="A49" s="1" t="s">
        <v>123</v>
      </c>
      <c r="B49" s="14">
        <v>25568</v>
      </c>
      <c r="C49" s="22">
        <v>2319</v>
      </c>
      <c r="D49" s="3"/>
      <c r="H49" s="1" t="s">
        <v>124</v>
      </c>
      <c r="I49" s="72">
        <f t="shared" si="2"/>
        <v>11.2</v>
      </c>
      <c r="K49" s="1">
        <v>11.2</v>
      </c>
      <c r="P49" s="12">
        <v>1837</v>
      </c>
      <c r="Q49" s="70">
        <f>GDP!P49</f>
        <v>1574.0567511697973</v>
      </c>
      <c r="V49" s="5" t="s">
        <v>124</v>
      </c>
      <c r="W49" s="5">
        <f t="shared" si="3"/>
        <v>0.71153724233109483</v>
      </c>
    </row>
    <row r="50" spans="1:23">
      <c r="A50" s="1" t="s">
        <v>125</v>
      </c>
      <c r="B50" s="14">
        <v>25933</v>
      </c>
      <c r="C50" s="22">
        <v>2430</v>
      </c>
      <c r="D50" s="3"/>
      <c r="H50" s="1" t="s">
        <v>126</v>
      </c>
      <c r="I50" s="72">
        <f t="shared" si="2"/>
        <v>16.2</v>
      </c>
      <c r="K50" s="1">
        <v>16.2</v>
      </c>
      <c r="P50" s="12">
        <v>1838</v>
      </c>
      <c r="Q50" s="70">
        <f>GDP!P50</f>
        <v>1618.058337606564</v>
      </c>
      <c r="V50" s="5" t="s">
        <v>126</v>
      </c>
      <c r="W50" s="5">
        <f t="shared" si="3"/>
        <v>1.0011999952957864</v>
      </c>
    </row>
    <row r="51" spans="1:23">
      <c r="A51" s="1" t="s">
        <v>127</v>
      </c>
      <c r="B51" s="14">
        <v>26298</v>
      </c>
      <c r="C51" s="22">
        <v>2591</v>
      </c>
      <c r="D51" s="3"/>
      <c r="H51" s="1" t="s">
        <v>128</v>
      </c>
      <c r="I51" s="72">
        <f t="shared" si="2"/>
        <v>23.1</v>
      </c>
      <c r="K51" s="1">
        <v>23.1</v>
      </c>
      <c r="P51" s="12">
        <v>1839</v>
      </c>
      <c r="Q51" s="70">
        <f>GDP!P51</f>
        <v>1685.0607533170953</v>
      </c>
      <c r="V51" s="5" t="s">
        <v>128</v>
      </c>
      <c r="W51" s="5">
        <f t="shared" si="3"/>
        <v>1.370870454049026</v>
      </c>
    </row>
    <row r="52" spans="1:23">
      <c r="A52" s="1" t="s">
        <v>129</v>
      </c>
      <c r="B52" s="14">
        <v>26664</v>
      </c>
      <c r="C52" s="22">
        <v>3287</v>
      </c>
      <c r="D52" s="3"/>
      <c r="H52" s="1" t="s">
        <v>130</v>
      </c>
      <c r="I52" s="72">
        <f t="shared" si="2"/>
        <v>13.5</v>
      </c>
      <c r="K52" s="1">
        <v>13.5</v>
      </c>
      <c r="P52" s="12">
        <v>1840</v>
      </c>
      <c r="Q52" s="70">
        <f>GDP!P52</f>
        <v>1590.0573280558942</v>
      </c>
      <c r="V52" s="5" t="s">
        <v>130</v>
      </c>
      <c r="W52" s="5">
        <f t="shared" si="3"/>
        <v>0.84902599181791538</v>
      </c>
    </row>
    <row r="53" spans="1:23">
      <c r="A53" s="1" t="s">
        <v>131</v>
      </c>
      <c r="B53" s="14">
        <v>27029</v>
      </c>
      <c r="C53" s="22">
        <v>3188</v>
      </c>
      <c r="D53" s="3"/>
      <c r="H53" s="1" t="s">
        <v>132</v>
      </c>
      <c r="I53" s="72">
        <f t="shared" si="2"/>
        <v>14.5</v>
      </c>
      <c r="K53" s="1">
        <v>14.5</v>
      </c>
      <c r="P53" s="12">
        <v>1841</v>
      </c>
      <c r="Q53" s="70">
        <f>GDP!P53</f>
        <v>1678.0605009294279</v>
      </c>
      <c r="V53" s="5" t="s">
        <v>132</v>
      </c>
      <c r="W53" s="5">
        <f t="shared" si="3"/>
        <v>0.8640928018965276</v>
      </c>
    </row>
    <row r="54" spans="1:23">
      <c r="A54" s="1" t="s">
        <v>133</v>
      </c>
      <c r="B54" s="14">
        <v>27394</v>
      </c>
      <c r="C54" s="22">
        <v>3334</v>
      </c>
      <c r="D54" s="3"/>
      <c r="H54" s="1" t="s">
        <v>134</v>
      </c>
      <c r="I54" s="72">
        <f t="shared" si="2"/>
        <v>18.2</v>
      </c>
      <c r="K54" s="1">
        <v>18.2</v>
      </c>
      <c r="P54" s="12">
        <v>1842</v>
      </c>
      <c r="Q54" s="70">
        <f>GDP!P54</f>
        <v>1646.0593471572338</v>
      </c>
      <c r="V54" s="5" t="s">
        <v>134</v>
      </c>
      <c r="W54" s="5">
        <f t="shared" si="3"/>
        <v>1.1056709487073866</v>
      </c>
    </row>
    <row r="55" spans="1:23">
      <c r="A55" s="1" t="s">
        <v>135</v>
      </c>
      <c r="B55" s="14">
        <v>27759</v>
      </c>
      <c r="C55" s="22">
        <v>3676</v>
      </c>
      <c r="D55" s="3"/>
      <c r="H55" s="1" t="s">
        <v>136</v>
      </c>
      <c r="I55" s="72">
        <f t="shared" si="2"/>
        <v>14</v>
      </c>
      <c r="K55" s="1">
        <f>7*2</f>
        <v>14</v>
      </c>
      <c r="P55" s="12">
        <v>1843</v>
      </c>
      <c r="Q55" s="70">
        <f>GDP!P55</f>
        <v>1595.0575083327994</v>
      </c>
      <c r="V55" s="5" t="s">
        <v>136</v>
      </c>
      <c r="W55" s="5">
        <f t="shared" si="3"/>
        <v>0.87771130049305923</v>
      </c>
    </row>
    <row r="56" spans="1:23">
      <c r="A56" s="1" t="s">
        <v>137</v>
      </c>
      <c r="B56" s="14">
        <v>28125</v>
      </c>
      <c r="C56" s="22">
        <v>4074</v>
      </c>
      <c r="D56" s="3"/>
      <c r="H56" s="1" t="s">
        <v>138</v>
      </c>
      <c r="I56" s="72">
        <f t="shared" si="2"/>
        <v>26.2</v>
      </c>
      <c r="K56" s="1">
        <v>26.2</v>
      </c>
      <c r="P56" s="12">
        <v>1844</v>
      </c>
      <c r="Q56" s="70">
        <f>GDP!P56</f>
        <v>1741.0627724184349</v>
      </c>
      <c r="V56" s="5" t="s">
        <v>138</v>
      </c>
      <c r="W56" s="5">
        <f t="shared" si="3"/>
        <v>1.5048279944327747</v>
      </c>
    </row>
    <row r="57" spans="1:23">
      <c r="A57" s="1" t="s">
        <v>139</v>
      </c>
      <c r="B57" s="14">
        <v>28490</v>
      </c>
      <c r="C57" s="22">
        <v>5150</v>
      </c>
      <c r="D57" s="3"/>
      <c r="H57" s="1" t="s">
        <v>140</v>
      </c>
      <c r="I57" s="72">
        <f t="shared" si="2"/>
        <v>27.5</v>
      </c>
      <c r="K57" s="1">
        <v>27.5</v>
      </c>
      <c r="P57" s="12">
        <v>1845</v>
      </c>
      <c r="Q57" s="70">
        <f>GDP!P57</f>
        <v>1899.0684691686433</v>
      </c>
      <c r="V57" s="5" t="s">
        <v>140</v>
      </c>
      <c r="W57" s="5">
        <f t="shared" si="3"/>
        <v>1.4480783840320774</v>
      </c>
    </row>
    <row r="58" spans="1:23">
      <c r="A58" s="1" t="s">
        <v>141</v>
      </c>
      <c r="B58" s="14">
        <v>28855</v>
      </c>
      <c r="C58" s="22">
        <v>6573</v>
      </c>
      <c r="D58" s="3"/>
      <c r="H58" s="1" t="s">
        <v>142</v>
      </c>
      <c r="I58" s="72">
        <f t="shared" si="2"/>
        <v>26.7</v>
      </c>
      <c r="K58" s="1">
        <v>26.7</v>
      </c>
      <c r="P58" s="12">
        <v>1846</v>
      </c>
      <c r="Q58" s="70">
        <f>GDP!P58</f>
        <v>2113.0761850201916</v>
      </c>
      <c r="V58" s="5" t="s">
        <v>142</v>
      </c>
      <c r="W58" s="5">
        <f t="shared" si="3"/>
        <v>1.2635606888799831</v>
      </c>
    </row>
    <row r="59" spans="1:23">
      <c r="A59" s="1" t="s">
        <v>143</v>
      </c>
      <c r="B59" s="14">
        <v>29220</v>
      </c>
      <c r="C59" s="22">
        <v>7439</v>
      </c>
      <c r="D59" s="3"/>
      <c r="H59" s="1" t="s">
        <v>144</v>
      </c>
      <c r="I59" s="72">
        <f t="shared" si="2"/>
        <v>23.7</v>
      </c>
      <c r="K59" s="1">
        <v>23.7</v>
      </c>
      <c r="P59" s="12">
        <v>1847</v>
      </c>
      <c r="Q59" s="70">
        <f>GDP!P59</f>
        <v>2476.0892731235185</v>
      </c>
      <c r="V59" s="5" t="s">
        <v>144</v>
      </c>
      <c r="W59" s="5">
        <f t="shared" si="3"/>
        <v>0.95715450396920054</v>
      </c>
    </row>
    <row r="60" spans="1:23">
      <c r="A60" s="1" t="s">
        <v>145</v>
      </c>
      <c r="B60" s="14">
        <v>29586</v>
      </c>
      <c r="C60" s="22">
        <v>7174</v>
      </c>
      <c r="D60" s="3"/>
      <c r="H60" s="1" t="s">
        <v>146</v>
      </c>
      <c r="I60" s="72">
        <f t="shared" si="2"/>
        <v>31.8</v>
      </c>
      <c r="K60" s="1">
        <v>31.8</v>
      </c>
      <c r="P60" s="12">
        <v>1848</v>
      </c>
      <c r="Q60" s="70">
        <f>GDP!P60</f>
        <v>2496.0899942311403</v>
      </c>
      <c r="V60" s="5" t="s">
        <v>146</v>
      </c>
      <c r="W60" s="5">
        <f t="shared" si="3"/>
        <v>1.2739925272524166</v>
      </c>
    </row>
    <row r="61" spans="1:23">
      <c r="A61" s="1" t="s">
        <v>147</v>
      </c>
      <c r="B61" s="14">
        <v>29951</v>
      </c>
      <c r="C61" s="22">
        <v>8083</v>
      </c>
      <c r="D61" s="3"/>
      <c r="H61" s="1" t="s">
        <v>148</v>
      </c>
      <c r="I61" s="72">
        <f t="shared" si="2"/>
        <v>28.3</v>
      </c>
      <c r="K61" s="1">
        <v>28.3</v>
      </c>
      <c r="P61" s="12">
        <v>1849</v>
      </c>
      <c r="Q61" s="70">
        <f>GDP!P61</f>
        <v>2488.0897057880916</v>
      </c>
      <c r="V61" s="5" t="s">
        <v>148</v>
      </c>
      <c r="W61" s="5">
        <f t="shared" si="3"/>
        <v>1.1374187970057976</v>
      </c>
    </row>
    <row r="62" spans="1:23">
      <c r="A62" s="1" t="s">
        <v>149</v>
      </c>
      <c r="B62" s="14">
        <v>30316</v>
      </c>
      <c r="C62" s="22">
        <v>8854</v>
      </c>
      <c r="D62" s="3"/>
      <c r="H62" s="1" t="s">
        <v>150</v>
      </c>
      <c r="I62" s="72">
        <f t="shared" si="2"/>
        <v>39.700000000000003</v>
      </c>
      <c r="K62" s="1">
        <v>39.700000000000003</v>
      </c>
      <c r="P62" s="12">
        <v>1850</v>
      </c>
      <c r="Q62" s="70">
        <f>GDP!P62</f>
        <v>2656.0957630921107</v>
      </c>
      <c r="V62" s="5" t="s">
        <v>150</v>
      </c>
      <c r="W62" s="5">
        <f t="shared" si="3"/>
        <v>1.4946750245850697</v>
      </c>
    </row>
    <row r="63" spans="1:23">
      <c r="A63" s="1" t="s">
        <v>151</v>
      </c>
      <c r="B63" s="14">
        <v>30681</v>
      </c>
      <c r="C63" s="22">
        <v>8655</v>
      </c>
      <c r="D63" s="3"/>
      <c r="H63" s="1" t="s">
        <v>152</v>
      </c>
      <c r="I63" s="72">
        <f t="shared" si="2"/>
        <v>49</v>
      </c>
      <c r="K63" s="1">
        <v>49</v>
      </c>
      <c r="P63" s="12">
        <v>1851</v>
      </c>
      <c r="Q63" s="70">
        <f>GDP!P63</f>
        <v>2799.1009190116033</v>
      </c>
      <c r="V63" s="5" t="s">
        <v>152</v>
      </c>
      <c r="W63" s="5">
        <f t="shared" si="3"/>
        <v>1.7505621061102186</v>
      </c>
    </row>
    <row r="64" spans="1:23">
      <c r="A64" s="1" t="s">
        <v>153</v>
      </c>
      <c r="B64" s="14">
        <v>31047</v>
      </c>
      <c r="C64" s="22">
        <v>11370</v>
      </c>
      <c r="D64" s="3"/>
      <c r="H64" s="1" t="s">
        <v>154</v>
      </c>
      <c r="I64" s="72">
        <f t="shared" si="2"/>
        <v>47.3</v>
      </c>
      <c r="K64" s="1">
        <v>47.3</v>
      </c>
      <c r="P64" s="12">
        <v>1852</v>
      </c>
      <c r="Q64" s="70">
        <f>GDP!P64</f>
        <v>3143.1133220626903</v>
      </c>
      <c r="V64" s="5" t="s">
        <v>154</v>
      </c>
      <c r="W64" s="5">
        <f t="shared" si="3"/>
        <v>1.5048773350926794</v>
      </c>
    </row>
    <row r="65" spans="1:23">
      <c r="A65" s="1" t="s">
        <v>155</v>
      </c>
      <c r="B65" s="14">
        <v>31412</v>
      </c>
      <c r="C65" s="22">
        <v>12079</v>
      </c>
      <c r="D65" s="3"/>
      <c r="H65" s="1" t="s">
        <v>156</v>
      </c>
      <c r="I65" s="72">
        <f t="shared" si="2"/>
        <v>58.9</v>
      </c>
      <c r="K65" s="1">
        <v>58.9</v>
      </c>
      <c r="P65" s="12">
        <v>1853</v>
      </c>
      <c r="Q65" s="70">
        <f>GDP!P65</f>
        <v>3383.1219753541463</v>
      </c>
      <c r="V65" s="5" t="s">
        <v>156</v>
      </c>
      <c r="W65" s="5">
        <f t="shared" si="3"/>
        <v>1.7409954600834139</v>
      </c>
    </row>
    <row r="66" spans="1:23">
      <c r="A66" s="1" t="s">
        <v>157</v>
      </c>
      <c r="B66" s="14">
        <v>31777</v>
      </c>
      <c r="C66" s="22">
        <v>13327</v>
      </c>
      <c r="D66" s="3"/>
      <c r="H66" s="1" t="s">
        <v>158</v>
      </c>
      <c r="I66" s="72">
        <f t="shared" si="2"/>
        <v>64.2</v>
      </c>
      <c r="K66" s="1">
        <v>64.2</v>
      </c>
      <c r="P66" s="12">
        <v>1854</v>
      </c>
      <c r="Q66" s="70">
        <f>GDP!P66</f>
        <v>3789.1366138388594</v>
      </c>
      <c r="V66" s="5" t="s">
        <v>158</v>
      </c>
      <c r="W66" s="5">
        <f t="shared" si="3"/>
        <v>1.6943173747160714</v>
      </c>
    </row>
    <row r="67" spans="1:23">
      <c r="A67" s="1" t="s">
        <v>159</v>
      </c>
      <c r="B67" s="14">
        <v>32142</v>
      </c>
      <c r="C67" s="22">
        <v>15085</v>
      </c>
      <c r="D67" s="3"/>
      <c r="H67" s="1" t="s">
        <v>160</v>
      </c>
      <c r="I67" s="72">
        <f t="shared" si="2"/>
        <v>53</v>
      </c>
      <c r="K67" s="1">
        <v>53</v>
      </c>
      <c r="P67" s="12">
        <v>1855</v>
      </c>
      <c r="Q67" s="70">
        <f>GDP!P67</f>
        <v>4048.145952182555</v>
      </c>
      <c r="V67" s="5" t="s">
        <v>160</v>
      </c>
      <c r="W67" s="5">
        <f t="shared" si="3"/>
        <v>1.3092413323542618</v>
      </c>
    </row>
    <row r="68" spans="1:23">
      <c r="A68" s="1" t="s">
        <v>161</v>
      </c>
      <c r="B68" s="14">
        <v>32508</v>
      </c>
      <c r="C68" s="22">
        <v>16198</v>
      </c>
      <c r="D68" s="3"/>
      <c r="H68" s="1" t="s">
        <v>162</v>
      </c>
      <c r="I68" s="72">
        <f t="shared" si="2"/>
        <v>64</v>
      </c>
      <c r="K68" s="1">
        <v>64</v>
      </c>
      <c r="P68" s="12">
        <v>1856</v>
      </c>
      <c r="Q68" s="70">
        <f>GDP!P68</f>
        <v>4103.1479352285132</v>
      </c>
      <c r="V68" s="5" t="s">
        <v>162</v>
      </c>
      <c r="W68" s="5">
        <f t="shared" si="3"/>
        <v>1.5597780292178449</v>
      </c>
    </row>
    <row r="69" spans="1:23">
      <c r="A69" s="1" t="s">
        <v>163</v>
      </c>
      <c r="B69" s="14">
        <v>32873</v>
      </c>
      <c r="C69" s="22">
        <v>16334</v>
      </c>
      <c r="D69" s="3"/>
      <c r="H69" s="1" t="s">
        <v>164</v>
      </c>
      <c r="I69" s="72">
        <f t="shared" si="2"/>
        <v>63.9</v>
      </c>
      <c r="K69" s="1">
        <v>63.9</v>
      </c>
      <c r="P69" s="12">
        <v>1857</v>
      </c>
      <c r="Q69" s="70">
        <f>GDP!P69</f>
        <v>4241.1529108711002</v>
      </c>
      <c r="V69" s="5" t="s">
        <v>164</v>
      </c>
      <c r="W69" s="5">
        <f t="shared" si="3"/>
        <v>1.5066657897716644</v>
      </c>
    </row>
    <row r="70" spans="1:23">
      <c r="A70" s="1" t="s">
        <v>165</v>
      </c>
      <c r="B70" s="14">
        <v>33238</v>
      </c>
      <c r="C70" s="22">
        <v>16707</v>
      </c>
      <c r="D70" s="3"/>
      <c r="H70" s="1" t="s">
        <v>166</v>
      </c>
      <c r="I70" s="72">
        <f t="shared" si="2"/>
        <v>41.8</v>
      </c>
      <c r="K70" s="1">
        <v>41.8</v>
      </c>
      <c r="P70" s="12">
        <v>1858</v>
      </c>
      <c r="Q70" s="70">
        <f>GDP!P70</f>
        <v>4151.1496658868045</v>
      </c>
      <c r="V70" s="5" t="s">
        <v>166</v>
      </c>
      <c r="W70" s="5">
        <f t="shared" si="3"/>
        <v>1.0069499624044587</v>
      </c>
    </row>
    <row r="71" spans="1:23">
      <c r="A71" s="1" t="s">
        <v>167</v>
      </c>
      <c r="B71" s="14">
        <v>33603</v>
      </c>
      <c r="C71" s="22">
        <v>15949</v>
      </c>
      <c r="D71" s="3"/>
      <c r="H71" s="1" t="s">
        <v>168</v>
      </c>
      <c r="I71" s="72">
        <f t="shared" si="2"/>
        <v>49.6</v>
      </c>
      <c r="K71" s="1">
        <v>49.6</v>
      </c>
      <c r="P71" s="12">
        <v>1859</v>
      </c>
      <c r="Q71" s="70">
        <f>GDP!P71</f>
        <v>4475.1613478302697</v>
      </c>
      <c r="V71" s="5" t="s">
        <v>168</v>
      </c>
      <c r="W71" s="5">
        <f t="shared" si="3"/>
        <v>1.1083399266497505</v>
      </c>
    </row>
    <row r="72" spans="1:23">
      <c r="A72" s="1" t="s">
        <v>169</v>
      </c>
      <c r="B72" s="14">
        <v>33969</v>
      </c>
      <c r="C72" s="22">
        <v>17359</v>
      </c>
      <c r="D72" s="3"/>
      <c r="H72" s="1" t="s">
        <v>170</v>
      </c>
      <c r="I72" s="72">
        <f t="shared" si="2"/>
        <v>53.2</v>
      </c>
      <c r="K72" s="1">
        <v>53.2</v>
      </c>
      <c r="P72" s="12">
        <v>1860</v>
      </c>
      <c r="Q72" s="70">
        <f>GDP!P72</f>
        <v>4410.1590042305006</v>
      </c>
      <c r="V72" s="5" t="s">
        <v>170</v>
      </c>
      <c r="W72" s="5">
        <f t="shared" si="3"/>
        <v>1.2063057125370589</v>
      </c>
    </row>
    <row r="73" spans="1:23">
      <c r="A73" s="1" t="s">
        <v>171</v>
      </c>
      <c r="B73" s="14">
        <v>34334</v>
      </c>
      <c r="C73" s="22">
        <v>18802</v>
      </c>
      <c r="D73" s="3"/>
      <c r="H73" s="1" t="s">
        <v>172</v>
      </c>
      <c r="I73" s="72">
        <f t="shared" si="2"/>
        <v>39.6</v>
      </c>
      <c r="K73" s="1">
        <v>39.6</v>
      </c>
      <c r="P73" s="12">
        <v>1861</v>
      </c>
      <c r="Q73" s="70">
        <f>GDP!P73</f>
        <v>4673.168486795721</v>
      </c>
      <c r="V73" s="5" t="s">
        <v>172</v>
      </c>
      <c r="W73" s="5">
        <f t="shared" si="3"/>
        <v>0.84739080373181164</v>
      </c>
    </row>
    <row r="74" spans="1:23">
      <c r="A74" s="1" t="s">
        <v>173</v>
      </c>
      <c r="B74" s="14">
        <v>34699</v>
      </c>
      <c r="C74" s="22">
        <v>20099</v>
      </c>
      <c r="D74" s="3"/>
      <c r="H74" s="1" t="s">
        <v>174</v>
      </c>
      <c r="I74" s="72">
        <f t="shared" si="2"/>
        <v>49.1</v>
      </c>
      <c r="K74" s="1">
        <v>49.1</v>
      </c>
      <c r="P74" s="12">
        <v>1862</v>
      </c>
      <c r="Q74" s="70">
        <f>GDP!P74</f>
        <v>5881.2120416960488</v>
      </c>
      <c r="V74" s="5" t="s">
        <v>174</v>
      </c>
      <c r="W74" s="5">
        <f t="shared" si="3"/>
        <v>0.83486192390098446</v>
      </c>
    </row>
    <row r="75" spans="1:23">
      <c r="A75" s="1" t="s">
        <v>175</v>
      </c>
      <c r="B75" s="14">
        <v>35064</v>
      </c>
      <c r="C75" s="22">
        <v>19301</v>
      </c>
      <c r="D75" s="3"/>
      <c r="H75" s="1" t="s">
        <v>176</v>
      </c>
      <c r="I75" s="72">
        <f t="shared" si="2"/>
        <v>69.099999999999994</v>
      </c>
      <c r="K75" s="1">
        <v>69.099999999999994</v>
      </c>
      <c r="P75" s="12">
        <v>1863</v>
      </c>
      <c r="Q75" s="70">
        <f>GDP!P75</f>
        <v>7746.279284981737</v>
      </c>
      <c r="V75" s="5" t="s">
        <v>176</v>
      </c>
      <c r="W75" s="5">
        <f t="shared" si="3"/>
        <v>0.89204116528523669</v>
      </c>
    </row>
    <row r="76" spans="1:23">
      <c r="A76" s="1" t="s">
        <v>177</v>
      </c>
      <c r="B76" s="14">
        <v>35430</v>
      </c>
      <c r="C76" s="22">
        <v>18670</v>
      </c>
      <c r="D76" s="3"/>
      <c r="H76" s="1" t="s">
        <v>178</v>
      </c>
      <c r="I76" s="72">
        <f t="shared" si="2"/>
        <v>102.3</v>
      </c>
      <c r="K76" s="1">
        <v>102.3</v>
      </c>
      <c r="P76" s="12">
        <v>1864</v>
      </c>
      <c r="Q76" s="70">
        <f>GDP!P76</f>
        <v>9600.3461316582325</v>
      </c>
      <c r="V76" s="5" t="s">
        <v>178</v>
      </c>
      <c r="W76" s="5">
        <f t="shared" si="3"/>
        <v>1.0655865798698041</v>
      </c>
    </row>
    <row r="77" spans="1:23">
      <c r="A77" s="1" t="s">
        <v>179</v>
      </c>
      <c r="B77" s="14">
        <v>35795</v>
      </c>
      <c r="C77" s="22">
        <v>17928</v>
      </c>
      <c r="D77" s="3"/>
      <c r="H77" s="1" t="s">
        <v>180</v>
      </c>
      <c r="I77" s="72">
        <f t="shared" si="2"/>
        <v>84.9</v>
      </c>
      <c r="K77" s="1">
        <v>84.9</v>
      </c>
      <c r="P77" s="12">
        <v>1865</v>
      </c>
      <c r="Q77" s="70">
        <f>GDP!P77</f>
        <v>10012.360986475232</v>
      </c>
      <c r="V77" s="5" t="s">
        <v>180</v>
      </c>
      <c r="W77" s="5">
        <f t="shared" si="3"/>
        <v>0.84795184786768607</v>
      </c>
    </row>
    <row r="78" spans="1:23">
      <c r="A78" s="1" t="s">
        <v>181</v>
      </c>
      <c r="B78" s="14">
        <v>36160</v>
      </c>
      <c r="C78" s="22">
        <v>18297</v>
      </c>
      <c r="D78" s="3"/>
      <c r="H78" s="1" t="s">
        <v>182</v>
      </c>
      <c r="I78" s="72">
        <f t="shared" si="2"/>
        <v>179</v>
      </c>
      <c r="K78" s="1">
        <v>179</v>
      </c>
      <c r="P78" s="12">
        <v>1866</v>
      </c>
      <c r="Q78" s="70">
        <f>GDP!P78</f>
        <v>9098.3280318569377</v>
      </c>
      <c r="V78" s="5" t="s">
        <v>182</v>
      </c>
      <c r="W78" s="5">
        <f t="shared" si="3"/>
        <v>1.9673944418496274</v>
      </c>
    </row>
    <row r="79" spans="1:23">
      <c r="A79" s="1" t="s">
        <v>183</v>
      </c>
      <c r="B79" s="14">
        <v>36525</v>
      </c>
      <c r="C79" s="22">
        <v>18336</v>
      </c>
      <c r="D79" s="3"/>
      <c r="H79" s="1" t="s">
        <v>184</v>
      </c>
      <c r="I79" s="72">
        <f t="shared" si="2"/>
        <v>176.4</v>
      </c>
      <c r="K79" s="1">
        <v>176.4</v>
      </c>
      <c r="P79" s="12">
        <v>1867</v>
      </c>
      <c r="Q79" s="70">
        <f>GDP!P79</f>
        <v>8465.3052088007225</v>
      </c>
      <c r="V79" s="5" t="s">
        <v>184</v>
      </c>
      <c r="W79" s="5">
        <f t="shared" si="3"/>
        <v>2.0837996463093922</v>
      </c>
    </row>
    <row r="80" spans="1:23">
      <c r="A80" s="1" t="s">
        <v>185</v>
      </c>
      <c r="B80" s="14">
        <v>36891</v>
      </c>
      <c r="C80" s="22">
        <v>19914</v>
      </c>
      <c r="D80" s="3"/>
      <c r="H80" s="1" t="s">
        <v>186</v>
      </c>
      <c r="I80" s="72">
        <f t="shared" si="2"/>
        <v>164.5</v>
      </c>
      <c r="K80" s="1">
        <v>164.5</v>
      </c>
      <c r="P80" s="12">
        <v>1868</v>
      </c>
      <c r="Q80" s="70">
        <f>GDP!P80</f>
        <v>8261.2978535029852</v>
      </c>
      <c r="V80" s="5" t="s">
        <v>186</v>
      </c>
      <c r="W80" s="5">
        <f t="shared" si="3"/>
        <v>1.9912125542144461</v>
      </c>
    </row>
    <row r="81" spans="1:23">
      <c r="A81" s="1" t="s">
        <v>187</v>
      </c>
      <c r="B81" s="14">
        <v>37256</v>
      </c>
      <c r="C81" s="22">
        <v>19369</v>
      </c>
      <c r="D81" s="3"/>
      <c r="H81" s="1" t="s">
        <v>188</v>
      </c>
      <c r="I81" s="72">
        <f t="shared" si="2"/>
        <v>180</v>
      </c>
      <c r="K81" s="1">
        <v>180</v>
      </c>
      <c r="P81" s="12">
        <v>1869</v>
      </c>
      <c r="Q81" s="70">
        <f>GDP!P81</f>
        <v>8009.2887675469574</v>
      </c>
      <c r="V81" s="5" t="s">
        <v>188</v>
      </c>
      <c r="W81" s="5">
        <f t="shared" si="3"/>
        <v>2.2473905639330503</v>
      </c>
    </row>
    <row r="82" spans="1:23">
      <c r="A82" s="1" t="s">
        <v>189</v>
      </c>
      <c r="B82" s="14">
        <v>37621</v>
      </c>
      <c r="C82" s="22">
        <v>18602</v>
      </c>
      <c r="D82" s="3"/>
      <c r="H82" s="1" t="s">
        <v>190</v>
      </c>
      <c r="I82" s="72">
        <f t="shared" si="2"/>
        <v>194.5</v>
      </c>
      <c r="K82" s="1">
        <v>194.5</v>
      </c>
      <c r="P82" s="12">
        <v>1870</v>
      </c>
      <c r="Q82" s="70">
        <f>GDP!P82</f>
        <v>7899.28480145504</v>
      </c>
      <c r="V82" s="5" t="s">
        <v>190</v>
      </c>
      <c r="W82" s="5">
        <f t="shared" si="3"/>
        <v>2.46224822738602</v>
      </c>
    </row>
    <row r="83" spans="1:23">
      <c r="A83" s="1" t="s">
        <v>191</v>
      </c>
      <c r="B83" s="14">
        <v>37986</v>
      </c>
      <c r="C83" s="22">
        <v>19862</v>
      </c>
      <c r="D83" s="3"/>
      <c r="H83" s="1" t="s">
        <v>192</v>
      </c>
      <c r="I83" s="72">
        <f t="shared" si="2"/>
        <v>206.3</v>
      </c>
      <c r="K83" s="1">
        <v>206.3</v>
      </c>
      <c r="P83" s="12">
        <v>1871</v>
      </c>
      <c r="Q83" s="70">
        <f>GDP!P83</f>
        <v>7751.2794652586417</v>
      </c>
      <c r="V83" s="5" t="s">
        <v>192</v>
      </c>
      <c r="W83" s="5">
        <f t="shared" si="3"/>
        <v>2.6614960913825891</v>
      </c>
    </row>
    <row r="84" spans="1:23">
      <c r="A84" s="1" t="s">
        <v>193</v>
      </c>
      <c r="B84" s="14">
        <v>38352</v>
      </c>
      <c r="C84" s="22">
        <v>21083</v>
      </c>
      <c r="D84" s="3"/>
      <c r="H84" s="1" t="s">
        <v>194</v>
      </c>
      <c r="I84" s="72">
        <f t="shared" si="2"/>
        <v>216.4</v>
      </c>
      <c r="K84" s="1">
        <v>216.4</v>
      </c>
      <c r="P84" s="12">
        <v>1872</v>
      </c>
      <c r="Q84" s="70">
        <f>GDP!P84</f>
        <v>8402.3029373117151</v>
      </c>
      <c r="V84" s="5" t="s">
        <v>194</v>
      </c>
      <c r="W84" s="5">
        <f t="shared" si="3"/>
        <v>2.5754843834425749</v>
      </c>
    </row>
    <row r="85" spans="1:23">
      <c r="A85" s="1" t="s">
        <v>195</v>
      </c>
      <c r="B85" s="14">
        <v>38717</v>
      </c>
      <c r="C85" s="22">
        <v>23379</v>
      </c>
      <c r="D85" s="3"/>
      <c r="H85" s="1" t="s">
        <v>196</v>
      </c>
      <c r="I85" s="72">
        <f t="shared" si="2"/>
        <v>188.1</v>
      </c>
      <c r="K85" s="1">
        <v>188.1</v>
      </c>
      <c r="P85" s="12">
        <v>1873</v>
      </c>
      <c r="Q85" s="70">
        <f>GDP!P85</f>
        <v>8936.3221908852047</v>
      </c>
      <c r="V85" s="5" t="s">
        <v>196</v>
      </c>
      <c r="W85" s="5">
        <f t="shared" si="3"/>
        <v>2.1048927733587837</v>
      </c>
    </row>
    <row r="86" spans="1:23">
      <c r="A86" s="1" t="s">
        <v>197</v>
      </c>
      <c r="B86" s="14">
        <v>39082</v>
      </c>
      <c r="C86" s="22">
        <v>24810</v>
      </c>
      <c r="D86" s="3"/>
      <c r="H86" s="1" t="s">
        <v>198</v>
      </c>
      <c r="I86" s="72">
        <f t="shared" si="2"/>
        <v>163.1</v>
      </c>
      <c r="K86" s="1">
        <v>163.1</v>
      </c>
      <c r="P86" s="12">
        <v>1874</v>
      </c>
      <c r="Q86" s="70">
        <f>GDP!P86</f>
        <v>8659.3122035446504</v>
      </c>
      <c r="V86" s="5" t="s">
        <v>198</v>
      </c>
      <c r="W86" s="5">
        <f t="shared" si="3"/>
        <v>1.8835214179393573</v>
      </c>
    </row>
    <row r="87" spans="1:23">
      <c r="A87" s="1" t="s">
        <v>199</v>
      </c>
      <c r="B87" s="14">
        <v>39447</v>
      </c>
      <c r="C87" s="22">
        <v>26010</v>
      </c>
      <c r="D87" s="3"/>
      <c r="H87" s="1" t="s">
        <v>200</v>
      </c>
      <c r="I87" s="72">
        <f t="shared" si="2"/>
        <v>157.19999999999999</v>
      </c>
      <c r="K87" s="1">
        <v>157.19999999999999</v>
      </c>
      <c r="P87" s="12">
        <v>1875</v>
      </c>
      <c r="Q87" s="70">
        <f>GDP!P87</f>
        <v>8331.3003773796609</v>
      </c>
      <c r="V87" s="5" t="s">
        <v>200</v>
      </c>
      <c r="W87" s="5">
        <f t="shared" si="3"/>
        <v>1.8868603084677416</v>
      </c>
    </row>
    <row r="88" spans="1:23">
      <c r="A88" s="1" t="s">
        <v>201</v>
      </c>
      <c r="B88" s="14">
        <v>39813</v>
      </c>
      <c r="C88" s="22">
        <v>27568</v>
      </c>
      <c r="D88" s="3"/>
      <c r="H88" s="1" t="s">
        <v>202</v>
      </c>
      <c r="I88" s="72">
        <f t="shared" si="2"/>
        <v>148.1</v>
      </c>
      <c r="K88" s="1">
        <v>148.1</v>
      </c>
      <c r="P88" s="12">
        <v>1876</v>
      </c>
      <c r="Q88" s="70">
        <f>GDP!P88</f>
        <v>8482.3058217422004</v>
      </c>
      <c r="V88" s="5" t="s">
        <v>202</v>
      </c>
      <c r="W88" s="5">
        <f t="shared" si="3"/>
        <v>1.7459875075522966</v>
      </c>
    </row>
    <row r="89" spans="1:23">
      <c r="A89" s="1" t="s">
        <v>203</v>
      </c>
      <c r="B89" s="14">
        <v>40178</v>
      </c>
      <c r="C89" s="22">
        <v>22453</v>
      </c>
      <c r="D89" s="3"/>
      <c r="H89" s="1" t="s">
        <v>204</v>
      </c>
      <c r="I89" s="72">
        <f t="shared" si="2"/>
        <v>131</v>
      </c>
      <c r="K89" s="1">
        <v>131</v>
      </c>
      <c r="P89" s="12">
        <v>1877</v>
      </c>
      <c r="Q89" s="70">
        <f>GDP!P89</f>
        <v>8700.3136818152725</v>
      </c>
      <c r="V89" s="5" t="s">
        <v>204</v>
      </c>
      <c r="W89" s="5">
        <f t="shared" si="3"/>
        <v>1.5056928381077357</v>
      </c>
    </row>
    <row r="90" spans="1:23">
      <c r="A90" s="1" t="s">
        <v>205</v>
      </c>
      <c r="B90" s="14">
        <v>40543</v>
      </c>
      <c r="C90" s="22">
        <v>25298</v>
      </c>
      <c r="D90" s="3"/>
      <c r="H90" s="1" t="s">
        <v>206</v>
      </c>
      <c r="I90" s="72">
        <f t="shared" si="2"/>
        <v>130.19999999999999</v>
      </c>
      <c r="K90" s="1">
        <v>130.19999999999999</v>
      </c>
      <c r="P90" s="12">
        <v>1878</v>
      </c>
      <c r="Q90" s="70">
        <f>GDP!P90</f>
        <v>8555.3084537850173</v>
      </c>
      <c r="V90" s="5" t="s">
        <v>206</v>
      </c>
      <c r="W90" s="5">
        <f t="shared" si="3"/>
        <v>1.5218621362786426</v>
      </c>
    </row>
    <row r="91" spans="1:23">
      <c r="A91" s="1" t="s">
        <v>207</v>
      </c>
      <c r="B91" s="14">
        <v>40908</v>
      </c>
      <c r="C91" s="22">
        <v>29519</v>
      </c>
      <c r="D91" s="3"/>
      <c r="H91" s="1" t="s">
        <v>208</v>
      </c>
      <c r="I91" s="72">
        <f t="shared" si="2"/>
        <v>137.19999999999999</v>
      </c>
      <c r="K91" s="1">
        <v>137.19999999999999</v>
      </c>
      <c r="P91" s="12">
        <v>1879</v>
      </c>
      <c r="Q91" s="70">
        <f>GDP!P91</f>
        <v>9555.3445091660833</v>
      </c>
      <c r="V91" s="5" t="s">
        <v>208</v>
      </c>
      <c r="W91" s="5">
        <f t="shared" si="3"/>
        <v>1.4358456659347989</v>
      </c>
    </row>
    <row r="92" spans="1:23">
      <c r="A92" s="1" t="s">
        <v>209</v>
      </c>
      <c r="B92" s="14">
        <v>41274</v>
      </c>
      <c r="C92" s="22">
        <v>30307</v>
      </c>
      <c r="D92" s="3"/>
      <c r="H92" s="1" t="s">
        <v>210</v>
      </c>
      <c r="I92" s="72">
        <f t="shared" si="2"/>
        <v>186.5</v>
      </c>
      <c r="K92" s="1">
        <v>186.5</v>
      </c>
      <c r="P92" s="12">
        <v>1880</v>
      </c>
      <c r="Q92" s="70">
        <f>GDP!P92</f>
        <v>10592.381898596248</v>
      </c>
      <c r="V92" s="5" t="s">
        <v>210</v>
      </c>
      <c r="W92" s="5">
        <f t="shared" si="3"/>
        <v>1.7606993571928884</v>
      </c>
    </row>
    <row r="93" spans="1:23">
      <c r="A93" s="1" t="s">
        <v>211</v>
      </c>
      <c r="B93" s="14">
        <v>41639</v>
      </c>
      <c r="C93" s="22">
        <v>31815</v>
      </c>
      <c r="D93" s="3"/>
      <c r="H93" s="1" t="s">
        <v>212</v>
      </c>
      <c r="I93" s="72">
        <f t="shared" si="2"/>
        <v>198.2</v>
      </c>
      <c r="K93" s="1">
        <v>198.2</v>
      </c>
      <c r="P93" s="12">
        <v>1881</v>
      </c>
      <c r="Q93" s="70">
        <f>GDP!P93</f>
        <v>11902.429131145444</v>
      </c>
      <c r="V93" s="5" t="s">
        <v>212</v>
      </c>
      <c r="W93" s="5">
        <f t="shared" si="3"/>
        <v>1.6652063021435188</v>
      </c>
    </row>
    <row r="94" spans="1:23">
      <c r="A94" s="1" t="s">
        <v>213</v>
      </c>
      <c r="B94" s="14">
        <v>42004</v>
      </c>
      <c r="C94" s="22">
        <v>33926</v>
      </c>
      <c r="H94" s="1" t="s">
        <v>214</v>
      </c>
      <c r="I94" s="72">
        <f t="shared" si="2"/>
        <v>220.4</v>
      </c>
      <c r="K94" s="1">
        <v>220.4</v>
      </c>
      <c r="P94" s="12">
        <v>1882</v>
      </c>
      <c r="Q94" s="70">
        <f>GDP!P94</f>
        <v>12519.451377315561</v>
      </c>
      <c r="V94" s="5" t="s">
        <v>214</v>
      </c>
      <c r="W94" s="5">
        <f t="shared" si="3"/>
        <v>1.7604605294394178</v>
      </c>
    </row>
    <row r="95" spans="1:23">
      <c r="A95" s="1" t="s">
        <v>215</v>
      </c>
      <c r="B95" s="14">
        <v>42369</v>
      </c>
      <c r="C95" s="22">
        <v>35041</v>
      </c>
      <c r="H95" s="1" t="s">
        <v>216</v>
      </c>
      <c r="I95" s="72">
        <f t="shared" si="2"/>
        <v>214.7</v>
      </c>
      <c r="K95" s="1">
        <v>214.7</v>
      </c>
      <c r="P95" s="12">
        <v>1883</v>
      </c>
      <c r="Q95" s="70">
        <f>GDP!P95</f>
        <v>12640.45574001667</v>
      </c>
      <c r="V95" s="5" t="s">
        <v>216</v>
      </c>
      <c r="W95" s="5">
        <f t="shared" si="3"/>
        <v>1.698514708772018</v>
      </c>
    </row>
    <row r="96" spans="1:23">
      <c r="A96" s="1" t="s">
        <v>217</v>
      </c>
      <c r="B96" s="14">
        <v>42735</v>
      </c>
      <c r="C96" s="22">
        <v>34838</v>
      </c>
      <c r="H96" s="1" t="s">
        <v>218</v>
      </c>
      <c r="I96" s="72">
        <f t="shared" ref="I96:I150" si="4">K96</f>
        <v>195.1</v>
      </c>
      <c r="K96" s="1">
        <v>195.1</v>
      </c>
      <c r="P96" s="12">
        <v>1884</v>
      </c>
      <c r="Q96" s="70">
        <f>GDP!P96</f>
        <v>12107.436522498563</v>
      </c>
      <c r="V96" s="5" t="s">
        <v>218</v>
      </c>
      <c r="W96" s="5">
        <f t="shared" ref="W96:W159" si="5">(I96/Q96)*100</f>
        <v>1.611406342188594</v>
      </c>
    </row>
    <row r="97" spans="1:23">
      <c r="A97" s="1" t="s">
        <v>219</v>
      </c>
      <c r="B97" s="14">
        <v>43100</v>
      </c>
      <c r="C97" s="22">
        <v>34574</v>
      </c>
      <c r="H97" s="1" t="s">
        <v>220</v>
      </c>
      <c r="I97" s="72">
        <f t="shared" si="4"/>
        <v>181.5</v>
      </c>
      <c r="K97" s="1">
        <v>181.5</v>
      </c>
      <c r="P97" s="12">
        <v>1885</v>
      </c>
      <c r="Q97" s="70">
        <f>GDP!P97</f>
        <v>11925.429960419209</v>
      </c>
      <c r="V97" s="5" t="s">
        <v>220</v>
      </c>
      <c r="W97" s="5">
        <f t="shared" si="5"/>
        <v>1.5219577038513739</v>
      </c>
    </row>
    <row r="98" spans="1:23">
      <c r="A98" s="1" t="s">
        <v>221</v>
      </c>
      <c r="B98" s="14">
        <v>43465</v>
      </c>
      <c r="C98" s="22">
        <v>41299</v>
      </c>
      <c r="H98" s="1" t="s">
        <v>222</v>
      </c>
      <c r="I98" s="72">
        <f t="shared" si="4"/>
        <v>192.9</v>
      </c>
      <c r="K98" s="1">
        <v>192.9</v>
      </c>
      <c r="P98" s="12">
        <v>1886</v>
      </c>
      <c r="Q98" s="70">
        <f>GDP!P98</f>
        <v>12549.452458976995</v>
      </c>
      <c r="V98" s="5" t="s">
        <v>222</v>
      </c>
      <c r="W98" s="5">
        <f t="shared" si="5"/>
        <v>1.5371188554287316</v>
      </c>
    </row>
    <row r="99" spans="1:23">
      <c r="A99" s="1" t="s">
        <v>223</v>
      </c>
      <c r="B99" s="14">
        <v>43830</v>
      </c>
      <c r="C99" s="22">
        <v>70784</v>
      </c>
      <c r="H99" s="1" t="s">
        <v>224</v>
      </c>
      <c r="I99" s="72">
        <f t="shared" si="4"/>
        <v>217.3</v>
      </c>
      <c r="K99" s="1">
        <v>217.3</v>
      </c>
      <c r="P99" s="12">
        <v>1887</v>
      </c>
      <c r="Q99" s="70">
        <f>GDP!P99</f>
        <v>13565.489091244159</v>
      </c>
      <c r="V99" s="5" t="s">
        <v>224</v>
      </c>
      <c r="W99" s="5">
        <f t="shared" si="5"/>
        <v>1.6018589417484124</v>
      </c>
    </row>
    <row r="100" spans="1:23">
      <c r="A100" s="1" t="s">
        <v>225</v>
      </c>
      <c r="B100" s="14">
        <v>44196</v>
      </c>
      <c r="C100" s="22">
        <v>68551</v>
      </c>
      <c r="H100" s="1" t="s">
        <v>226</v>
      </c>
      <c r="I100" s="72">
        <f t="shared" si="4"/>
        <v>219.1</v>
      </c>
      <c r="K100" s="1">
        <v>219.1</v>
      </c>
      <c r="P100" s="12">
        <v>1888</v>
      </c>
      <c r="Q100" s="70">
        <f>GDP!P100</f>
        <v>14332.516745721436</v>
      </c>
      <c r="V100" s="5" t="s">
        <v>226</v>
      </c>
      <c r="W100" s="5">
        <f t="shared" si="5"/>
        <v>1.5286917426097273</v>
      </c>
    </row>
    <row r="101" spans="1:23">
      <c r="A101" s="1" t="s">
        <v>227</v>
      </c>
      <c r="B101" s="14">
        <v>44561</v>
      </c>
      <c r="C101" s="22">
        <v>79985</v>
      </c>
      <c r="H101" s="1" t="s">
        <v>228</v>
      </c>
      <c r="I101" s="72">
        <f t="shared" si="4"/>
        <v>223.8</v>
      </c>
      <c r="K101" s="1">
        <v>223.8</v>
      </c>
      <c r="P101" s="12">
        <v>1889</v>
      </c>
      <c r="Q101" s="70">
        <f>GDP!P101</f>
        <v>14338.516962053724</v>
      </c>
      <c r="V101" s="5" t="s">
        <v>228</v>
      </c>
      <c r="W101" s="5">
        <f t="shared" si="5"/>
        <v>1.5608308766679093</v>
      </c>
    </row>
    <row r="102" spans="1:23">
      <c r="A102" s="1" t="s">
        <v>229</v>
      </c>
      <c r="B102" s="14">
        <v>44926</v>
      </c>
      <c r="C102" s="22">
        <v>99908</v>
      </c>
      <c r="H102" s="1" t="s">
        <v>230</v>
      </c>
      <c r="I102" s="72">
        <f t="shared" si="4"/>
        <v>229.7</v>
      </c>
      <c r="K102" s="1">
        <v>229.7</v>
      </c>
      <c r="P102" s="12">
        <v>1890</v>
      </c>
      <c r="Q102" s="70">
        <f>GDP!P102</f>
        <v>15607.562716332295</v>
      </c>
      <c r="V102" s="5" t="s">
        <v>230</v>
      </c>
      <c r="W102" s="5">
        <f t="shared" si="5"/>
        <v>1.4717224218463907</v>
      </c>
    </row>
    <row r="103" spans="1:23">
      <c r="A103" s="1" t="s">
        <v>231</v>
      </c>
      <c r="B103" s="14">
        <v>45291</v>
      </c>
      <c r="C103" s="22">
        <v>80338</v>
      </c>
      <c r="H103" s="1" t="s">
        <v>232</v>
      </c>
      <c r="I103" s="72">
        <f t="shared" si="4"/>
        <v>219.5</v>
      </c>
      <c r="K103" s="1">
        <v>219.5</v>
      </c>
      <c r="P103" s="12">
        <v>1891</v>
      </c>
      <c r="Q103" s="70">
        <f>GDP!P103</f>
        <v>15944.574866995714</v>
      </c>
      <c r="V103" s="5" t="s">
        <v>232</v>
      </c>
      <c r="W103" s="5">
        <f t="shared" si="5"/>
        <v>1.3766437915779832</v>
      </c>
    </row>
    <row r="104" spans="1:23">
      <c r="A104" s="1" t="s">
        <v>22</v>
      </c>
      <c r="B104" s="14">
        <v>45657</v>
      </c>
      <c r="C104" s="22">
        <v>77037</v>
      </c>
      <c r="H104" s="1" t="s">
        <v>233</v>
      </c>
      <c r="I104" s="72">
        <f t="shared" si="4"/>
        <v>177.4</v>
      </c>
      <c r="K104" s="1">
        <v>177.4</v>
      </c>
      <c r="P104" s="12">
        <v>1892</v>
      </c>
      <c r="Q104" s="70">
        <f>GDP!P104</f>
        <v>16920.610057047634</v>
      </c>
      <c r="V104" s="5" t="s">
        <v>233</v>
      </c>
      <c r="W104" s="5">
        <f t="shared" si="5"/>
        <v>1.0484255555910693</v>
      </c>
    </row>
    <row r="105" spans="1:23">
      <c r="H105" s="1" t="s">
        <v>234</v>
      </c>
      <c r="I105" s="72">
        <f t="shared" si="4"/>
        <v>203.4</v>
      </c>
      <c r="K105" s="1">
        <v>203.4</v>
      </c>
      <c r="P105" s="12">
        <v>1893</v>
      </c>
      <c r="Q105" s="70">
        <f>GDP!P105</f>
        <v>15934.574506441902</v>
      </c>
      <c r="V105" s="5" t="s">
        <v>234</v>
      </c>
      <c r="W105" s="5">
        <f t="shared" si="5"/>
        <v>1.276469603363247</v>
      </c>
    </row>
    <row r="106" spans="1:23">
      <c r="H106" s="1" t="s">
        <v>235</v>
      </c>
      <c r="I106" s="72">
        <f t="shared" si="4"/>
        <v>131.80000000000001</v>
      </c>
      <c r="K106" s="1">
        <v>131.80000000000001</v>
      </c>
      <c r="P106" s="12">
        <v>1894</v>
      </c>
      <c r="Q106" s="70">
        <f>GDP!P106</f>
        <v>14606.526624895847</v>
      </c>
      <c r="V106" s="5" t="s">
        <v>235</v>
      </c>
      <c r="W106" s="5">
        <f t="shared" si="5"/>
        <v>0.90233635541632284</v>
      </c>
    </row>
    <row r="107" spans="1:23">
      <c r="H107" s="1" t="s">
        <v>236</v>
      </c>
      <c r="I107" s="72">
        <f t="shared" si="4"/>
        <v>152.19999999999999</v>
      </c>
      <c r="K107" s="1">
        <v>152.19999999999999</v>
      </c>
      <c r="P107" s="12">
        <v>1895</v>
      </c>
      <c r="Q107" s="70">
        <f>GDP!P107</f>
        <v>16114.580996410496</v>
      </c>
      <c r="V107" s="5" t="s">
        <v>236</v>
      </c>
      <c r="W107" s="5">
        <f t="shared" si="5"/>
        <v>0.94448623910173257</v>
      </c>
    </row>
    <row r="108" spans="1:23">
      <c r="H108" s="1" t="s">
        <v>237</v>
      </c>
      <c r="I108" s="72">
        <f t="shared" si="4"/>
        <v>160</v>
      </c>
      <c r="K108" s="1">
        <v>160</v>
      </c>
      <c r="P108" s="12">
        <v>1896</v>
      </c>
      <c r="Q108" s="70">
        <f>GDP!P108</f>
        <v>15990.576525543243</v>
      </c>
      <c r="V108" s="5" t="s">
        <v>237</v>
      </c>
      <c r="W108" s="5">
        <f t="shared" si="5"/>
        <v>1.000589314240278</v>
      </c>
    </row>
    <row r="109" spans="1:23">
      <c r="H109" s="1" t="s">
        <v>238</v>
      </c>
      <c r="I109" s="72">
        <f t="shared" si="4"/>
        <v>176.6</v>
      </c>
      <c r="K109" s="1">
        <v>176.6</v>
      </c>
      <c r="P109" s="12">
        <v>1897</v>
      </c>
      <c r="Q109" s="70">
        <f>GDP!P109</f>
        <v>16666.600898980843</v>
      </c>
      <c r="V109" s="5" t="s">
        <v>238</v>
      </c>
      <c r="W109" s="5">
        <f t="shared" si="5"/>
        <v>1.0596041812628934</v>
      </c>
    </row>
    <row r="110" spans="1:23">
      <c r="H110" s="1" t="s">
        <v>239</v>
      </c>
      <c r="I110" s="72">
        <f t="shared" si="4"/>
        <v>149.6</v>
      </c>
      <c r="K110" s="1">
        <v>149.6</v>
      </c>
      <c r="P110" s="12">
        <v>1898</v>
      </c>
      <c r="Q110" s="70">
        <f>GDP!P110</f>
        <v>18663.672901576832</v>
      </c>
      <c r="V110" s="5" t="s">
        <v>239</v>
      </c>
      <c r="W110" s="5">
        <f t="shared" si="5"/>
        <v>0.80155712537889989</v>
      </c>
    </row>
    <row r="111" spans="1:23">
      <c r="H111" s="1" t="s">
        <v>240</v>
      </c>
      <c r="I111" s="72">
        <f t="shared" si="4"/>
        <v>206.1</v>
      </c>
      <c r="K111" s="1">
        <v>206.1</v>
      </c>
      <c r="P111" s="12">
        <v>1899</v>
      </c>
      <c r="Q111" s="70">
        <f>GDP!P111</f>
        <v>20119.725398211664</v>
      </c>
      <c r="V111" s="5" t="s">
        <v>240</v>
      </c>
      <c r="W111" s="5">
        <f t="shared" si="5"/>
        <v>1.0243678575171764</v>
      </c>
    </row>
    <row r="112" spans="1:23">
      <c r="H112" s="1" t="s">
        <v>241</v>
      </c>
      <c r="I112" s="72">
        <f t="shared" si="4"/>
        <v>233.2</v>
      </c>
      <c r="K112" s="1">
        <v>233.2</v>
      </c>
      <c r="P112" s="12">
        <v>1900</v>
      </c>
      <c r="Q112" s="70">
        <f>GDP!P112</f>
        <v>21197.764265912454</v>
      </c>
      <c r="V112" s="5" t="s">
        <v>241</v>
      </c>
      <c r="W112" s="5">
        <f t="shared" si="5"/>
        <v>1.1001160173056672</v>
      </c>
    </row>
    <row r="113" spans="8:23">
      <c r="H113" s="1" t="s">
        <v>242</v>
      </c>
      <c r="I113" s="72">
        <f t="shared" si="4"/>
        <v>238.6</v>
      </c>
      <c r="K113" s="1">
        <v>238.6</v>
      </c>
      <c r="P113" s="12">
        <v>1901</v>
      </c>
      <c r="Q113" s="70">
        <f>GDP!P113</f>
        <v>22931.82678594322</v>
      </c>
      <c r="V113" s="5" t="s">
        <v>242</v>
      </c>
      <c r="W113" s="5">
        <f t="shared" si="5"/>
        <v>1.0404753281420096</v>
      </c>
    </row>
    <row r="114" spans="8:23">
      <c r="H114" s="1" t="s">
        <v>243</v>
      </c>
      <c r="I114" s="72">
        <f t="shared" si="4"/>
        <v>254.4</v>
      </c>
      <c r="K114" s="1">
        <v>254.4</v>
      </c>
      <c r="P114" s="12">
        <v>1902</v>
      </c>
      <c r="Q114" s="70">
        <f>GDP!P114</f>
        <v>24754.892514902902</v>
      </c>
      <c r="V114" s="5" t="s">
        <v>243</v>
      </c>
      <c r="W114" s="5">
        <f t="shared" si="5"/>
        <v>1.0276756396613174</v>
      </c>
    </row>
    <row r="115" spans="8:23">
      <c r="H115" s="1" t="s">
        <v>244</v>
      </c>
      <c r="I115" s="72">
        <f t="shared" si="4"/>
        <v>284.5</v>
      </c>
      <c r="K115" s="1">
        <v>284.5</v>
      </c>
      <c r="P115" s="12">
        <v>1903</v>
      </c>
      <c r="Q115" s="70">
        <f>GDP!P115</f>
        <v>26647.960767739263</v>
      </c>
      <c r="V115" s="5" t="s">
        <v>244</v>
      </c>
      <c r="W115" s="5">
        <f t="shared" si="5"/>
        <v>1.0676239074339351</v>
      </c>
    </row>
    <row r="116" spans="8:23">
      <c r="H116" s="1" t="s">
        <v>245</v>
      </c>
      <c r="I116" s="72">
        <f t="shared" si="4"/>
        <v>261.3</v>
      </c>
      <c r="K116" s="1">
        <v>261.3</v>
      </c>
      <c r="P116" s="12">
        <v>1904</v>
      </c>
      <c r="Q116" s="70">
        <f>GDP!P116</f>
        <v>26360.950419844896</v>
      </c>
      <c r="V116" s="5" t="s">
        <v>245</v>
      </c>
      <c r="W116" s="5">
        <f t="shared" si="5"/>
        <v>0.99123891907664174</v>
      </c>
    </row>
    <row r="117" spans="8:23">
      <c r="H117" s="1" t="s">
        <v>246</v>
      </c>
      <c r="I117" s="72">
        <f t="shared" si="4"/>
        <v>261.8</v>
      </c>
      <c r="K117" s="1">
        <v>261.8</v>
      </c>
      <c r="P117" s="12">
        <v>1905</v>
      </c>
      <c r="Q117" s="70">
        <f>GDP!P117</f>
        <v>29524.064463015206</v>
      </c>
      <c r="V117" s="5" t="s">
        <v>246</v>
      </c>
      <c r="W117" s="5">
        <f t="shared" si="5"/>
        <v>0.88673427850002451</v>
      </c>
    </row>
    <row r="118" spans="8:23">
      <c r="H118" s="1" t="s">
        <v>247</v>
      </c>
      <c r="I118" s="72">
        <f t="shared" si="4"/>
        <v>300.2</v>
      </c>
      <c r="K118" s="1">
        <v>300.2</v>
      </c>
      <c r="P118" s="12">
        <v>1906</v>
      </c>
      <c r="Q118" s="70">
        <f>GDP!P118</f>
        <v>31795.146344785604</v>
      </c>
      <c r="V118" s="5" t="s">
        <v>247</v>
      </c>
      <c r="W118" s="5">
        <f t="shared" si="5"/>
        <v>0.94416926641771126</v>
      </c>
    </row>
    <row r="119" spans="8:23">
      <c r="H119" s="1" t="s">
        <v>248</v>
      </c>
      <c r="I119" s="72">
        <f t="shared" si="4"/>
        <v>332.2</v>
      </c>
      <c r="K119" s="1">
        <v>332.2</v>
      </c>
      <c r="P119" s="12">
        <v>1907</v>
      </c>
      <c r="Q119" s="70">
        <f>GDP!P119</f>
        <v>34640.248922344734</v>
      </c>
      <c r="V119" s="5" t="s">
        <v>248</v>
      </c>
      <c r="W119" s="5">
        <f t="shared" si="5"/>
        <v>0.95900003705144854</v>
      </c>
    </row>
    <row r="120" spans="8:23">
      <c r="H120" s="1" t="s">
        <v>249</v>
      </c>
      <c r="I120" s="72">
        <f t="shared" si="4"/>
        <v>286.10000000000002</v>
      </c>
      <c r="K120" s="1">
        <v>286.10000000000002</v>
      </c>
      <c r="P120" s="12">
        <v>1908</v>
      </c>
      <c r="Q120" s="70">
        <f>GDP!P120</f>
        <v>30798.110397570683</v>
      </c>
      <c r="V120" s="5" t="s">
        <v>249</v>
      </c>
      <c r="W120" s="5">
        <f t="shared" si="5"/>
        <v>0.9289530958450205</v>
      </c>
    </row>
    <row r="121" spans="8:23">
      <c r="H121" s="1" t="s">
        <v>250</v>
      </c>
      <c r="I121" s="72">
        <f t="shared" si="4"/>
        <v>300.7</v>
      </c>
      <c r="K121" s="1">
        <v>300.7</v>
      </c>
      <c r="P121" s="12">
        <v>1909</v>
      </c>
      <c r="Q121" s="70">
        <f>GDP!P121</f>
        <v>32541.173242099881</v>
      </c>
      <c r="V121" s="5" t="s">
        <v>250</v>
      </c>
      <c r="W121" s="5">
        <f t="shared" si="5"/>
        <v>0.9240601061395407</v>
      </c>
    </row>
    <row r="122" spans="8:23">
      <c r="H122" s="1" t="s">
        <v>251</v>
      </c>
      <c r="I122" s="72">
        <f t="shared" si="4"/>
        <v>333.7</v>
      </c>
      <c r="K122" s="1">
        <v>333.7</v>
      </c>
      <c r="P122" s="12">
        <v>1910</v>
      </c>
      <c r="Q122" s="70">
        <f>GDP!P122</f>
        <v>33747.216724889448</v>
      </c>
      <c r="V122" s="5" t="s">
        <v>251</v>
      </c>
      <c r="W122" s="5">
        <f t="shared" si="5"/>
        <v>0.98882228635432201</v>
      </c>
    </row>
    <row r="123" spans="8:23">
      <c r="H123" s="1" t="s">
        <v>252</v>
      </c>
      <c r="I123" s="72">
        <f t="shared" si="4"/>
        <v>314.5</v>
      </c>
      <c r="K123" s="1">
        <v>314.5</v>
      </c>
      <c r="P123" s="12">
        <v>1911</v>
      </c>
      <c r="Q123" s="70">
        <f>GDP!P123</f>
        <v>34676.250220338457</v>
      </c>
      <c r="V123" s="5" t="s">
        <v>252</v>
      </c>
      <c r="W123" s="5">
        <f t="shared" si="5"/>
        <v>0.90696081035756915</v>
      </c>
    </row>
    <row r="124" spans="8:23">
      <c r="H124" s="1" t="s">
        <v>253</v>
      </c>
      <c r="I124" s="72">
        <f t="shared" si="4"/>
        <v>311.3</v>
      </c>
      <c r="K124" s="1">
        <v>311.3</v>
      </c>
      <c r="P124" s="12">
        <v>1912</v>
      </c>
      <c r="Q124" s="70">
        <f>GDP!P124</f>
        <v>37746.360910358329</v>
      </c>
      <c r="V124" s="5" t="s">
        <v>253</v>
      </c>
      <c r="W124" s="5">
        <f t="shared" si="5"/>
        <v>0.82471526391454941</v>
      </c>
    </row>
    <row r="125" spans="8:23">
      <c r="H125" s="1" t="s">
        <v>254</v>
      </c>
      <c r="I125" s="72">
        <f t="shared" si="4"/>
        <v>318.89999999999998</v>
      </c>
      <c r="K125" s="1">
        <v>318.89999999999998</v>
      </c>
      <c r="P125" s="12">
        <v>1913</v>
      </c>
      <c r="Q125" s="70">
        <f>GDP!P125</f>
        <v>39518.42480049358</v>
      </c>
      <c r="V125" s="5" t="s">
        <v>254</v>
      </c>
      <c r="W125" s="5">
        <f t="shared" si="5"/>
        <v>0.80696536263767515</v>
      </c>
    </row>
    <row r="126" spans="8:23">
      <c r="H126" s="1" t="s">
        <v>255</v>
      </c>
      <c r="I126" s="72">
        <f t="shared" si="4"/>
        <v>292.3</v>
      </c>
      <c r="K126" s="1">
        <v>292.3</v>
      </c>
      <c r="P126" s="12">
        <v>1914</v>
      </c>
      <c r="Q126" s="70">
        <f>GDP!P126</f>
        <v>36832.327955740038</v>
      </c>
      <c r="V126" s="5" t="s">
        <v>255</v>
      </c>
      <c r="W126" s="5">
        <f t="shared" si="5"/>
        <v>0.79359632209847142</v>
      </c>
    </row>
    <row r="127" spans="8:23">
      <c r="H127" s="1" t="s">
        <v>256</v>
      </c>
      <c r="I127" s="72">
        <f t="shared" si="4"/>
        <v>209.8</v>
      </c>
      <c r="K127" s="1">
        <v>209.8</v>
      </c>
      <c r="P127" s="12">
        <v>1915</v>
      </c>
      <c r="Q127" s="70">
        <f>GDP!P127</f>
        <v>39049.407890519862</v>
      </c>
      <c r="V127" s="5" t="s">
        <v>256</v>
      </c>
      <c r="W127" s="5">
        <f t="shared" si="5"/>
        <v>0.53726806969314833</v>
      </c>
    </row>
    <row r="128" spans="8:23">
      <c r="H128" s="1" t="s">
        <v>257</v>
      </c>
      <c r="I128" s="72">
        <f t="shared" si="4"/>
        <v>213.2</v>
      </c>
      <c r="K128" s="1">
        <v>213.2</v>
      </c>
      <c r="P128" s="12">
        <v>1916</v>
      </c>
      <c r="Q128" s="70">
        <f>GDP!P128</f>
        <v>50118.80698753288</v>
      </c>
      <c r="V128" s="5" t="s">
        <v>257</v>
      </c>
      <c r="W128" s="5">
        <f t="shared" si="5"/>
        <v>0.42538921577489619</v>
      </c>
    </row>
    <row r="129" spans="8:23">
      <c r="H129" s="1" t="s">
        <v>258</v>
      </c>
      <c r="I129" s="72">
        <f t="shared" si="4"/>
        <v>226</v>
      </c>
      <c r="K129" s="1">
        <v>226</v>
      </c>
      <c r="P129" s="12">
        <v>1917</v>
      </c>
      <c r="Q129" s="70">
        <f>GDP!P129</f>
        <v>60280.173346259893</v>
      </c>
      <c r="V129" s="5" t="s">
        <v>258</v>
      </c>
      <c r="W129" s="5">
        <f t="shared" si="5"/>
        <v>0.37491597560912165</v>
      </c>
    </row>
    <row r="130" spans="8:23">
      <c r="H130" s="1" t="s">
        <v>259</v>
      </c>
      <c r="I130" s="72">
        <f t="shared" si="4"/>
        <v>180</v>
      </c>
      <c r="K130" s="1">
        <v>180</v>
      </c>
      <c r="P130" s="12">
        <v>1918</v>
      </c>
      <c r="Q130" s="70">
        <f>GDP!P130</f>
        <v>76569.760652362078</v>
      </c>
      <c r="V130" s="5" t="s">
        <v>259</v>
      </c>
      <c r="W130" s="5">
        <f t="shared" si="5"/>
        <v>0.23507974749617716</v>
      </c>
    </row>
    <row r="131" spans="8:23">
      <c r="H131" s="1" t="s">
        <v>260</v>
      </c>
      <c r="I131" s="72">
        <f t="shared" si="4"/>
        <v>184.5</v>
      </c>
      <c r="K131" s="1">
        <v>184.5</v>
      </c>
      <c r="P131" s="12">
        <v>1919</v>
      </c>
      <c r="Q131" s="70">
        <f>GDP!P131</f>
        <v>79092.851620088506</v>
      </c>
      <c r="V131" s="5" t="s">
        <v>260</v>
      </c>
      <c r="W131" s="5">
        <f t="shared" si="5"/>
        <v>0.23327013278800474</v>
      </c>
    </row>
    <row r="132" spans="8:23">
      <c r="H132" s="1" t="s">
        <v>261</v>
      </c>
      <c r="I132" s="72">
        <f t="shared" si="4"/>
        <v>322.89999999999998</v>
      </c>
      <c r="K132" s="1">
        <v>322.89999999999998</v>
      </c>
      <c r="P132" s="12">
        <v>1920</v>
      </c>
      <c r="Q132" s="70">
        <f>GDP!P132</f>
        <v>89249.217798538608</v>
      </c>
      <c r="V132" s="5" t="s">
        <v>261</v>
      </c>
      <c r="W132" s="5">
        <f t="shared" si="5"/>
        <v>0.36179588792461914</v>
      </c>
    </row>
    <row r="133" spans="8:23">
      <c r="H133" s="1" t="s">
        <v>262</v>
      </c>
      <c r="I133" s="72">
        <f t="shared" si="4"/>
        <v>308.60000000000002</v>
      </c>
      <c r="K133" s="1">
        <v>308.60000000000002</v>
      </c>
      <c r="P133" s="12">
        <v>1921</v>
      </c>
      <c r="Q133" s="70">
        <f>GDP!P133</f>
        <v>74316.67941958853</v>
      </c>
      <c r="V133" s="5" t="s">
        <v>262</v>
      </c>
      <c r="W133" s="5">
        <f t="shared" si="5"/>
        <v>0.41524998480846909</v>
      </c>
    </row>
    <row r="134" spans="8:23">
      <c r="H134" s="1" t="s">
        <v>263</v>
      </c>
      <c r="I134" s="72">
        <f t="shared" si="4"/>
        <v>356.4</v>
      </c>
      <c r="K134" s="1">
        <v>356.4</v>
      </c>
      <c r="P134" s="12">
        <v>1922</v>
      </c>
      <c r="Q134" s="70">
        <f>GDP!P134</f>
        <v>74142.673145952227</v>
      </c>
      <c r="V134" s="5" t="s">
        <v>263</v>
      </c>
      <c r="W134" s="5">
        <f t="shared" si="5"/>
        <v>0.48069483453667117</v>
      </c>
    </row>
    <row r="135" spans="8:23">
      <c r="H135" s="1" t="s">
        <v>264</v>
      </c>
      <c r="I135" s="72">
        <f t="shared" si="4"/>
        <v>561.9</v>
      </c>
      <c r="K135" s="1">
        <v>561.9</v>
      </c>
      <c r="P135" s="12">
        <v>1923</v>
      </c>
      <c r="Q135" s="70">
        <f>GDP!P135</f>
        <v>86241.109343952368</v>
      </c>
      <c r="V135" s="5" t="s">
        <v>264</v>
      </c>
      <c r="W135" s="5">
        <f t="shared" si="5"/>
        <v>0.65154542221737211</v>
      </c>
    </row>
    <row r="136" spans="8:23">
      <c r="H136" s="1" t="s">
        <v>265</v>
      </c>
      <c r="I136" s="72">
        <f t="shared" si="4"/>
        <v>545.6</v>
      </c>
      <c r="K136" s="1">
        <v>545.6</v>
      </c>
      <c r="P136" s="12">
        <v>1924</v>
      </c>
      <c r="Q136" s="70">
        <f>GDP!P136</f>
        <v>87789.165157682248</v>
      </c>
      <c r="V136" s="5" t="s">
        <v>265</v>
      </c>
      <c r="W136" s="5">
        <f t="shared" si="5"/>
        <v>0.62148899470683228</v>
      </c>
    </row>
    <row r="137" spans="8:23">
      <c r="H137" s="1" t="s">
        <v>266</v>
      </c>
      <c r="I137" s="72">
        <f t="shared" si="4"/>
        <v>547.6</v>
      </c>
      <c r="K137" s="1">
        <v>547.6</v>
      </c>
      <c r="P137" s="12">
        <v>1925</v>
      </c>
      <c r="Q137" s="70">
        <f>GDP!P137</f>
        <v>91452.297228543088</v>
      </c>
      <c r="V137" s="5" t="s">
        <v>266</v>
      </c>
      <c r="W137" s="5">
        <f t="shared" si="5"/>
        <v>0.59878211547986038</v>
      </c>
    </row>
    <row r="138" spans="8:23">
      <c r="H138" s="1" t="s">
        <v>267</v>
      </c>
      <c r="I138" s="72">
        <f t="shared" si="4"/>
        <v>579.4</v>
      </c>
      <c r="K138" s="1">
        <v>579.4</v>
      </c>
      <c r="P138" s="12">
        <v>1926</v>
      </c>
      <c r="Q138" s="70">
        <f>GDP!P138</f>
        <v>97888.529280975636</v>
      </c>
      <c r="V138" s="5" t="s">
        <v>267</v>
      </c>
      <c r="W138" s="5">
        <f t="shared" si="5"/>
        <v>0.59189774762772418</v>
      </c>
    </row>
    <row r="139" spans="8:23">
      <c r="H139" s="1" t="s">
        <v>268</v>
      </c>
      <c r="I139" s="72">
        <f t="shared" si="4"/>
        <v>605.5</v>
      </c>
      <c r="K139" s="1">
        <v>605.5</v>
      </c>
      <c r="P139" s="12">
        <v>1927</v>
      </c>
      <c r="Q139" s="70">
        <f>GDP!P139</f>
        <v>96469.478118389903</v>
      </c>
      <c r="V139" s="5" t="s">
        <v>268</v>
      </c>
      <c r="W139" s="5">
        <f t="shared" si="5"/>
        <v>0.62765966169829834</v>
      </c>
    </row>
    <row r="140" spans="8:23">
      <c r="H140" s="1" t="s">
        <v>269</v>
      </c>
      <c r="I140" s="72">
        <f t="shared" si="4"/>
        <v>569</v>
      </c>
      <c r="K140" s="1">
        <v>569</v>
      </c>
      <c r="P140" s="12">
        <v>1928</v>
      </c>
      <c r="Q140" s="70">
        <f>GDP!P140</f>
        <v>98308.544424235675</v>
      </c>
      <c r="V140" s="5" t="s">
        <v>269</v>
      </c>
      <c r="W140" s="5">
        <f t="shared" si="5"/>
        <v>0.57878997530933474</v>
      </c>
    </row>
    <row r="141" spans="8:23">
      <c r="H141" s="1" t="s">
        <v>270</v>
      </c>
      <c r="I141" s="72">
        <f t="shared" si="4"/>
        <v>602.29999999999995</v>
      </c>
      <c r="K141" s="1">
        <v>602.29999999999995</v>
      </c>
      <c r="P141" s="12">
        <v>1929</v>
      </c>
      <c r="Q141" s="70">
        <f>GDP!P141</f>
        <v>104559.76980642273</v>
      </c>
      <c r="V141" s="5" t="s">
        <v>270</v>
      </c>
      <c r="W141" s="5">
        <f t="shared" si="5"/>
        <v>0.57603416793578555</v>
      </c>
    </row>
    <row r="142" spans="8:23">
      <c r="H142" s="1" t="s">
        <v>271</v>
      </c>
      <c r="I142" s="72">
        <f t="shared" si="4"/>
        <v>587</v>
      </c>
      <c r="K142" s="1">
        <v>587</v>
      </c>
      <c r="P142" s="12">
        <v>1930</v>
      </c>
      <c r="Q142" s="70">
        <f>GDP!P142</f>
        <v>92163.322863919035</v>
      </c>
      <c r="V142" s="5" t="s">
        <v>271</v>
      </c>
      <c r="W142" s="5">
        <f t="shared" si="5"/>
        <v>0.63691279975518789</v>
      </c>
    </row>
    <row r="143" spans="8:23">
      <c r="H143" s="1" t="s">
        <v>272</v>
      </c>
      <c r="I143" s="72">
        <f t="shared" si="4"/>
        <v>378.4</v>
      </c>
      <c r="K143" s="1">
        <v>378.4</v>
      </c>
      <c r="P143" s="12">
        <v>1931</v>
      </c>
      <c r="Q143" s="70">
        <f>GDP!P143</f>
        <v>77393.790361996071</v>
      </c>
      <c r="V143" s="5" t="s">
        <v>272</v>
      </c>
      <c r="W143" s="5">
        <f t="shared" si="5"/>
        <v>0.48892811455557278</v>
      </c>
    </row>
    <row r="144" spans="8:23">
      <c r="H144" s="1" t="s">
        <v>273</v>
      </c>
      <c r="I144" s="72">
        <f t="shared" si="4"/>
        <v>327.8</v>
      </c>
      <c r="K144" s="1">
        <v>327.8</v>
      </c>
      <c r="P144" s="12">
        <v>1932</v>
      </c>
      <c r="Q144" s="70">
        <f>GDP!P144</f>
        <v>59524.146088391804</v>
      </c>
      <c r="V144" s="5" t="s">
        <v>273</v>
      </c>
      <c r="W144" s="5">
        <f t="shared" si="5"/>
        <v>0.55070088618024959</v>
      </c>
    </row>
    <row r="145" spans="8:23">
      <c r="H145" s="1" t="s">
        <v>274</v>
      </c>
      <c r="I145" s="72">
        <f t="shared" si="4"/>
        <v>250.8</v>
      </c>
      <c r="K145" s="1">
        <v>250.8</v>
      </c>
      <c r="P145" s="12">
        <v>1933</v>
      </c>
      <c r="Q145" s="70">
        <f>GDP!P145</f>
        <v>57156.060709249439</v>
      </c>
      <c r="V145" s="5" t="s">
        <v>274</v>
      </c>
      <c r="W145" s="5">
        <f t="shared" si="5"/>
        <v>0.43879861013481919</v>
      </c>
    </row>
    <row r="146" spans="8:23">
      <c r="H146" s="1" t="s">
        <v>54</v>
      </c>
      <c r="I146" s="72">
        <f t="shared" si="4"/>
        <v>313.39999999999998</v>
      </c>
      <c r="K146" s="1">
        <v>313.39999999999998</v>
      </c>
      <c r="P146" s="12">
        <v>1934</v>
      </c>
      <c r="Q146" s="70">
        <f>GDP!P146</f>
        <v>66802.408499455196</v>
      </c>
      <c r="V146" s="5" t="s">
        <v>54</v>
      </c>
      <c r="W146" s="5">
        <f t="shared" si="5"/>
        <v>0.46914476145355732</v>
      </c>
    </row>
    <row r="147" spans="8:23">
      <c r="H147" s="1" t="s">
        <v>56</v>
      </c>
      <c r="I147" s="72">
        <f t="shared" si="4"/>
        <v>343.4</v>
      </c>
      <c r="K147" s="1">
        <v>343.4</v>
      </c>
      <c r="P147" s="12">
        <v>1935</v>
      </c>
      <c r="Q147" s="70">
        <f>GDP!P147</f>
        <v>74243.676787545701</v>
      </c>
      <c r="V147" s="5" t="s">
        <v>56</v>
      </c>
      <c r="W147" s="5">
        <f t="shared" si="5"/>
        <v>0.46253097214280875</v>
      </c>
    </row>
    <row r="148" spans="8:23">
      <c r="H148" s="1" t="s">
        <v>58</v>
      </c>
      <c r="I148" s="72">
        <f t="shared" si="4"/>
        <v>386.8</v>
      </c>
      <c r="K148" s="1">
        <v>386.8</v>
      </c>
      <c r="P148" s="12">
        <v>1936</v>
      </c>
      <c r="Q148" s="70">
        <f>GDP!P148</f>
        <v>84833.058577975797</v>
      </c>
      <c r="V148" s="5" t="s">
        <v>58</v>
      </c>
      <c r="W148" s="5">
        <f t="shared" si="5"/>
        <v>0.45595432545257819</v>
      </c>
    </row>
    <row r="149" spans="8:23">
      <c r="H149" s="1" t="s">
        <v>60</v>
      </c>
      <c r="I149" s="72">
        <f t="shared" si="4"/>
        <v>486.4</v>
      </c>
      <c r="K149" s="1">
        <v>486.4</v>
      </c>
      <c r="P149" s="12">
        <v>1937</v>
      </c>
      <c r="Q149" s="70">
        <f>GDP!P149</f>
        <v>93006.353258605232</v>
      </c>
      <c r="V149" s="5" t="s">
        <v>60</v>
      </c>
      <c r="W149" s="5">
        <f t="shared" si="5"/>
        <v>0.52297502585394273</v>
      </c>
    </row>
    <row r="150" spans="8:23">
      <c r="H150" s="1" t="s">
        <v>62</v>
      </c>
      <c r="I150" s="72">
        <f t="shared" si="4"/>
        <v>359.2</v>
      </c>
      <c r="K150" s="1">
        <v>359.2</v>
      </c>
      <c r="P150" s="12">
        <v>1938</v>
      </c>
      <c r="Q150" s="70">
        <f>GDP!P150</f>
        <v>87355.149509646828</v>
      </c>
      <c r="V150" s="5" t="s">
        <v>62</v>
      </c>
      <c r="W150" s="5">
        <f t="shared" si="5"/>
        <v>0.41119499195675091</v>
      </c>
    </row>
    <row r="151" spans="8:23">
      <c r="H151" s="1" t="s">
        <v>64</v>
      </c>
      <c r="I151" s="72">
        <f>K151</f>
        <v>318.8</v>
      </c>
      <c r="K151" s="1">
        <v>318.8</v>
      </c>
      <c r="P151" s="12">
        <v>1939</v>
      </c>
      <c r="Q151" s="70">
        <f>GDP!P151</f>
        <v>93440.368906640608</v>
      </c>
      <c r="V151" s="5" t="s">
        <v>64</v>
      </c>
      <c r="W151" s="5">
        <f t="shared" si="5"/>
        <v>0.34118015984988648</v>
      </c>
    </row>
    <row r="152" spans="8:23">
      <c r="H152" s="1" t="s">
        <v>17</v>
      </c>
      <c r="I152" s="81">
        <f t="shared" ref="I152:I215" si="6">L152</f>
        <v>331</v>
      </c>
      <c r="J152" s="85"/>
      <c r="K152" s="1">
        <v>331</v>
      </c>
      <c r="L152" s="22">
        <f>C20</f>
        <v>331</v>
      </c>
      <c r="M152" s="22"/>
      <c r="P152" s="12">
        <v>1940</v>
      </c>
      <c r="Q152" s="70">
        <f>GDP!P152</f>
        <v>102902.71006265625</v>
      </c>
      <c r="V152" s="5" t="s">
        <v>17</v>
      </c>
      <c r="W152" s="5">
        <f t="shared" si="5"/>
        <v>0.32166305415907709</v>
      </c>
    </row>
    <row r="153" spans="8:23">
      <c r="H153" s="1" t="s">
        <v>67</v>
      </c>
      <c r="I153" s="81">
        <f t="shared" si="6"/>
        <v>365</v>
      </c>
      <c r="J153" s="85"/>
      <c r="K153" s="1">
        <v>365</v>
      </c>
      <c r="L153" s="22">
        <f t="shared" ref="L153:L216" si="7">C21</f>
        <v>365</v>
      </c>
      <c r="M153" s="22"/>
      <c r="P153" s="12">
        <v>1941</v>
      </c>
      <c r="Q153" s="70">
        <f>GDP!P153</f>
        <v>129313.66228527017</v>
      </c>
      <c r="V153" s="5" t="s">
        <v>67</v>
      </c>
      <c r="W153" s="5">
        <f t="shared" si="5"/>
        <v>0.28225942529939185</v>
      </c>
    </row>
    <row r="154" spans="8:23">
      <c r="H154" s="1" t="s">
        <v>69</v>
      </c>
      <c r="I154" s="81">
        <f t="shared" si="6"/>
        <v>369</v>
      </c>
      <c r="J154" s="85"/>
      <c r="K154" s="1">
        <v>369</v>
      </c>
      <c r="L154" s="22">
        <f t="shared" si="7"/>
        <v>369</v>
      </c>
      <c r="M154" s="22"/>
      <c r="P154" s="12">
        <v>1942</v>
      </c>
      <c r="Q154" s="70">
        <f>GDP!P154</f>
        <v>165957.98346259855</v>
      </c>
      <c r="V154" s="5" t="s">
        <v>69</v>
      </c>
      <c r="W154" s="5">
        <f t="shared" si="5"/>
        <v>0.2223454348510811</v>
      </c>
    </row>
    <row r="155" spans="8:23">
      <c r="H155" s="1" t="s">
        <v>71</v>
      </c>
      <c r="I155" s="81">
        <f t="shared" si="6"/>
        <v>308</v>
      </c>
      <c r="J155" s="85"/>
      <c r="K155" s="1">
        <v>308</v>
      </c>
      <c r="L155" s="22">
        <f t="shared" si="7"/>
        <v>308</v>
      </c>
      <c r="M155" s="22"/>
      <c r="P155" s="12">
        <v>1943</v>
      </c>
      <c r="Q155" s="70">
        <f>GDP!P155</f>
        <v>203091.32227100828</v>
      </c>
      <c r="V155" s="5" t="s">
        <v>71</v>
      </c>
      <c r="W155" s="5">
        <f t="shared" si="5"/>
        <v>0.1516559134855599</v>
      </c>
    </row>
    <row r="156" spans="8:23">
      <c r="H156" s="1" t="s">
        <v>73</v>
      </c>
      <c r="I156" s="81">
        <f t="shared" si="6"/>
        <v>417</v>
      </c>
      <c r="J156" s="85"/>
      <c r="K156" s="1">
        <v>417</v>
      </c>
      <c r="L156" s="22">
        <f t="shared" si="7"/>
        <v>417</v>
      </c>
      <c r="M156" s="22"/>
      <c r="P156" s="12">
        <v>1944</v>
      </c>
      <c r="Q156" s="70">
        <f>GDP!P156</f>
        <v>224455.09252211396</v>
      </c>
      <c r="V156" s="5" t="s">
        <v>73</v>
      </c>
      <c r="W156" s="5">
        <f t="shared" si="5"/>
        <v>0.18578326529121453</v>
      </c>
    </row>
    <row r="157" spans="8:23">
      <c r="H157" s="1" t="s">
        <v>75</v>
      </c>
      <c r="I157" s="81">
        <f t="shared" si="6"/>
        <v>341</v>
      </c>
      <c r="J157" s="85"/>
      <c r="K157" s="1">
        <v>341</v>
      </c>
      <c r="L157" s="22">
        <f t="shared" si="7"/>
        <v>341</v>
      </c>
      <c r="M157" s="22"/>
      <c r="P157" s="12">
        <v>1945</v>
      </c>
      <c r="Q157" s="70">
        <f>GDP!P157</f>
        <v>228015.22087927055</v>
      </c>
      <c r="V157" s="5" t="s">
        <v>75</v>
      </c>
      <c r="W157" s="5">
        <f t="shared" si="5"/>
        <v>0.14955141971884087</v>
      </c>
    </row>
    <row r="158" spans="8:23">
      <c r="H158" s="1" t="s">
        <v>77</v>
      </c>
      <c r="I158" s="81">
        <f t="shared" si="6"/>
        <v>424</v>
      </c>
      <c r="J158" s="85"/>
      <c r="K158" s="1">
        <v>424</v>
      </c>
      <c r="L158" s="22">
        <f t="shared" si="7"/>
        <v>424</v>
      </c>
      <c r="M158" s="22"/>
      <c r="P158" s="12">
        <v>1946</v>
      </c>
      <c r="Q158" s="70">
        <f>GDP!P158</f>
        <v>227543.20386113069</v>
      </c>
      <c r="V158" s="5" t="s">
        <v>77</v>
      </c>
      <c r="W158" s="5">
        <f t="shared" si="5"/>
        <v>0.18633823942233257</v>
      </c>
    </row>
    <row r="159" spans="8:23">
      <c r="H159" s="1" t="s">
        <v>79</v>
      </c>
      <c r="I159" s="81">
        <f t="shared" si="6"/>
        <v>477</v>
      </c>
      <c r="J159" s="85"/>
      <c r="K159" s="1">
        <v>477</v>
      </c>
      <c r="L159" s="22">
        <f t="shared" si="7"/>
        <v>477</v>
      </c>
      <c r="M159" s="22"/>
      <c r="P159" s="12">
        <v>1947</v>
      </c>
      <c r="Q159" s="70">
        <f>GDP!P159</f>
        <v>249625</v>
      </c>
      <c r="V159" s="5" t="s">
        <v>79</v>
      </c>
      <c r="W159" s="5">
        <f t="shared" si="5"/>
        <v>0.19108662994491737</v>
      </c>
    </row>
    <row r="160" spans="8:23">
      <c r="H160" s="1" t="s">
        <v>81</v>
      </c>
      <c r="I160" s="81">
        <f t="shared" si="6"/>
        <v>403</v>
      </c>
      <c r="J160" s="85"/>
      <c r="K160" s="1">
        <v>403</v>
      </c>
      <c r="L160" s="22">
        <f t="shared" si="7"/>
        <v>403</v>
      </c>
      <c r="M160" s="22"/>
      <c r="P160" s="12">
        <v>1948</v>
      </c>
      <c r="Q160" s="70">
        <f>GDP!P160</f>
        <v>274475</v>
      </c>
      <c r="V160" s="5" t="s">
        <v>81</v>
      </c>
      <c r="W160" s="5">
        <f t="shared" ref="W160:W223" si="8">(I160/Q160)*100</f>
        <v>0.14682575826578012</v>
      </c>
    </row>
    <row r="161" spans="8:23">
      <c r="H161" s="1" t="s">
        <v>83</v>
      </c>
      <c r="I161" s="81">
        <f t="shared" si="6"/>
        <v>367</v>
      </c>
      <c r="J161" s="85"/>
      <c r="K161" s="1">
        <v>367</v>
      </c>
      <c r="L161" s="22">
        <f t="shared" si="7"/>
        <v>367</v>
      </c>
      <c r="M161" s="22"/>
      <c r="P161" s="12">
        <v>1949</v>
      </c>
      <c r="Q161" s="70">
        <f>GDP!P161</f>
        <v>272475</v>
      </c>
      <c r="V161" s="5" t="s">
        <v>83</v>
      </c>
      <c r="W161" s="5">
        <f t="shared" si="8"/>
        <v>0.13469125607853932</v>
      </c>
    </row>
    <row r="162" spans="8:23">
      <c r="H162" s="1" t="s">
        <v>85</v>
      </c>
      <c r="I162" s="81">
        <f t="shared" si="6"/>
        <v>407</v>
      </c>
      <c r="J162" s="85"/>
      <c r="K162" s="1">
        <v>407</v>
      </c>
      <c r="L162" s="22">
        <f t="shared" si="7"/>
        <v>407</v>
      </c>
      <c r="M162" s="22"/>
      <c r="P162" s="12">
        <v>1950</v>
      </c>
      <c r="Q162" s="70">
        <f>GDP!P162</f>
        <v>299825.00000000006</v>
      </c>
      <c r="V162" s="5" t="s">
        <v>85</v>
      </c>
      <c r="W162" s="5">
        <f t="shared" si="8"/>
        <v>0.1357458517468523</v>
      </c>
    </row>
    <row r="163" spans="8:23">
      <c r="H163" s="1" t="s">
        <v>87</v>
      </c>
      <c r="I163" s="81">
        <f t="shared" si="6"/>
        <v>609</v>
      </c>
      <c r="J163" s="85"/>
      <c r="K163" s="1">
        <v>609</v>
      </c>
      <c r="L163" s="22">
        <f t="shared" si="7"/>
        <v>609</v>
      </c>
      <c r="M163" s="22"/>
      <c r="P163" s="12">
        <v>1951</v>
      </c>
      <c r="Q163" s="70">
        <f>GDP!P163</f>
        <v>346925</v>
      </c>
      <c r="V163" s="5" t="s">
        <v>87</v>
      </c>
      <c r="W163" s="5">
        <f t="shared" si="8"/>
        <v>0.17554226417813648</v>
      </c>
    </row>
    <row r="164" spans="8:23">
      <c r="H164" s="1" t="s">
        <v>89</v>
      </c>
      <c r="I164" s="81">
        <f t="shared" si="6"/>
        <v>533</v>
      </c>
      <c r="J164" s="85"/>
      <c r="K164" s="1">
        <v>533</v>
      </c>
      <c r="L164" s="22">
        <f t="shared" si="7"/>
        <v>533</v>
      </c>
      <c r="M164" s="22"/>
      <c r="P164" s="12">
        <v>1952</v>
      </c>
      <c r="Q164" s="70">
        <f>GDP!P164</f>
        <v>367325</v>
      </c>
      <c r="V164" s="5" t="s">
        <v>89</v>
      </c>
      <c r="W164" s="5">
        <f t="shared" si="8"/>
        <v>0.1451031103246444</v>
      </c>
    </row>
    <row r="165" spans="8:23">
      <c r="H165" s="1" t="s">
        <v>91</v>
      </c>
      <c r="I165" s="81">
        <f t="shared" si="6"/>
        <v>596</v>
      </c>
      <c r="J165" s="85"/>
      <c r="K165" s="1">
        <v>596</v>
      </c>
      <c r="L165" s="22">
        <f t="shared" si="7"/>
        <v>596</v>
      </c>
      <c r="M165" s="22"/>
      <c r="P165" s="12">
        <v>1953</v>
      </c>
      <c r="Q165" s="70">
        <f>GDP!P165</f>
        <v>389225</v>
      </c>
      <c r="V165" s="5" t="s">
        <v>91</v>
      </c>
      <c r="W165" s="5">
        <f t="shared" si="8"/>
        <v>0.15312479928062175</v>
      </c>
    </row>
    <row r="166" spans="8:23">
      <c r="H166" s="1" t="s">
        <v>93</v>
      </c>
      <c r="I166" s="81">
        <f t="shared" si="6"/>
        <v>542</v>
      </c>
      <c r="J166" s="85"/>
      <c r="K166" s="1">
        <v>542</v>
      </c>
      <c r="L166" s="22">
        <f t="shared" si="7"/>
        <v>542</v>
      </c>
      <c r="M166" s="22"/>
      <c r="P166" s="12">
        <v>1954</v>
      </c>
      <c r="Q166" s="70">
        <f>GDP!P166</f>
        <v>390525.00000000006</v>
      </c>
      <c r="V166" s="5" t="s">
        <v>93</v>
      </c>
      <c r="W166" s="5">
        <f t="shared" si="8"/>
        <v>0.13878752960757951</v>
      </c>
    </row>
    <row r="167" spans="8:23">
      <c r="H167" s="1" t="s">
        <v>95</v>
      </c>
      <c r="I167" s="81">
        <f t="shared" si="6"/>
        <v>585</v>
      </c>
      <c r="J167" s="85"/>
      <c r="K167" s="1">
        <v>585</v>
      </c>
      <c r="L167" s="22">
        <f t="shared" si="7"/>
        <v>585</v>
      </c>
      <c r="M167" s="22"/>
      <c r="P167" s="12">
        <v>1955</v>
      </c>
      <c r="Q167" s="70">
        <f>GDP!P167</f>
        <v>425475</v>
      </c>
      <c r="V167" s="5" t="s">
        <v>95</v>
      </c>
      <c r="W167" s="5">
        <f t="shared" si="8"/>
        <v>0.13749338974087785</v>
      </c>
    </row>
    <row r="168" spans="8:23">
      <c r="H168" s="1" t="s">
        <v>97</v>
      </c>
      <c r="I168" s="81">
        <f t="shared" si="6"/>
        <v>682</v>
      </c>
      <c r="J168" s="85"/>
      <c r="K168" s="1">
        <v>682</v>
      </c>
      <c r="L168" s="22">
        <f t="shared" si="7"/>
        <v>682</v>
      </c>
      <c r="M168" s="22"/>
      <c r="P168" s="12">
        <v>1956</v>
      </c>
      <c r="Q168" s="70">
        <f>GDP!P168</f>
        <v>449350</v>
      </c>
      <c r="V168" s="5" t="s">
        <v>97</v>
      </c>
      <c r="W168" s="5">
        <f t="shared" si="8"/>
        <v>0.15177478580171358</v>
      </c>
    </row>
    <row r="169" spans="8:23">
      <c r="H169" s="1" t="s">
        <v>99</v>
      </c>
      <c r="I169" s="81">
        <f t="shared" si="6"/>
        <v>735</v>
      </c>
      <c r="J169" s="85"/>
      <c r="K169" s="1">
        <v>735</v>
      </c>
      <c r="L169" s="22">
        <f t="shared" si="7"/>
        <v>735</v>
      </c>
      <c r="M169" s="22"/>
      <c r="P169" s="12">
        <v>1957</v>
      </c>
      <c r="Q169" s="70">
        <f>GDP!P169</f>
        <v>474049.99999999994</v>
      </c>
      <c r="V169" s="5" t="s">
        <v>99</v>
      </c>
      <c r="W169" s="5">
        <f t="shared" si="8"/>
        <v>0.15504693597721761</v>
      </c>
    </row>
    <row r="170" spans="8:23">
      <c r="H170" s="1" t="s">
        <v>101</v>
      </c>
      <c r="I170" s="81">
        <f t="shared" si="6"/>
        <v>782</v>
      </c>
      <c r="J170" s="85"/>
      <c r="K170" s="1">
        <v>782</v>
      </c>
      <c r="L170" s="22">
        <f t="shared" si="7"/>
        <v>782</v>
      </c>
      <c r="M170" s="22"/>
      <c r="P170" s="12">
        <v>1958</v>
      </c>
      <c r="Q170" s="70">
        <f>GDP!P170</f>
        <v>481225</v>
      </c>
      <c r="V170" s="5" t="s">
        <v>101</v>
      </c>
      <c r="W170" s="5">
        <f t="shared" si="8"/>
        <v>0.1625019481531508</v>
      </c>
    </row>
    <row r="171" spans="8:23">
      <c r="H171" s="1" t="s">
        <v>103</v>
      </c>
      <c r="I171" s="81">
        <f t="shared" si="6"/>
        <v>925</v>
      </c>
      <c r="J171" s="85"/>
      <c r="K171" s="1">
        <v>925</v>
      </c>
      <c r="L171" s="22">
        <f t="shared" si="7"/>
        <v>925</v>
      </c>
      <c r="M171" s="22"/>
      <c r="P171" s="12">
        <v>1959</v>
      </c>
      <c r="Q171" s="70">
        <f>GDP!P171</f>
        <v>521650</v>
      </c>
      <c r="V171" s="5" t="s">
        <v>103</v>
      </c>
      <c r="W171" s="5">
        <f t="shared" si="8"/>
        <v>0.17732195916802454</v>
      </c>
    </row>
    <row r="172" spans="8:23">
      <c r="H172" s="1" t="s">
        <v>105</v>
      </c>
      <c r="I172" s="81">
        <f t="shared" si="6"/>
        <v>1105</v>
      </c>
      <c r="J172" s="85"/>
      <c r="K172" s="1">
        <v>1105</v>
      </c>
      <c r="L172" s="22">
        <f t="shared" si="7"/>
        <v>1105</v>
      </c>
      <c r="M172" s="22"/>
      <c r="P172" s="12">
        <v>1960</v>
      </c>
      <c r="Q172" s="70">
        <f>GDP!P172</f>
        <v>542375</v>
      </c>
      <c r="V172" s="5" t="s">
        <v>105</v>
      </c>
      <c r="W172" s="5">
        <f t="shared" si="8"/>
        <v>0.20373357916570639</v>
      </c>
    </row>
    <row r="173" spans="8:23">
      <c r="H173" s="1" t="s">
        <v>107</v>
      </c>
      <c r="I173" s="81">
        <f t="shared" si="6"/>
        <v>982</v>
      </c>
      <c r="J173" s="85"/>
      <c r="K173" s="1">
        <v>982</v>
      </c>
      <c r="L173" s="22">
        <f t="shared" si="7"/>
        <v>982</v>
      </c>
      <c r="M173" s="22"/>
      <c r="P173" s="12">
        <v>1961</v>
      </c>
      <c r="Q173" s="70">
        <f>GDP!P173</f>
        <v>562200</v>
      </c>
      <c r="V173" s="5" t="s">
        <v>107</v>
      </c>
      <c r="W173" s="5">
        <f t="shared" si="8"/>
        <v>0.17467093561010316</v>
      </c>
    </row>
    <row r="174" spans="8:23">
      <c r="H174" s="1" t="s">
        <v>109</v>
      </c>
      <c r="I174" s="81">
        <f t="shared" si="6"/>
        <v>1142</v>
      </c>
      <c r="J174" s="85"/>
      <c r="K174" s="1">
        <v>1142</v>
      </c>
      <c r="L174" s="22">
        <f t="shared" si="7"/>
        <v>1142</v>
      </c>
      <c r="M174" s="22"/>
      <c r="P174" s="12">
        <v>1962</v>
      </c>
      <c r="Q174" s="70">
        <f>GDP!P174</f>
        <v>603925</v>
      </c>
      <c r="V174" s="5" t="s">
        <v>109</v>
      </c>
      <c r="W174" s="5">
        <f t="shared" si="8"/>
        <v>0.189096328186447</v>
      </c>
    </row>
    <row r="175" spans="8:23">
      <c r="H175" s="1" t="s">
        <v>111</v>
      </c>
      <c r="I175" s="81">
        <f t="shared" si="6"/>
        <v>1205</v>
      </c>
      <c r="J175" s="85"/>
      <c r="K175" s="1">
        <v>1205</v>
      </c>
      <c r="L175" s="22">
        <f t="shared" si="7"/>
        <v>1205</v>
      </c>
      <c r="M175" s="22"/>
      <c r="P175" s="12">
        <v>1963</v>
      </c>
      <c r="Q175" s="70">
        <f>GDP!P175</f>
        <v>637450</v>
      </c>
      <c r="V175" s="5" t="s">
        <v>111</v>
      </c>
      <c r="W175" s="5">
        <f t="shared" si="8"/>
        <v>0.18903443407326065</v>
      </c>
    </row>
    <row r="176" spans="8:23">
      <c r="H176" s="1" t="s">
        <v>113</v>
      </c>
      <c r="I176" s="81">
        <f t="shared" si="6"/>
        <v>1252</v>
      </c>
      <c r="J176" s="85"/>
      <c r="K176" s="1">
        <v>1252</v>
      </c>
      <c r="L176" s="22">
        <f t="shared" si="7"/>
        <v>1252</v>
      </c>
      <c r="M176" s="22"/>
      <c r="P176" s="12">
        <v>1964</v>
      </c>
      <c r="Q176" s="70">
        <f>GDP!P176</f>
        <v>684450</v>
      </c>
      <c r="V176" s="5" t="s">
        <v>113</v>
      </c>
      <c r="W176" s="5">
        <f t="shared" si="8"/>
        <v>0.18292059317700343</v>
      </c>
    </row>
    <row r="177" spans="8:23">
      <c r="H177" s="1" t="s">
        <v>115</v>
      </c>
      <c r="I177" s="81">
        <f t="shared" si="6"/>
        <v>1442</v>
      </c>
      <c r="J177" s="85"/>
      <c r="K177" s="1">
        <v>1442</v>
      </c>
      <c r="L177" s="22">
        <f t="shared" si="7"/>
        <v>1442</v>
      </c>
      <c r="M177" s="22"/>
      <c r="P177" s="12">
        <v>1965</v>
      </c>
      <c r="Q177" s="70">
        <f>GDP!P177</f>
        <v>742300.00000000012</v>
      </c>
      <c r="V177" s="5" t="s">
        <v>115</v>
      </c>
      <c r="W177" s="5">
        <f t="shared" si="8"/>
        <v>0.19426108042570386</v>
      </c>
    </row>
    <row r="178" spans="8:23">
      <c r="H178" s="1" t="s">
        <v>117</v>
      </c>
      <c r="I178" s="81">
        <f t="shared" si="6"/>
        <v>1767</v>
      </c>
      <c r="J178" s="85"/>
      <c r="K178" s="1">
        <v>1767</v>
      </c>
      <c r="L178" s="22">
        <f t="shared" si="7"/>
        <v>1767</v>
      </c>
      <c r="M178" s="22"/>
      <c r="P178" s="12">
        <v>1966</v>
      </c>
      <c r="Q178" s="70">
        <f>GDP!P178</f>
        <v>813400.00000000012</v>
      </c>
      <c r="V178" s="5" t="s">
        <v>117</v>
      </c>
      <c r="W178" s="5">
        <f t="shared" si="8"/>
        <v>0.2172362921072043</v>
      </c>
    </row>
    <row r="179" spans="8:23">
      <c r="H179" s="1" t="s">
        <v>119</v>
      </c>
      <c r="I179" s="81">
        <f t="shared" si="6"/>
        <v>1901</v>
      </c>
      <c r="J179" s="85"/>
      <c r="K179" s="1">
        <v>1901</v>
      </c>
      <c r="L179" s="22">
        <f t="shared" si="7"/>
        <v>1901</v>
      </c>
      <c r="M179" s="22"/>
      <c r="P179" s="12">
        <v>1967</v>
      </c>
      <c r="Q179" s="70">
        <f>GDP!P179</f>
        <v>859950</v>
      </c>
      <c r="V179" s="5" t="s">
        <v>119</v>
      </c>
      <c r="W179" s="5">
        <f t="shared" si="8"/>
        <v>0.2210593639165068</v>
      </c>
    </row>
    <row r="180" spans="8:23">
      <c r="H180" s="1" t="s">
        <v>121</v>
      </c>
      <c r="I180" s="81">
        <f t="shared" si="6"/>
        <v>2038</v>
      </c>
      <c r="J180" s="85"/>
      <c r="K180" s="1">
        <v>2038</v>
      </c>
      <c r="L180" s="22">
        <f t="shared" si="7"/>
        <v>2038</v>
      </c>
      <c r="M180" s="22"/>
      <c r="P180" s="12">
        <v>1968</v>
      </c>
      <c r="Q180" s="70">
        <f>GDP!P180</f>
        <v>940625</v>
      </c>
      <c r="V180" s="5" t="s">
        <v>121</v>
      </c>
      <c r="W180" s="5">
        <f t="shared" si="8"/>
        <v>0.2166644518272425</v>
      </c>
    </row>
    <row r="181" spans="8:23">
      <c r="H181" s="1" t="s">
        <v>123</v>
      </c>
      <c r="I181" s="81">
        <f t="shared" si="6"/>
        <v>2319</v>
      </c>
      <c r="J181" s="85"/>
      <c r="K181" s="1">
        <v>2319</v>
      </c>
      <c r="L181" s="22">
        <f t="shared" si="7"/>
        <v>2319</v>
      </c>
      <c r="M181" s="22"/>
      <c r="P181" s="12">
        <v>1969</v>
      </c>
      <c r="Q181" s="70">
        <f>GDP!P181</f>
        <v>1017600</v>
      </c>
      <c r="V181" s="5" t="s">
        <v>123</v>
      </c>
      <c r="W181" s="5">
        <f t="shared" si="8"/>
        <v>0.22788915094339623</v>
      </c>
    </row>
    <row r="182" spans="8:23">
      <c r="H182" s="1" t="s">
        <v>125</v>
      </c>
      <c r="I182" s="81">
        <f t="shared" si="6"/>
        <v>2430</v>
      </c>
      <c r="J182" s="85"/>
      <c r="K182" s="1">
        <v>2430</v>
      </c>
      <c r="L182" s="22">
        <f t="shared" si="7"/>
        <v>2430</v>
      </c>
      <c r="M182" s="22"/>
      <c r="P182" s="12">
        <v>1970</v>
      </c>
      <c r="Q182" s="70">
        <f>GDP!P182</f>
        <v>1073325</v>
      </c>
      <c r="V182" s="5" t="s">
        <v>125</v>
      </c>
      <c r="W182" s="5">
        <f t="shared" si="8"/>
        <v>0.22639927328628329</v>
      </c>
    </row>
    <row r="183" spans="8:23">
      <c r="H183" s="1" t="s">
        <v>127</v>
      </c>
      <c r="I183" s="81">
        <f t="shared" si="6"/>
        <v>2591</v>
      </c>
      <c r="J183" s="85"/>
      <c r="K183" s="1">
        <v>2591</v>
      </c>
      <c r="L183" s="22">
        <f t="shared" si="7"/>
        <v>2591</v>
      </c>
      <c r="M183" s="22"/>
      <c r="P183" s="12">
        <v>1971</v>
      </c>
      <c r="Q183" s="70">
        <f>GDP!P183</f>
        <v>1164875</v>
      </c>
      <c r="V183" s="5" t="s">
        <v>127</v>
      </c>
      <c r="W183" s="5">
        <f t="shared" si="8"/>
        <v>0.22242729906642345</v>
      </c>
    </row>
    <row r="184" spans="8:23">
      <c r="H184" s="1" t="s">
        <v>129</v>
      </c>
      <c r="I184" s="81">
        <f t="shared" si="6"/>
        <v>3287</v>
      </c>
      <c r="J184" s="85"/>
      <c r="K184" s="1">
        <v>3287</v>
      </c>
      <c r="L184" s="22">
        <f t="shared" si="7"/>
        <v>3287</v>
      </c>
      <c r="M184" s="22"/>
      <c r="P184" s="12">
        <v>1972</v>
      </c>
      <c r="Q184" s="70">
        <f>GDP!P184</f>
        <v>1279125</v>
      </c>
      <c r="V184" s="5" t="s">
        <v>129</v>
      </c>
      <c r="W184" s="5">
        <f t="shared" si="8"/>
        <v>0.25697253982214402</v>
      </c>
    </row>
    <row r="185" spans="8:23">
      <c r="H185" s="1" t="s">
        <v>131</v>
      </c>
      <c r="I185" s="81">
        <f t="shared" si="6"/>
        <v>3188</v>
      </c>
      <c r="J185" s="85"/>
      <c r="K185" s="1">
        <v>3188</v>
      </c>
      <c r="L185" s="22">
        <f t="shared" si="7"/>
        <v>3188</v>
      </c>
      <c r="M185" s="22"/>
      <c r="P185" s="12">
        <v>1973</v>
      </c>
      <c r="Q185" s="70">
        <f>GDP!P185</f>
        <v>1425375</v>
      </c>
      <c r="V185" s="5" t="s">
        <v>131</v>
      </c>
      <c r="W185" s="5">
        <f t="shared" si="8"/>
        <v>0.22366044023502588</v>
      </c>
    </row>
    <row r="186" spans="8:23">
      <c r="H186" s="1" t="s">
        <v>133</v>
      </c>
      <c r="I186" s="81">
        <f t="shared" si="6"/>
        <v>3334</v>
      </c>
      <c r="J186" s="85"/>
      <c r="K186" s="1">
        <v>3334</v>
      </c>
      <c r="L186" s="22">
        <f t="shared" si="7"/>
        <v>3334</v>
      </c>
      <c r="M186" s="22"/>
      <c r="P186" s="12">
        <v>1974</v>
      </c>
      <c r="Q186" s="70">
        <f>GDP!P186</f>
        <v>1545250</v>
      </c>
      <c r="V186" s="5" t="s">
        <v>133</v>
      </c>
      <c r="W186" s="5">
        <f t="shared" si="8"/>
        <v>0.2157579679663485</v>
      </c>
    </row>
    <row r="187" spans="8:23">
      <c r="H187" s="1" t="s">
        <v>135</v>
      </c>
      <c r="I187" s="81">
        <f t="shared" si="6"/>
        <v>3676</v>
      </c>
      <c r="J187" s="85"/>
      <c r="K187" s="1">
        <v>3676</v>
      </c>
      <c r="L187" s="22">
        <f t="shared" si="7"/>
        <v>3676</v>
      </c>
      <c r="M187" s="22"/>
      <c r="P187" s="12">
        <v>1975</v>
      </c>
      <c r="Q187" s="70">
        <f>GDP!P187</f>
        <v>1684900</v>
      </c>
      <c r="V187" s="5" t="s">
        <v>135</v>
      </c>
      <c r="W187" s="5">
        <f t="shared" si="8"/>
        <v>0.21817318535224642</v>
      </c>
    </row>
    <row r="188" spans="8:23">
      <c r="H188" s="1" t="s">
        <v>137</v>
      </c>
      <c r="I188" s="81">
        <f t="shared" si="6"/>
        <v>4074</v>
      </c>
      <c r="J188" s="85"/>
      <c r="K188" s="1">
        <v>4074</v>
      </c>
      <c r="L188" s="22">
        <f t="shared" si="7"/>
        <v>4074</v>
      </c>
      <c r="M188" s="22"/>
      <c r="P188" s="12">
        <v>1976</v>
      </c>
      <c r="Q188" s="70">
        <f>GDP!P188</f>
        <v>1873425</v>
      </c>
      <c r="V188" s="5" t="s">
        <v>137</v>
      </c>
      <c r="W188" s="5">
        <f t="shared" si="8"/>
        <v>0.217462668641659</v>
      </c>
    </row>
    <row r="189" spans="8:23">
      <c r="H189" s="1" t="s">
        <v>139</v>
      </c>
      <c r="I189" s="81">
        <f t="shared" si="6"/>
        <v>5150</v>
      </c>
      <c r="J189" s="85"/>
      <c r="K189" s="1">
        <v>5150</v>
      </c>
      <c r="L189" s="22">
        <f t="shared" si="7"/>
        <v>5150</v>
      </c>
      <c r="M189" s="22"/>
      <c r="P189" s="12">
        <v>1977</v>
      </c>
      <c r="Q189" s="70">
        <f>GDP!P189</f>
        <v>2081824.9999999998</v>
      </c>
      <c r="V189" s="5" t="s">
        <v>139</v>
      </c>
      <c r="W189" s="5">
        <f t="shared" si="8"/>
        <v>0.24737910247018846</v>
      </c>
    </row>
    <row r="190" spans="8:23">
      <c r="H190" s="1" t="s">
        <v>141</v>
      </c>
      <c r="I190" s="81">
        <f t="shared" si="6"/>
        <v>6573</v>
      </c>
      <c r="J190" s="85"/>
      <c r="K190" s="1">
        <v>6573</v>
      </c>
      <c r="L190" s="22">
        <f t="shared" si="7"/>
        <v>6573</v>
      </c>
      <c r="M190" s="22"/>
      <c r="P190" s="12">
        <v>1978</v>
      </c>
      <c r="Q190" s="70">
        <f>GDP!P190</f>
        <v>2351600</v>
      </c>
      <c r="V190" s="5" t="s">
        <v>141</v>
      </c>
      <c r="W190" s="5">
        <f t="shared" si="8"/>
        <v>0.27951182173839084</v>
      </c>
    </row>
    <row r="191" spans="8:23">
      <c r="H191" s="1" t="s">
        <v>143</v>
      </c>
      <c r="I191" s="81">
        <f t="shared" si="6"/>
        <v>7439</v>
      </c>
      <c r="J191" s="85"/>
      <c r="K191" s="1">
        <v>7439</v>
      </c>
      <c r="L191" s="22">
        <f t="shared" si="7"/>
        <v>7439</v>
      </c>
      <c r="M191" s="22"/>
      <c r="P191" s="12">
        <v>1979</v>
      </c>
      <c r="Q191" s="70">
        <f>GDP!P191</f>
        <v>2627325</v>
      </c>
      <c r="V191" s="5" t="s">
        <v>143</v>
      </c>
      <c r="W191" s="5">
        <f t="shared" si="8"/>
        <v>0.28313969531748073</v>
      </c>
    </row>
    <row r="192" spans="8:23">
      <c r="H192" s="1" t="s">
        <v>145</v>
      </c>
      <c r="I192" s="81">
        <f t="shared" si="6"/>
        <v>7174</v>
      </c>
      <c r="J192" s="85"/>
      <c r="K192" s="1">
        <v>7174</v>
      </c>
      <c r="L192" s="22">
        <f t="shared" si="7"/>
        <v>7174</v>
      </c>
      <c r="M192" s="22"/>
      <c r="P192" s="12">
        <v>1980</v>
      </c>
      <c r="Q192" s="70">
        <f>GDP!P192</f>
        <v>2857325.0000000005</v>
      </c>
      <c r="V192" s="5" t="s">
        <v>145</v>
      </c>
      <c r="W192" s="5">
        <f t="shared" si="8"/>
        <v>0.25107399403288039</v>
      </c>
    </row>
    <row r="193" spans="8:23">
      <c r="H193" s="1" t="s">
        <v>147</v>
      </c>
      <c r="I193" s="81">
        <f t="shared" si="6"/>
        <v>8083</v>
      </c>
      <c r="J193" s="85"/>
      <c r="K193" s="1">
        <v>8083</v>
      </c>
      <c r="L193" s="22">
        <f t="shared" si="7"/>
        <v>8083</v>
      </c>
      <c r="M193" s="22"/>
      <c r="P193" s="12">
        <v>1981</v>
      </c>
      <c r="Q193" s="70">
        <f>GDP!P193</f>
        <v>3207024.9999999995</v>
      </c>
      <c r="V193" s="5" t="s">
        <v>147</v>
      </c>
      <c r="W193" s="5">
        <f t="shared" si="8"/>
        <v>0.25204044246614854</v>
      </c>
    </row>
    <row r="194" spans="8:23">
      <c r="H194" s="1" t="s">
        <v>149</v>
      </c>
      <c r="I194" s="81">
        <f t="shared" si="6"/>
        <v>8854</v>
      </c>
      <c r="J194" s="85"/>
      <c r="K194" s="1">
        <v>8854</v>
      </c>
      <c r="L194" s="22">
        <f t="shared" si="7"/>
        <v>8854</v>
      </c>
      <c r="M194" s="22"/>
      <c r="P194" s="12">
        <v>1982</v>
      </c>
      <c r="Q194" s="70">
        <f>GDP!P194</f>
        <v>3343800</v>
      </c>
      <c r="V194" s="5" t="s">
        <v>149</v>
      </c>
      <c r="W194" s="5">
        <f t="shared" si="8"/>
        <v>0.2647885639093247</v>
      </c>
    </row>
    <row r="195" spans="8:23">
      <c r="H195" s="1" t="s">
        <v>151</v>
      </c>
      <c r="I195" s="81">
        <f t="shared" si="6"/>
        <v>8655</v>
      </c>
      <c r="J195" s="85"/>
      <c r="K195" s="1">
        <v>8655</v>
      </c>
      <c r="L195" s="22">
        <f t="shared" si="7"/>
        <v>8655</v>
      </c>
      <c r="M195" s="22"/>
      <c r="P195" s="12">
        <v>1983</v>
      </c>
      <c r="Q195" s="70">
        <f>GDP!P195</f>
        <v>3634025.0000000005</v>
      </c>
      <c r="V195" s="5" t="s">
        <v>151</v>
      </c>
      <c r="W195" s="5">
        <f t="shared" si="8"/>
        <v>0.23816567029670954</v>
      </c>
    </row>
    <row r="196" spans="8:23">
      <c r="H196" s="1" t="s">
        <v>153</v>
      </c>
      <c r="I196" s="81">
        <f t="shared" si="6"/>
        <v>11370</v>
      </c>
      <c r="J196" s="85"/>
      <c r="K196" s="1">
        <v>11370</v>
      </c>
      <c r="L196" s="22">
        <f t="shared" si="7"/>
        <v>11370</v>
      </c>
      <c r="M196" s="22"/>
      <c r="P196" s="12">
        <v>1984</v>
      </c>
      <c r="Q196" s="70">
        <f>GDP!P196</f>
        <v>4037650</v>
      </c>
      <c r="V196" s="5" t="s">
        <v>153</v>
      </c>
      <c r="W196" s="5">
        <f t="shared" si="8"/>
        <v>0.28159944522184938</v>
      </c>
    </row>
    <row r="197" spans="8:23">
      <c r="H197" s="1" t="s">
        <v>155</v>
      </c>
      <c r="I197" s="81">
        <f t="shared" si="6"/>
        <v>12079</v>
      </c>
      <c r="J197" s="85"/>
      <c r="K197" s="1">
        <v>12079</v>
      </c>
      <c r="L197" s="22">
        <f t="shared" si="7"/>
        <v>12079</v>
      </c>
      <c r="M197" s="22"/>
      <c r="P197" s="12">
        <v>1985</v>
      </c>
      <c r="Q197" s="70">
        <f>GDP!P197</f>
        <v>4339000</v>
      </c>
      <c r="V197" s="5" t="s">
        <v>155</v>
      </c>
      <c r="W197" s="5">
        <f t="shared" si="8"/>
        <v>0.2783821156948606</v>
      </c>
    </row>
    <row r="198" spans="8:23">
      <c r="H198" s="1" t="s">
        <v>157</v>
      </c>
      <c r="I198" s="81">
        <f t="shared" si="6"/>
        <v>13327</v>
      </c>
      <c r="J198" s="85"/>
      <c r="K198" s="1">
        <v>13327</v>
      </c>
      <c r="L198" s="22">
        <f t="shared" si="7"/>
        <v>13327</v>
      </c>
      <c r="M198" s="22"/>
      <c r="P198" s="12">
        <v>1986</v>
      </c>
      <c r="Q198" s="70">
        <f>GDP!P198</f>
        <v>4579625</v>
      </c>
      <c r="V198" s="5" t="s">
        <v>157</v>
      </c>
      <c r="W198" s="5">
        <f t="shared" si="8"/>
        <v>0.29100635969102273</v>
      </c>
    </row>
    <row r="199" spans="8:23">
      <c r="H199" s="1" t="s">
        <v>159</v>
      </c>
      <c r="I199" s="81">
        <f t="shared" si="6"/>
        <v>15085</v>
      </c>
      <c r="J199" s="85"/>
      <c r="K199" s="1">
        <v>15085</v>
      </c>
      <c r="L199" s="22">
        <f t="shared" si="7"/>
        <v>15085</v>
      </c>
      <c r="M199" s="22"/>
      <c r="P199" s="12">
        <v>1987</v>
      </c>
      <c r="Q199" s="70">
        <f>GDP!P199</f>
        <v>4855250</v>
      </c>
      <c r="V199" s="5" t="s">
        <v>159</v>
      </c>
      <c r="W199" s="5">
        <f t="shared" si="8"/>
        <v>0.3106946089284795</v>
      </c>
    </row>
    <row r="200" spans="8:23">
      <c r="H200" s="1" t="s">
        <v>161</v>
      </c>
      <c r="I200" s="81">
        <f t="shared" si="6"/>
        <v>16198</v>
      </c>
      <c r="J200" s="85"/>
      <c r="K200" s="1">
        <v>16198</v>
      </c>
      <c r="L200" s="22">
        <f t="shared" si="7"/>
        <v>16198</v>
      </c>
      <c r="M200" s="22"/>
      <c r="P200" s="12">
        <v>1988</v>
      </c>
      <c r="Q200" s="70">
        <f>GDP!P200</f>
        <v>5236425</v>
      </c>
      <c r="V200" s="5" t="s">
        <v>161</v>
      </c>
      <c r="W200" s="5">
        <f t="shared" si="8"/>
        <v>0.30933318055734588</v>
      </c>
    </row>
    <row r="201" spans="8:23">
      <c r="H201" s="1" t="s">
        <v>163</v>
      </c>
      <c r="I201" s="81">
        <f t="shared" si="6"/>
        <v>16334</v>
      </c>
      <c r="J201" s="85"/>
      <c r="K201" s="1">
        <v>16334</v>
      </c>
      <c r="L201" s="22">
        <f t="shared" si="7"/>
        <v>16334</v>
      </c>
      <c r="M201" s="22"/>
      <c r="P201" s="12">
        <v>1989</v>
      </c>
      <c r="Q201" s="70">
        <f>GDP!P201</f>
        <v>5641599.9999999991</v>
      </c>
      <c r="V201" s="5" t="s">
        <v>163</v>
      </c>
      <c r="W201" s="5">
        <f t="shared" si="8"/>
        <v>0.28952779353374936</v>
      </c>
    </row>
    <row r="202" spans="8:23">
      <c r="H202" s="1" t="s">
        <v>165</v>
      </c>
      <c r="I202" s="81">
        <f t="shared" si="6"/>
        <v>16707</v>
      </c>
      <c r="J202" s="85"/>
      <c r="K202" s="1">
        <v>16707</v>
      </c>
      <c r="L202" s="22">
        <f t="shared" si="7"/>
        <v>16707</v>
      </c>
      <c r="M202" s="22"/>
      <c r="P202" s="12">
        <v>1990</v>
      </c>
      <c r="Q202" s="70">
        <f>GDP!P202</f>
        <v>5963125.0000000009</v>
      </c>
      <c r="V202" s="5" t="s">
        <v>165</v>
      </c>
      <c r="W202" s="5">
        <f t="shared" si="8"/>
        <v>0.28017188973902102</v>
      </c>
    </row>
    <row r="203" spans="8:23">
      <c r="H203" s="1" t="s">
        <v>167</v>
      </c>
      <c r="I203" s="81">
        <f t="shared" si="6"/>
        <v>15949</v>
      </c>
      <c r="J203" s="85"/>
      <c r="K203" s="1">
        <v>15949</v>
      </c>
      <c r="L203" s="22">
        <f t="shared" si="7"/>
        <v>15949</v>
      </c>
      <c r="M203" s="22"/>
      <c r="P203" s="12">
        <v>1991</v>
      </c>
      <c r="Q203" s="70">
        <f>GDP!P203</f>
        <v>6158125</v>
      </c>
      <c r="V203" s="5" t="s">
        <v>167</v>
      </c>
      <c r="W203" s="5">
        <f t="shared" si="8"/>
        <v>0.25899117020196899</v>
      </c>
    </row>
    <row r="204" spans="8:23">
      <c r="H204" s="1" t="s">
        <v>169</v>
      </c>
      <c r="I204" s="81">
        <f t="shared" si="6"/>
        <v>17359</v>
      </c>
      <c r="J204" s="85"/>
      <c r="K204" s="1">
        <v>17359</v>
      </c>
      <c r="L204" s="22">
        <f t="shared" si="7"/>
        <v>17359</v>
      </c>
      <c r="M204" s="22"/>
      <c r="P204" s="12">
        <v>1992</v>
      </c>
      <c r="Q204" s="70">
        <f>GDP!P204</f>
        <v>6520325</v>
      </c>
      <c r="V204" s="5" t="s">
        <v>169</v>
      </c>
      <c r="W204" s="5">
        <f t="shared" si="8"/>
        <v>0.26622906066798818</v>
      </c>
    </row>
    <row r="205" spans="8:23">
      <c r="H205" s="1" t="s">
        <v>171</v>
      </c>
      <c r="I205" s="81">
        <f t="shared" si="6"/>
        <v>18802</v>
      </c>
      <c r="J205" s="85"/>
      <c r="K205" s="1">
        <v>18802</v>
      </c>
      <c r="L205" s="22">
        <f t="shared" si="7"/>
        <v>18802</v>
      </c>
      <c r="M205" s="22"/>
      <c r="P205" s="12">
        <v>1993</v>
      </c>
      <c r="Q205" s="70">
        <f>GDP!P205</f>
        <v>6858550</v>
      </c>
      <c r="V205" s="5" t="s">
        <v>171</v>
      </c>
      <c r="W205" s="5">
        <f t="shared" si="8"/>
        <v>0.27413957760751179</v>
      </c>
    </row>
    <row r="206" spans="8:23">
      <c r="H206" s="1" t="s">
        <v>173</v>
      </c>
      <c r="I206" s="81">
        <f t="shared" si="6"/>
        <v>20099</v>
      </c>
      <c r="J206" s="85"/>
      <c r="K206" s="1">
        <v>20099</v>
      </c>
      <c r="L206" s="22">
        <f t="shared" si="7"/>
        <v>20099</v>
      </c>
      <c r="M206" s="22"/>
      <c r="P206" s="12">
        <v>1994</v>
      </c>
      <c r="Q206" s="70">
        <f>GDP!P206</f>
        <v>7287249.9999999991</v>
      </c>
      <c r="V206" s="5" t="s">
        <v>173</v>
      </c>
      <c r="W206" s="5">
        <f t="shared" si="8"/>
        <v>0.27581049092593229</v>
      </c>
    </row>
    <row r="207" spans="8:23">
      <c r="H207" s="1" t="s">
        <v>175</v>
      </c>
      <c r="I207" s="81">
        <f t="shared" si="6"/>
        <v>19301</v>
      </c>
      <c r="J207" s="85"/>
      <c r="K207" s="1">
        <v>19301</v>
      </c>
      <c r="L207" s="22">
        <f t="shared" si="7"/>
        <v>19301</v>
      </c>
      <c r="M207" s="22"/>
      <c r="P207" s="12">
        <v>1995</v>
      </c>
      <c r="Q207" s="70">
        <f>GDP!P207</f>
        <v>7639750</v>
      </c>
      <c r="V207" s="5" t="s">
        <v>175</v>
      </c>
      <c r="W207" s="5">
        <f t="shared" si="8"/>
        <v>0.25263915704047907</v>
      </c>
    </row>
    <row r="208" spans="8:23">
      <c r="H208" s="1" t="s">
        <v>177</v>
      </c>
      <c r="I208" s="81">
        <f t="shared" si="6"/>
        <v>18670</v>
      </c>
      <c r="J208" s="85"/>
      <c r="K208" s="1">
        <v>18670</v>
      </c>
      <c r="L208" s="22">
        <f t="shared" si="7"/>
        <v>18670</v>
      </c>
      <c r="M208" s="22"/>
      <c r="P208" s="12">
        <v>1996</v>
      </c>
      <c r="Q208" s="70">
        <f>GDP!P208</f>
        <v>8073124.9999999991</v>
      </c>
      <c r="V208" s="5" t="s">
        <v>177</v>
      </c>
      <c r="W208" s="5">
        <f t="shared" si="8"/>
        <v>0.23126112874506466</v>
      </c>
    </row>
    <row r="209" spans="8:23">
      <c r="H209" s="1" t="s">
        <v>179</v>
      </c>
      <c r="I209" s="81">
        <f t="shared" si="6"/>
        <v>17928</v>
      </c>
      <c r="J209" s="85"/>
      <c r="K209" s="1">
        <v>17928</v>
      </c>
      <c r="L209" s="22">
        <f t="shared" si="7"/>
        <v>17928</v>
      </c>
      <c r="M209" s="22"/>
      <c r="P209" s="12">
        <v>1997</v>
      </c>
      <c r="Q209" s="70">
        <f>GDP!P209</f>
        <v>8577550</v>
      </c>
      <c r="V209" s="5" t="s">
        <v>179</v>
      </c>
      <c r="W209" s="5">
        <f t="shared" si="8"/>
        <v>0.20901073150258526</v>
      </c>
    </row>
    <row r="210" spans="8:23">
      <c r="H210" s="1" t="s">
        <v>181</v>
      </c>
      <c r="I210" s="81">
        <f t="shared" si="6"/>
        <v>18297</v>
      </c>
      <c r="J210" s="85"/>
      <c r="K210" s="1">
        <v>18297</v>
      </c>
      <c r="L210" s="22">
        <f t="shared" si="7"/>
        <v>18297</v>
      </c>
      <c r="M210" s="22"/>
      <c r="P210" s="12">
        <v>1998</v>
      </c>
      <c r="Q210" s="70">
        <f>GDP!P210</f>
        <v>9062825</v>
      </c>
      <c r="V210" s="5" t="s">
        <v>181</v>
      </c>
      <c r="W210" s="5">
        <f t="shared" si="8"/>
        <v>0.20189069081660518</v>
      </c>
    </row>
    <row r="211" spans="8:23">
      <c r="H211" s="1" t="s">
        <v>183</v>
      </c>
      <c r="I211" s="81">
        <f t="shared" si="6"/>
        <v>18336</v>
      </c>
      <c r="J211" s="85"/>
      <c r="K211" s="1">
        <v>18336</v>
      </c>
      <c r="L211" s="22">
        <f t="shared" si="7"/>
        <v>18336</v>
      </c>
      <c r="M211" s="22"/>
      <c r="P211" s="12">
        <v>1999</v>
      </c>
      <c r="Q211" s="70">
        <f>GDP!P211</f>
        <v>9631175</v>
      </c>
      <c r="V211" s="5" t="s">
        <v>183</v>
      </c>
      <c r="W211" s="5">
        <f t="shared" si="8"/>
        <v>0.19038175508180466</v>
      </c>
    </row>
    <row r="212" spans="8:23">
      <c r="H212" s="1" t="s">
        <v>185</v>
      </c>
      <c r="I212" s="81">
        <f t="shared" si="6"/>
        <v>19914</v>
      </c>
      <c r="J212" s="85"/>
      <c r="K212" s="1">
        <v>19914</v>
      </c>
      <c r="L212" s="22">
        <f t="shared" si="7"/>
        <v>19914</v>
      </c>
      <c r="M212" s="22"/>
      <c r="P212" s="12">
        <v>2000</v>
      </c>
      <c r="Q212" s="70">
        <f>GDP!P212</f>
        <v>10250950</v>
      </c>
      <c r="V212" s="5" t="s">
        <v>185</v>
      </c>
      <c r="W212" s="5">
        <f t="shared" si="8"/>
        <v>0.19426492178773674</v>
      </c>
    </row>
    <row r="213" spans="8:23">
      <c r="H213" s="1" t="s">
        <v>187</v>
      </c>
      <c r="I213" s="81">
        <f t="shared" si="6"/>
        <v>19369</v>
      </c>
      <c r="J213" s="85"/>
      <c r="K213" s="1">
        <v>19369</v>
      </c>
      <c r="L213" s="22">
        <f t="shared" si="7"/>
        <v>19369</v>
      </c>
      <c r="M213" s="22"/>
      <c r="P213" s="12">
        <v>2001</v>
      </c>
      <c r="Q213" s="70">
        <f>GDP!P213</f>
        <v>10581925</v>
      </c>
      <c r="V213" s="5" t="s">
        <v>187</v>
      </c>
      <c r="W213" s="5">
        <f t="shared" si="8"/>
        <v>0.18303853032411399</v>
      </c>
    </row>
    <row r="214" spans="8:23">
      <c r="H214" s="1" t="s">
        <v>189</v>
      </c>
      <c r="I214" s="81">
        <f t="shared" si="6"/>
        <v>18602</v>
      </c>
      <c r="J214" s="85"/>
      <c r="K214" s="1">
        <v>18602</v>
      </c>
      <c r="L214" s="22">
        <f t="shared" si="7"/>
        <v>18602</v>
      </c>
      <c r="M214" s="22"/>
      <c r="P214" s="12">
        <v>2002</v>
      </c>
      <c r="Q214" s="70">
        <f>GDP!P214</f>
        <v>10929100</v>
      </c>
      <c r="V214" s="5" t="s">
        <v>189</v>
      </c>
      <c r="W214" s="5">
        <f t="shared" si="8"/>
        <v>0.17020614689224181</v>
      </c>
    </row>
    <row r="215" spans="8:23">
      <c r="H215" s="1" t="s">
        <v>191</v>
      </c>
      <c r="I215" s="81">
        <f t="shared" si="6"/>
        <v>19862</v>
      </c>
      <c r="J215" s="85"/>
      <c r="K215" s="1">
        <v>19862</v>
      </c>
      <c r="L215" s="22">
        <f t="shared" si="7"/>
        <v>19862</v>
      </c>
      <c r="M215" s="22"/>
      <c r="P215" s="12">
        <v>2003</v>
      </c>
      <c r="Q215" s="70">
        <f>GDP!P215</f>
        <v>11456450</v>
      </c>
      <c r="V215" s="5" t="s">
        <v>191</v>
      </c>
      <c r="W215" s="5">
        <f t="shared" si="8"/>
        <v>0.17336958656477355</v>
      </c>
    </row>
    <row r="216" spans="8:23">
      <c r="H216" s="1" t="s">
        <v>193</v>
      </c>
      <c r="I216" s="81">
        <f t="shared" ref="I216:I236" si="9">L216</f>
        <v>21083</v>
      </c>
      <c r="J216" s="85"/>
      <c r="K216" s="1">
        <v>21083</v>
      </c>
      <c r="L216" s="22">
        <f t="shared" si="7"/>
        <v>21083</v>
      </c>
      <c r="M216" s="22"/>
      <c r="P216" s="12">
        <v>2004</v>
      </c>
      <c r="Q216" s="70">
        <f>GDP!P216</f>
        <v>12217175</v>
      </c>
      <c r="V216" s="5" t="s">
        <v>193</v>
      </c>
      <c r="W216" s="5">
        <f t="shared" si="8"/>
        <v>0.17256853568848771</v>
      </c>
    </row>
    <row r="217" spans="8:23">
      <c r="H217" s="1" t="s">
        <v>195</v>
      </c>
      <c r="I217" s="81">
        <f t="shared" si="9"/>
        <v>23379</v>
      </c>
      <c r="J217" s="85"/>
      <c r="K217" s="1">
        <v>23379</v>
      </c>
      <c r="L217" s="22">
        <f t="shared" ref="L217:L236" si="10">C85</f>
        <v>23379</v>
      </c>
      <c r="M217" s="22"/>
      <c r="P217" s="12">
        <v>2005</v>
      </c>
      <c r="Q217" s="70">
        <f>GDP!P217</f>
        <v>13039200</v>
      </c>
      <c r="V217" s="5" t="s">
        <v>195</v>
      </c>
      <c r="W217" s="5">
        <f t="shared" si="8"/>
        <v>0.17929780968157555</v>
      </c>
    </row>
    <row r="218" spans="8:23">
      <c r="H218" s="1" t="s">
        <v>197</v>
      </c>
      <c r="I218" s="81">
        <f t="shared" si="9"/>
        <v>24810</v>
      </c>
      <c r="J218" s="85"/>
      <c r="L218" s="22">
        <f t="shared" si="10"/>
        <v>24810</v>
      </c>
      <c r="M218" s="22"/>
      <c r="P218" s="12">
        <v>2006</v>
      </c>
      <c r="Q218" s="70">
        <f>GDP!P218</f>
        <v>13815600</v>
      </c>
      <c r="V218" s="5" t="s">
        <v>197</v>
      </c>
      <c r="W218" s="5">
        <f t="shared" si="8"/>
        <v>0.17957960566316336</v>
      </c>
    </row>
    <row r="219" spans="8:23">
      <c r="H219" s="1" t="s">
        <v>199</v>
      </c>
      <c r="I219" s="81">
        <f t="shared" si="9"/>
        <v>26010</v>
      </c>
      <c r="J219" s="85"/>
      <c r="L219" s="22">
        <f t="shared" si="10"/>
        <v>26010</v>
      </c>
      <c r="M219" s="22"/>
      <c r="P219" s="12">
        <v>2007</v>
      </c>
      <c r="Q219" s="70">
        <f>GDP!P219</f>
        <v>14474250</v>
      </c>
      <c r="V219" s="5" t="s">
        <v>199</v>
      </c>
      <c r="W219" s="5">
        <f t="shared" si="8"/>
        <v>0.17969842997046481</v>
      </c>
    </row>
    <row r="220" spans="8:23">
      <c r="H220" s="1" t="s">
        <v>201</v>
      </c>
      <c r="I220" s="81">
        <f t="shared" si="9"/>
        <v>27568</v>
      </c>
      <c r="J220" s="85"/>
      <c r="L220" s="22">
        <f t="shared" si="10"/>
        <v>27568</v>
      </c>
      <c r="M220" s="22"/>
      <c r="P220" s="12">
        <v>2008</v>
      </c>
      <c r="Q220" s="70">
        <f>GDP!P220</f>
        <v>14769849.999999998</v>
      </c>
      <c r="V220" s="5" t="s">
        <v>201</v>
      </c>
      <c r="W220" s="5">
        <f t="shared" si="8"/>
        <v>0.18665050762194607</v>
      </c>
    </row>
    <row r="221" spans="8:23">
      <c r="H221" s="1" t="s">
        <v>203</v>
      </c>
      <c r="I221" s="81">
        <f t="shared" si="9"/>
        <v>22453</v>
      </c>
      <c r="J221" s="85"/>
      <c r="L221" s="22">
        <f t="shared" si="10"/>
        <v>22453</v>
      </c>
      <c r="M221" s="22"/>
      <c r="P221" s="12">
        <v>2009</v>
      </c>
      <c r="Q221" s="70">
        <f>GDP!P221</f>
        <v>14478050</v>
      </c>
      <c r="V221" s="5" t="s">
        <v>203</v>
      </c>
      <c r="W221" s="5">
        <f t="shared" si="8"/>
        <v>0.1550830394977224</v>
      </c>
    </row>
    <row r="222" spans="8:23">
      <c r="H222" s="1" t="s">
        <v>205</v>
      </c>
      <c r="I222" s="81">
        <f t="shared" si="9"/>
        <v>25298</v>
      </c>
      <c r="J222" s="85"/>
      <c r="L222" s="22">
        <f t="shared" si="10"/>
        <v>25298</v>
      </c>
      <c r="M222" s="22"/>
      <c r="P222" s="12">
        <v>2010</v>
      </c>
      <c r="Q222" s="70">
        <f>GDP!P222</f>
        <v>15048975</v>
      </c>
      <c r="V222" s="5" t="s">
        <v>205</v>
      </c>
      <c r="W222" s="5">
        <f t="shared" si="8"/>
        <v>0.16810447223149749</v>
      </c>
    </row>
    <row r="223" spans="8:23">
      <c r="H223" s="1" t="s">
        <v>207</v>
      </c>
      <c r="I223" s="81">
        <f t="shared" si="9"/>
        <v>29519</v>
      </c>
      <c r="J223" s="85"/>
      <c r="L223" s="22">
        <f t="shared" si="10"/>
        <v>29519</v>
      </c>
      <c r="M223" s="22"/>
      <c r="P223" s="12">
        <v>2011</v>
      </c>
      <c r="Q223" s="70">
        <f>GDP!P223</f>
        <v>15599725.000000002</v>
      </c>
      <c r="V223" s="5" t="s">
        <v>207</v>
      </c>
      <c r="W223" s="5">
        <f t="shared" si="8"/>
        <v>0.18922769471897738</v>
      </c>
    </row>
    <row r="224" spans="8:23">
      <c r="H224" s="1" t="s">
        <v>209</v>
      </c>
      <c r="I224" s="81">
        <f t="shared" si="9"/>
        <v>30307</v>
      </c>
      <c r="J224" s="85"/>
      <c r="L224" s="22">
        <f t="shared" si="10"/>
        <v>30307</v>
      </c>
      <c r="M224" s="22"/>
      <c r="P224" s="12">
        <v>2012</v>
      </c>
      <c r="Q224" s="70">
        <f>GDP!P224</f>
        <v>16253950</v>
      </c>
      <c r="V224" s="5" t="s">
        <v>209</v>
      </c>
      <c r="W224" s="5">
        <f t="shared" ref="W224:W235" si="11">(I224/Q224)*100</f>
        <v>0.18645929143377457</v>
      </c>
    </row>
    <row r="225" spans="8:23">
      <c r="H225" s="1" t="s">
        <v>211</v>
      </c>
      <c r="I225" s="81">
        <f t="shared" si="9"/>
        <v>31815</v>
      </c>
      <c r="J225" s="85"/>
      <c r="L225" s="22">
        <f t="shared" si="10"/>
        <v>31815</v>
      </c>
      <c r="M225" s="22"/>
      <c r="P225" s="12">
        <v>2013</v>
      </c>
      <c r="Q225" s="70">
        <f>GDP!P225</f>
        <v>16880675</v>
      </c>
      <c r="V225" s="5" t="s">
        <v>211</v>
      </c>
      <c r="W225" s="5">
        <f t="shared" si="11"/>
        <v>0.18846995158665161</v>
      </c>
    </row>
    <row r="226" spans="8:23">
      <c r="H226" s="1" t="s">
        <v>213</v>
      </c>
      <c r="I226" s="81">
        <f t="shared" si="9"/>
        <v>33926</v>
      </c>
      <c r="J226" s="85"/>
      <c r="L226" s="22">
        <f t="shared" si="10"/>
        <v>33926</v>
      </c>
      <c r="M226" s="22"/>
      <c r="P226" s="12">
        <v>2014</v>
      </c>
      <c r="Q226" s="70">
        <f>GDP!P226</f>
        <v>17608125</v>
      </c>
      <c r="V226" s="5" t="s">
        <v>213</v>
      </c>
      <c r="W226" s="5">
        <f t="shared" si="11"/>
        <v>0.19267241685301531</v>
      </c>
    </row>
    <row r="227" spans="8:23">
      <c r="H227" s="1" t="s">
        <v>215</v>
      </c>
      <c r="I227" s="81">
        <f t="shared" si="9"/>
        <v>35041</v>
      </c>
      <c r="J227" s="85"/>
      <c r="L227" s="22">
        <f t="shared" si="10"/>
        <v>35041</v>
      </c>
      <c r="M227" s="22"/>
      <c r="P227" s="12">
        <v>2015</v>
      </c>
      <c r="Q227" s="70">
        <f>GDP!P227</f>
        <v>18295000</v>
      </c>
      <c r="V227" s="5" t="s">
        <v>215</v>
      </c>
      <c r="W227" s="5">
        <f t="shared" si="11"/>
        <v>0.19153320579393276</v>
      </c>
    </row>
    <row r="228" spans="8:23">
      <c r="H228" s="1" t="s">
        <v>217</v>
      </c>
      <c r="I228" s="81">
        <f t="shared" si="9"/>
        <v>34838</v>
      </c>
      <c r="J228" s="85"/>
      <c r="L228" s="22">
        <f t="shared" si="10"/>
        <v>34838</v>
      </c>
      <c r="M228" s="22"/>
      <c r="P228" s="12">
        <v>2016</v>
      </c>
      <c r="Q228" s="70">
        <f>GDP!P228</f>
        <v>18804900</v>
      </c>
      <c r="V228" s="5" t="s">
        <v>217</v>
      </c>
      <c r="W228" s="5">
        <f t="shared" si="11"/>
        <v>0.18526022472866113</v>
      </c>
    </row>
    <row r="229" spans="8:23">
      <c r="H229" s="1" t="s">
        <v>219</v>
      </c>
      <c r="I229" s="81">
        <f t="shared" si="9"/>
        <v>34574</v>
      </c>
      <c r="J229" s="85"/>
      <c r="L229" s="22">
        <f t="shared" si="10"/>
        <v>34574</v>
      </c>
      <c r="M229" s="22"/>
      <c r="P229" s="12">
        <v>2017</v>
      </c>
      <c r="Q229" s="70">
        <f>GDP!P229</f>
        <v>19612100</v>
      </c>
      <c r="V229" s="5" t="s">
        <v>219</v>
      </c>
      <c r="W229" s="5">
        <f t="shared" si="11"/>
        <v>0.17628912763039142</v>
      </c>
    </row>
    <row r="230" spans="8:23">
      <c r="H230" s="1" t="s">
        <v>221</v>
      </c>
      <c r="I230" s="81">
        <f t="shared" si="9"/>
        <v>41299</v>
      </c>
      <c r="J230" s="85"/>
      <c r="L230" s="22">
        <f t="shared" si="10"/>
        <v>41299</v>
      </c>
      <c r="M230" s="22"/>
      <c r="P230" s="12">
        <v>2018</v>
      </c>
      <c r="Q230" s="70">
        <f>GDP!P230</f>
        <v>20656525</v>
      </c>
      <c r="V230" s="5" t="s">
        <v>221</v>
      </c>
      <c r="W230" s="5">
        <f t="shared" si="11"/>
        <v>0.19993198275121299</v>
      </c>
    </row>
    <row r="231" spans="8:23">
      <c r="H231" s="1" t="s">
        <v>223</v>
      </c>
      <c r="I231" s="81">
        <f t="shared" si="9"/>
        <v>70784</v>
      </c>
      <c r="J231" s="85"/>
      <c r="L231" s="22">
        <f t="shared" si="10"/>
        <v>70784</v>
      </c>
      <c r="M231" s="22"/>
      <c r="P231" s="12">
        <v>2019</v>
      </c>
      <c r="Q231" s="70">
        <f>GDP!P231</f>
        <v>21539975</v>
      </c>
      <c r="V231" s="5" t="s">
        <v>223</v>
      </c>
      <c r="W231" s="5">
        <f t="shared" si="11"/>
        <v>0.32861690879399813</v>
      </c>
    </row>
    <row r="232" spans="8:23">
      <c r="H232" s="1" t="s">
        <v>225</v>
      </c>
      <c r="I232" s="81">
        <f t="shared" si="9"/>
        <v>68551</v>
      </c>
      <c r="J232" s="85"/>
      <c r="L232" s="22">
        <f t="shared" si="10"/>
        <v>68551</v>
      </c>
      <c r="M232" s="22"/>
      <c r="P232" s="12">
        <v>2020</v>
      </c>
      <c r="Q232" s="70">
        <f>GDP!P232</f>
        <v>21354125</v>
      </c>
      <c r="V232" s="5" t="s">
        <v>225</v>
      </c>
      <c r="W232" s="5">
        <f t="shared" si="11"/>
        <v>0.32101994345354823</v>
      </c>
    </row>
    <row r="233" spans="8:23">
      <c r="H233" s="1" t="s">
        <v>227</v>
      </c>
      <c r="I233" s="81">
        <f t="shared" si="9"/>
        <v>79985</v>
      </c>
      <c r="J233" s="85"/>
      <c r="L233" s="22">
        <f t="shared" si="10"/>
        <v>79985</v>
      </c>
      <c r="M233" s="22"/>
      <c r="P233" s="12">
        <v>2021</v>
      </c>
      <c r="Q233" s="70">
        <f>GDP!P233</f>
        <v>23681175</v>
      </c>
      <c r="V233" s="5" t="s">
        <v>227</v>
      </c>
      <c r="W233" s="5">
        <f t="shared" si="11"/>
        <v>0.33775773372731716</v>
      </c>
    </row>
    <row r="234" spans="8:23">
      <c r="H234" s="1" t="s">
        <v>229</v>
      </c>
      <c r="I234" s="81">
        <f t="shared" si="9"/>
        <v>99908</v>
      </c>
      <c r="J234" s="85"/>
      <c r="L234" s="22">
        <f t="shared" si="10"/>
        <v>99908</v>
      </c>
      <c r="M234" s="22"/>
      <c r="P234" s="12">
        <v>2022</v>
      </c>
      <c r="Q234" s="70">
        <f>GDP!P234</f>
        <v>26006900</v>
      </c>
      <c r="V234" s="5" t="s">
        <v>229</v>
      </c>
      <c r="W234" s="5">
        <f t="shared" si="11"/>
        <v>0.38415958841692011</v>
      </c>
    </row>
    <row r="235" spans="8:23">
      <c r="H235" s="1" t="s">
        <v>231</v>
      </c>
      <c r="I235" s="81">
        <f t="shared" si="9"/>
        <v>80338</v>
      </c>
      <c r="J235" s="85"/>
      <c r="L235" s="22">
        <f t="shared" si="10"/>
        <v>80338</v>
      </c>
      <c r="M235" s="22"/>
      <c r="P235" s="12">
        <v>2023</v>
      </c>
      <c r="Q235" s="70">
        <f>GDP!P235</f>
        <v>27720725</v>
      </c>
      <c r="V235" s="5" t="s">
        <v>231</v>
      </c>
      <c r="W235" s="5">
        <f t="shared" si="11"/>
        <v>0.28981204495914159</v>
      </c>
    </row>
    <row r="236" spans="8:23">
      <c r="H236" s="1" t="s">
        <v>22</v>
      </c>
      <c r="I236" s="81">
        <f t="shared" si="9"/>
        <v>77037</v>
      </c>
      <c r="J236" s="85"/>
      <c r="L236" s="22">
        <f t="shared" si="10"/>
        <v>77037</v>
      </c>
      <c r="M236" s="22"/>
      <c r="P236" s="12">
        <v>2024</v>
      </c>
      <c r="Q236" s="70">
        <f>GDP!P236</f>
        <v>29179075.000000004</v>
      </c>
      <c r="V236" s="5" t="s">
        <v>22</v>
      </c>
      <c r="W236" s="5">
        <f>(I236/Q236)*100</f>
        <v>0.26401453781519801</v>
      </c>
    </row>
    <row r="237" spans="8:23">
      <c r="I237" s="81"/>
      <c r="J237" s="85"/>
      <c r="L237" s="22"/>
      <c r="M237" s="22"/>
    </row>
    <row r="238" spans="8:23">
      <c r="I238" s="81"/>
      <c r="J238" s="85"/>
      <c r="L238" s="22"/>
      <c r="M238" s="22"/>
    </row>
    <row r="239" spans="8:23">
      <c r="I239" s="81"/>
      <c r="J239" s="85"/>
      <c r="L239" s="22"/>
      <c r="M239" s="22"/>
    </row>
    <row r="240" spans="8:23">
      <c r="I240" s="81"/>
      <c r="J240" s="85"/>
      <c r="L240" s="22"/>
      <c r="M240" s="22"/>
    </row>
    <row r="241" spans="9:13">
      <c r="I241" s="81"/>
      <c r="J241" s="85"/>
      <c r="L241" s="22"/>
      <c r="M241" s="22"/>
    </row>
  </sheetData>
  <hyperlinks>
    <hyperlink ref="M2" r:id="rId1" xr:uid="{32ACBDCA-6867-4448-9E4E-DA4AE9FD76D2}"/>
    <hyperlink ref="M4" r:id="rId2" xr:uid="{FF8BE224-A2B7-498B-ABE0-6A83EFE2EC22}"/>
    <hyperlink ref="R3" r:id="rId3" xr:uid="{15B13792-3102-4469-9CC5-412798821AB7}"/>
    <hyperlink ref="R4" r:id="rId4" xr:uid="{D4F1FD18-C55F-4533-BF81-5DB4403D1FC7}"/>
  </hyperlinks>
  <pageMargins left="0.7" right="0.7" top="0.75" bottom="0.75" header="0.3" footer="0.3"/>
  <legacy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1460E-2FD0-4C92-B7E3-B725B563DB95}">
  <sheetPr>
    <tabColor theme="8" tint="0.59999389629810485"/>
  </sheetPr>
  <dimension ref="A1:K212"/>
  <sheetViews>
    <sheetView workbookViewId="0">
      <pane ySplit="2" topLeftCell="A3" activePane="bottomLeft" state="frozen"/>
      <selection pane="bottomLeft" activeCell="K2" sqref="K2:M16"/>
    </sheetView>
  </sheetViews>
  <sheetFormatPr defaultRowHeight="12.75"/>
  <cols>
    <col min="1" max="1" width="7" style="7" bestFit="1" customWidth="1"/>
    <col min="2" max="8" width="13" style="7" bestFit="1" customWidth="1"/>
    <col min="9" max="256" width="9.140625" style="7"/>
    <col min="257" max="257" width="7" style="7" bestFit="1" customWidth="1"/>
    <col min="258" max="264" width="13" style="7" bestFit="1" customWidth="1"/>
    <col min="265" max="512" width="9.140625" style="7"/>
    <col min="513" max="513" width="7" style="7" bestFit="1" customWidth="1"/>
    <col min="514" max="520" width="13" style="7" bestFit="1" customWidth="1"/>
    <col min="521" max="768" width="9.140625" style="7"/>
    <col min="769" max="769" width="7" style="7" bestFit="1" customWidth="1"/>
    <col min="770" max="776" width="13" style="7" bestFit="1" customWidth="1"/>
    <col min="777" max="1024" width="9.140625" style="7"/>
    <col min="1025" max="1025" width="7" style="7" bestFit="1" customWidth="1"/>
    <col min="1026" max="1032" width="13" style="7" bestFit="1" customWidth="1"/>
    <col min="1033" max="1280" width="9.140625" style="7"/>
    <col min="1281" max="1281" width="7" style="7" bestFit="1" customWidth="1"/>
    <col min="1282" max="1288" width="13" style="7" bestFit="1" customWidth="1"/>
    <col min="1289" max="1536" width="9.140625" style="7"/>
    <col min="1537" max="1537" width="7" style="7" bestFit="1" customWidth="1"/>
    <col min="1538" max="1544" width="13" style="7" bestFit="1" customWidth="1"/>
    <col min="1545" max="1792" width="9.140625" style="7"/>
    <col min="1793" max="1793" width="7" style="7" bestFit="1" customWidth="1"/>
    <col min="1794" max="1800" width="13" style="7" bestFit="1" customWidth="1"/>
    <col min="1801" max="2048" width="9.140625" style="7"/>
    <col min="2049" max="2049" width="7" style="7" bestFit="1" customWidth="1"/>
    <col min="2050" max="2056" width="13" style="7" bestFit="1" customWidth="1"/>
    <col min="2057" max="2304" width="9.140625" style="7"/>
    <col min="2305" max="2305" width="7" style="7" bestFit="1" customWidth="1"/>
    <col min="2306" max="2312" width="13" style="7" bestFit="1" customWidth="1"/>
    <col min="2313" max="2560" width="9.140625" style="7"/>
    <col min="2561" max="2561" width="7" style="7" bestFit="1" customWidth="1"/>
    <col min="2562" max="2568" width="13" style="7" bestFit="1" customWidth="1"/>
    <col min="2569" max="2816" width="9.140625" style="7"/>
    <col min="2817" max="2817" width="7" style="7" bestFit="1" customWidth="1"/>
    <col min="2818" max="2824" width="13" style="7" bestFit="1" customWidth="1"/>
    <col min="2825" max="3072" width="9.140625" style="7"/>
    <col min="3073" max="3073" width="7" style="7" bestFit="1" customWidth="1"/>
    <col min="3074" max="3080" width="13" style="7" bestFit="1" customWidth="1"/>
    <col min="3081" max="3328" width="9.140625" style="7"/>
    <col min="3329" max="3329" width="7" style="7" bestFit="1" customWidth="1"/>
    <col min="3330" max="3336" width="13" style="7" bestFit="1" customWidth="1"/>
    <col min="3337" max="3584" width="9.140625" style="7"/>
    <col min="3585" max="3585" width="7" style="7" bestFit="1" customWidth="1"/>
    <col min="3586" max="3592" width="13" style="7" bestFit="1" customWidth="1"/>
    <col min="3593" max="3840" width="9.140625" style="7"/>
    <col min="3841" max="3841" width="7" style="7" bestFit="1" customWidth="1"/>
    <col min="3842" max="3848" width="13" style="7" bestFit="1" customWidth="1"/>
    <col min="3849" max="4096" width="9.140625" style="7"/>
    <col min="4097" max="4097" width="7" style="7" bestFit="1" customWidth="1"/>
    <col min="4098" max="4104" width="13" style="7" bestFit="1" customWidth="1"/>
    <col min="4105" max="4352" width="9.140625" style="7"/>
    <col min="4353" max="4353" width="7" style="7" bestFit="1" customWidth="1"/>
    <col min="4354" max="4360" width="13" style="7" bestFit="1" customWidth="1"/>
    <col min="4361" max="4608" width="9.140625" style="7"/>
    <col min="4609" max="4609" width="7" style="7" bestFit="1" customWidth="1"/>
    <col min="4610" max="4616" width="13" style="7" bestFit="1" customWidth="1"/>
    <col min="4617" max="4864" width="9.140625" style="7"/>
    <col min="4865" max="4865" width="7" style="7" bestFit="1" customWidth="1"/>
    <col min="4866" max="4872" width="13" style="7" bestFit="1" customWidth="1"/>
    <col min="4873" max="5120" width="9.140625" style="7"/>
    <col min="5121" max="5121" width="7" style="7" bestFit="1" customWidth="1"/>
    <col min="5122" max="5128" width="13" style="7" bestFit="1" customWidth="1"/>
    <col min="5129" max="5376" width="9.140625" style="7"/>
    <col min="5377" max="5377" width="7" style="7" bestFit="1" customWidth="1"/>
    <col min="5378" max="5384" width="13" style="7" bestFit="1" customWidth="1"/>
    <col min="5385" max="5632" width="9.140625" style="7"/>
    <col min="5633" max="5633" width="7" style="7" bestFit="1" customWidth="1"/>
    <col min="5634" max="5640" width="13" style="7" bestFit="1" customWidth="1"/>
    <col min="5641" max="5888" width="9.140625" style="7"/>
    <col min="5889" max="5889" width="7" style="7" bestFit="1" customWidth="1"/>
    <col min="5890" max="5896" width="13" style="7" bestFit="1" customWidth="1"/>
    <col min="5897" max="6144" width="9.140625" style="7"/>
    <col min="6145" max="6145" width="7" style="7" bestFit="1" customWidth="1"/>
    <col min="6146" max="6152" width="13" style="7" bestFit="1" customWidth="1"/>
    <col min="6153" max="6400" width="9.140625" style="7"/>
    <col min="6401" max="6401" width="7" style="7" bestFit="1" customWidth="1"/>
    <col min="6402" max="6408" width="13" style="7" bestFit="1" customWidth="1"/>
    <col min="6409" max="6656" width="9.140625" style="7"/>
    <col min="6657" max="6657" width="7" style="7" bestFit="1" customWidth="1"/>
    <col min="6658" max="6664" width="13" style="7" bestFit="1" customWidth="1"/>
    <col min="6665" max="6912" width="9.140625" style="7"/>
    <col min="6913" max="6913" width="7" style="7" bestFit="1" customWidth="1"/>
    <col min="6914" max="6920" width="13" style="7" bestFit="1" customWidth="1"/>
    <col min="6921" max="7168" width="9.140625" style="7"/>
    <col min="7169" max="7169" width="7" style="7" bestFit="1" customWidth="1"/>
    <col min="7170" max="7176" width="13" style="7" bestFit="1" customWidth="1"/>
    <col min="7177" max="7424" width="9.140625" style="7"/>
    <col min="7425" max="7425" width="7" style="7" bestFit="1" customWidth="1"/>
    <col min="7426" max="7432" width="13" style="7" bestFit="1" customWidth="1"/>
    <col min="7433" max="7680" width="9.140625" style="7"/>
    <col min="7681" max="7681" width="7" style="7" bestFit="1" customWidth="1"/>
    <col min="7682" max="7688" width="13" style="7" bestFit="1" customWidth="1"/>
    <col min="7689" max="7936" width="9.140625" style="7"/>
    <col min="7937" max="7937" width="7" style="7" bestFit="1" customWidth="1"/>
    <col min="7938" max="7944" width="13" style="7" bestFit="1" customWidth="1"/>
    <col min="7945" max="8192" width="9.140625" style="7"/>
    <col min="8193" max="8193" width="7" style="7" bestFit="1" customWidth="1"/>
    <col min="8194" max="8200" width="13" style="7" bestFit="1" customWidth="1"/>
    <col min="8201" max="8448" width="9.140625" style="7"/>
    <col min="8449" max="8449" width="7" style="7" bestFit="1" customWidth="1"/>
    <col min="8450" max="8456" width="13" style="7" bestFit="1" customWidth="1"/>
    <col min="8457" max="8704" width="9.140625" style="7"/>
    <col min="8705" max="8705" width="7" style="7" bestFit="1" customWidth="1"/>
    <col min="8706" max="8712" width="13" style="7" bestFit="1" customWidth="1"/>
    <col min="8713" max="8960" width="9.140625" style="7"/>
    <col min="8961" max="8961" width="7" style="7" bestFit="1" customWidth="1"/>
    <col min="8962" max="8968" width="13" style="7" bestFit="1" customWidth="1"/>
    <col min="8969" max="9216" width="9.140625" style="7"/>
    <col min="9217" max="9217" width="7" style="7" bestFit="1" customWidth="1"/>
    <col min="9218" max="9224" width="13" style="7" bestFit="1" customWidth="1"/>
    <col min="9225" max="9472" width="9.140625" style="7"/>
    <col min="9473" max="9473" width="7" style="7" bestFit="1" customWidth="1"/>
    <col min="9474" max="9480" width="13" style="7" bestFit="1" customWidth="1"/>
    <col min="9481" max="9728" width="9.140625" style="7"/>
    <col min="9729" max="9729" width="7" style="7" bestFit="1" customWidth="1"/>
    <col min="9730" max="9736" width="13" style="7" bestFit="1" customWidth="1"/>
    <col min="9737" max="9984" width="9.140625" style="7"/>
    <col min="9985" max="9985" width="7" style="7" bestFit="1" customWidth="1"/>
    <col min="9986" max="9992" width="13" style="7" bestFit="1" customWidth="1"/>
    <col min="9993" max="10240" width="9.140625" style="7"/>
    <col min="10241" max="10241" width="7" style="7" bestFit="1" customWidth="1"/>
    <col min="10242" max="10248" width="13" style="7" bestFit="1" customWidth="1"/>
    <col min="10249" max="10496" width="9.140625" style="7"/>
    <col min="10497" max="10497" width="7" style="7" bestFit="1" customWidth="1"/>
    <col min="10498" max="10504" width="13" style="7" bestFit="1" customWidth="1"/>
    <col min="10505" max="10752" width="9.140625" style="7"/>
    <col min="10753" max="10753" width="7" style="7" bestFit="1" customWidth="1"/>
    <col min="10754" max="10760" width="13" style="7" bestFit="1" customWidth="1"/>
    <col min="10761" max="11008" width="9.140625" style="7"/>
    <col min="11009" max="11009" width="7" style="7" bestFit="1" customWidth="1"/>
    <col min="11010" max="11016" width="13" style="7" bestFit="1" customWidth="1"/>
    <col min="11017" max="11264" width="9.140625" style="7"/>
    <col min="11265" max="11265" width="7" style="7" bestFit="1" customWidth="1"/>
    <col min="11266" max="11272" width="13" style="7" bestFit="1" customWidth="1"/>
    <col min="11273" max="11520" width="9.140625" style="7"/>
    <col min="11521" max="11521" width="7" style="7" bestFit="1" customWidth="1"/>
    <col min="11522" max="11528" width="13" style="7" bestFit="1" customWidth="1"/>
    <col min="11529" max="11776" width="9.140625" style="7"/>
    <col min="11777" max="11777" width="7" style="7" bestFit="1" customWidth="1"/>
    <col min="11778" max="11784" width="13" style="7" bestFit="1" customWidth="1"/>
    <col min="11785" max="12032" width="9.140625" style="7"/>
    <col min="12033" max="12033" width="7" style="7" bestFit="1" customWidth="1"/>
    <col min="12034" max="12040" width="13" style="7" bestFit="1" customWidth="1"/>
    <col min="12041" max="12288" width="9.140625" style="7"/>
    <col min="12289" max="12289" width="7" style="7" bestFit="1" customWidth="1"/>
    <col min="12290" max="12296" width="13" style="7" bestFit="1" customWidth="1"/>
    <col min="12297" max="12544" width="9.140625" style="7"/>
    <col min="12545" max="12545" width="7" style="7" bestFit="1" customWidth="1"/>
    <col min="12546" max="12552" width="13" style="7" bestFit="1" customWidth="1"/>
    <col min="12553" max="12800" width="9.140625" style="7"/>
    <col min="12801" max="12801" width="7" style="7" bestFit="1" customWidth="1"/>
    <col min="12802" max="12808" width="13" style="7" bestFit="1" customWidth="1"/>
    <col min="12809" max="13056" width="9.140625" style="7"/>
    <col min="13057" max="13057" width="7" style="7" bestFit="1" customWidth="1"/>
    <col min="13058" max="13064" width="13" style="7" bestFit="1" customWidth="1"/>
    <col min="13065" max="13312" width="9.140625" style="7"/>
    <col min="13313" max="13313" width="7" style="7" bestFit="1" customWidth="1"/>
    <col min="13314" max="13320" width="13" style="7" bestFit="1" customWidth="1"/>
    <col min="13321" max="13568" width="9.140625" style="7"/>
    <col min="13569" max="13569" width="7" style="7" bestFit="1" customWidth="1"/>
    <col min="13570" max="13576" width="13" style="7" bestFit="1" customWidth="1"/>
    <col min="13577" max="13824" width="9.140625" style="7"/>
    <col min="13825" max="13825" width="7" style="7" bestFit="1" customWidth="1"/>
    <col min="13826" max="13832" width="13" style="7" bestFit="1" customWidth="1"/>
    <col min="13833" max="14080" width="9.140625" style="7"/>
    <col min="14081" max="14081" width="7" style="7" bestFit="1" customWidth="1"/>
    <col min="14082" max="14088" width="13" style="7" bestFit="1" customWidth="1"/>
    <col min="14089" max="14336" width="9.140625" style="7"/>
    <col min="14337" max="14337" width="7" style="7" bestFit="1" customWidth="1"/>
    <col min="14338" max="14344" width="13" style="7" bestFit="1" customWidth="1"/>
    <col min="14345" max="14592" width="9.140625" style="7"/>
    <col min="14593" max="14593" width="7" style="7" bestFit="1" customWidth="1"/>
    <col min="14594" max="14600" width="13" style="7" bestFit="1" customWidth="1"/>
    <col min="14601" max="14848" width="9.140625" style="7"/>
    <col min="14849" max="14849" width="7" style="7" bestFit="1" customWidth="1"/>
    <col min="14850" max="14856" width="13" style="7" bestFit="1" customWidth="1"/>
    <col min="14857" max="15104" width="9.140625" style="7"/>
    <col min="15105" max="15105" width="7" style="7" bestFit="1" customWidth="1"/>
    <col min="15106" max="15112" width="13" style="7" bestFit="1" customWidth="1"/>
    <col min="15113" max="15360" width="9.140625" style="7"/>
    <col min="15361" max="15361" width="7" style="7" bestFit="1" customWidth="1"/>
    <col min="15362" max="15368" width="13" style="7" bestFit="1" customWidth="1"/>
    <col min="15369" max="15616" width="9.140625" style="7"/>
    <col min="15617" max="15617" width="7" style="7" bestFit="1" customWidth="1"/>
    <col min="15618" max="15624" width="13" style="7" bestFit="1" customWidth="1"/>
    <col min="15625" max="15872" width="9.140625" style="7"/>
    <col min="15873" max="15873" width="7" style="7" bestFit="1" customWidth="1"/>
    <col min="15874" max="15880" width="13" style="7" bestFit="1" customWidth="1"/>
    <col min="15881" max="16128" width="9.140625" style="7"/>
    <col min="16129" max="16129" width="7" style="7" bestFit="1" customWidth="1"/>
    <col min="16130" max="16136" width="13" style="7" bestFit="1" customWidth="1"/>
    <col min="16137" max="16384" width="9.140625" style="7"/>
  </cols>
  <sheetData>
    <row r="1" spans="1:11" ht="56.25">
      <c r="A1" s="111" t="s">
        <v>4</v>
      </c>
      <c r="B1" s="111" t="s">
        <v>353</v>
      </c>
      <c r="C1" s="111" t="s">
        <v>354</v>
      </c>
      <c r="D1" s="111" t="s">
        <v>355</v>
      </c>
      <c r="E1" s="111" t="s">
        <v>356</v>
      </c>
      <c r="F1" s="111" t="s">
        <v>357</v>
      </c>
      <c r="G1" s="111" t="s">
        <v>358</v>
      </c>
      <c r="H1" s="111" t="s">
        <v>359</v>
      </c>
    </row>
    <row r="2" spans="1:11">
      <c r="A2" s="112" t="s">
        <v>14</v>
      </c>
      <c r="B2" s="113">
        <v>24</v>
      </c>
      <c r="C2" s="113">
        <v>24</v>
      </c>
      <c r="D2" s="113" t="s">
        <v>360</v>
      </c>
      <c r="E2" s="113" t="s">
        <v>360</v>
      </c>
      <c r="F2" s="113">
        <v>3</v>
      </c>
      <c r="G2" s="113">
        <v>12.5</v>
      </c>
      <c r="H2" s="113" t="s">
        <v>360</v>
      </c>
      <c r="K2" s="7" t="s">
        <v>361</v>
      </c>
    </row>
    <row r="3" spans="1:11">
      <c r="A3" s="112" t="s">
        <v>18</v>
      </c>
      <c r="B3" s="113">
        <v>31</v>
      </c>
      <c r="C3" s="113">
        <v>30</v>
      </c>
      <c r="D3" s="113" t="s">
        <v>360</v>
      </c>
      <c r="E3" s="113" t="s">
        <v>360</v>
      </c>
      <c r="F3" s="113">
        <v>3</v>
      </c>
      <c r="G3" s="113">
        <v>10</v>
      </c>
      <c r="H3" s="113" t="s">
        <v>360</v>
      </c>
      <c r="K3" s="7" t="s">
        <v>362</v>
      </c>
    </row>
    <row r="4" spans="1:11">
      <c r="A4" s="112" t="s">
        <v>23</v>
      </c>
      <c r="B4" s="113">
        <v>33</v>
      </c>
      <c r="C4" s="113">
        <v>32</v>
      </c>
      <c r="D4" s="113" t="s">
        <v>360</v>
      </c>
      <c r="E4" s="113" t="s">
        <v>360</v>
      </c>
      <c r="F4" s="113">
        <v>5</v>
      </c>
      <c r="G4" s="113">
        <v>15.63</v>
      </c>
      <c r="H4" s="113" t="s">
        <v>360</v>
      </c>
      <c r="K4" s="7" t="s">
        <v>363</v>
      </c>
    </row>
    <row r="5" spans="1:11">
      <c r="A5" s="112" t="s">
        <v>28</v>
      </c>
      <c r="B5" s="113">
        <v>33</v>
      </c>
      <c r="C5" s="113">
        <v>31</v>
      </c>
      <c r="D5" s="113" t="s">
        <v>360</v>
      </c>
      <c r="E5" s="113" t="s">
        <v>360</v>
      </c>
      <c r="F5" s="113">
        <v>7</v>
      </c>
      <c r="G5" s="113">
        <v>22.58</v>
      </c>
      <c r="H5" s="113" t="s">
        <v>360</v>
      </c>
      <c r="K5" s="7" t="s">
        <v>364</v>
      </c>
    </row>
    <row r="6" spans="1:11">
      <c r="A6" s="112" t="s">
        <v>32</v>
      </c>
      <c r="B6" s="113">
        <v>36</v>
      </c>
      <c r="C6" s="113">
        <v>30</v>
      </c>
      <c r="D6" s="113" t="s">
        <v>360</v>
      </c>
      <c r="E6" s="113" t="s">
        <v>360</v>
      </c>
      <c r="F6" s="113">
        <v>9</v>
      </c>
      <c r="G6" s="113">
        <v>30</v>
      </c>
      <c r="H6" s="113" t="s">
        <v>360</v>
      </c>
      <c r="K6" s="7" t="s">
        <v>365</v>
      </c>
    </row>
    <row r="7" spans="1:11">
      <c r="A7" s="112" t="s">
        <v>35</v>
      </c>
      <c r="B7" s="113">
        <v>71</v>
      </c>
      <c r="C7" s="113">
        <v>63</v>
      </c>
      <c r="D7" s="113" t="s">
        <v>360</v>
      </c>
      <c r="E7" s="113" t="s">
        <v>360</v>
      </c>
      <c r="F7" s="113">
        <v>11</v>
      </c>
      <c r="G7" s="113">
        <v>17.46</v>
      </c>
      <c r="H7" s="113" t="s">
        <v>360</v>
      </c>
      <c r="K7" s="7" t="s">
        <v>366</v>
      </c>
    </row>
    <row r="8" spans="1:11">
      <c r="A8" s="112" t="s">
        <v>38</v>
      </c>
      <c r="B8" s="113">
        <v>83</v>
      </c>
      <c r="C8" s="113">
        <v>57</v>
      </c>
      <c r="D8" s="113" t="s">
        <v>360</v>
      </c>
      <c r="E8" s="113" t="s">
        <v>360</v>
      </c>
      <c r="F8" s="113">
        <v>13</v>
      </c>
      <c r="G8" s="113">
        <v>22.81</v>
      </c>
      <c r="H8" s="113" t="s">
        <v>360</v>
      </c>
      <c r="K8" s="7" t="s">
        <v>367</v>
      </c>
    </row>
    <row r="9" spans="1:11">
      <c r="A9" s="112" t="s">
        <v>41</v>
      </c>
      <c r="B9" s="113">
        <v>77</v>
      </c>
      <c r="C9" s="113">
        <v>50</v>
      </c>
      <c r="D9" s="113" t="s">
        <v>360</v>
      </c>
      <c r="E9" s="113" t="s">
        <v>360</v>
      </c>
      <c r="F9" s="113">
        <v>12</v>
      </c>
      <c r="G9" s="113">
        <v>24</v>
      </c>
      <c r="H9" s="113" t="s">
        <v>360</v>
      </c>
      <c r="K9" s="7" t="s">
        <v>368</v>
      </c>
    </row>
    <row r="10" spans="1:11">
      <c r="A10" s="112" t="s">
        <v>44</v>
      </c>
      <c r="B10" s="113">
        <v>71</v>
      </c>
      <c r="C10" s="113">
        <v>38</v>
      </c>
      <c r="D10" s="113" t="s">
        <v>360</v>
      </c>
      <c r="E10" s="113" t="s">
        <v>360</v>
      </c>
      <c r="F10" s="113">
        <v>12</v>
      </c>
      <c r="G10" s="113">
        <v>31.58</v>
      </c>
      <c r="H10" s="113" t="s">
        <v>360</v>
      </c>
      <c r="K10" s="7" t="s">
        <v>369</v>
      </c>
    </row>
    <row r="11" spans="1:11">
      <c r="A11" s="112" t="s">
        <v>47</v>
      </c>
      <c r="B11" s="113">
        <v>81</v>
      </c>
      <c r="C11" s="113">
        <v>36</v>
      </c>
      <c r="D11" s="113" t="s">
        <v>360</v>
      </c>
      <c r="E11" s="113" t="s">
        <v>360</v>
      </c>
      <c r="F11" s="113">
        <v>16</v>
      </c>
      <c r="G11" s="113">
        <v>44.44</v>
      </c>
      <c r="H11" s="113" t="s">
        <v>360</v>
      </c>
      <c r="K11" s="7" t="s">
        <v>370</v>
      </c>
    </row>
    <row r="12" spans="1:11">
      <c r="A12" s="112" t="s">
        <v>50</v>
      </c>
      <c r="B12" s="113">
        <v>93</v>
      </c>
      <c r="C12" s="113">
        <v>54</v>
      </c>
      <c r="D12" s="113" t="s">
        <v>360</v>
      </c>
      <c r="E12" s="113" t="s">
        <v>360</v>
      </c>
      <c r="F12" s="113">
        <v>16</v>
      </c>
      <c r="G12" s="113">
        <v>29.63</v>
      </c>
      <c r="H12" s="113" t="s">
        <v>360</v>
      </c>
      <c r="K12" s="7" t="s">
        <v>371</v>
      </c>
    </row>
    <row r="13" spans="1:11">
      <c r="A13" s="112" t="s">
        <v>53</v>
      </c>
      <c r="B13" s="113">
        <v>113</v>
      </c>
      <c r="C13" s="113">
        <v>67</v>
      </c>
      <c r="D13" s="113" t="s">
        <v>360</v>
      </c>
      <c r="E13" s="113" t="s">
        <v>360</v>
      </c>
      <c r="F13" s="113">
        <v>20</v>
      </c>
      <c r="G13" s="113">
        <v>29.85</v>
      </c>
      <c r="H13" s="113" t="s">
        <v>360</v>
      </c>
      <c r="K13" s="7" t="s">
        <v>372</v>
      </c>
    </row>
    <row r="14" spans="1:11">
      <c r="A14" s="112" t="s">
        <v>55</v>
      </c>
      <c r="B14" s="113">
        <v>78</v>
      </c>
      <c r="C14" s="113">
        <v>43</v>
      </c>
      <c r="D14" s="113" t="s">
        <v>360</v>
      </c>
      <c r="E14" s="113" t="s">
        <v>360</v>
      </c>
      <c r="F14" s="113">
        <v>15</v>
      </c>
      <c r="G14" s="113">
        <v>34.880000000000003</v>
      </c>
      <c r="H14" s="113" t="s">
        <v>360</v>
      </c>
      <c r="K14" s="7" t="s">
        <v>373</v>
      </c>
    </row>
    <row r="15" spans="1:11">
      <c r="A15" s="112" t="s">
        <v>57</v>
      </c>
      <c r="B15" s="113">
        <v>66</v>
      </c>
      <c r="C15" s="113">
        <v>52</v>
      </c>
      <c r="D15" s="113" t="s">
        <v>360</v>
      </c>
      <c r="E15" s="113" t="s">
        <v>360</v>
      </c>
      <c r="F15" s="113">
        <v>14</v>
      </c>
      <c r="G15" s="113">
        <v>26.92</v>
      </c>
      <c r="H15" s="113" t="s">
        <v>360</v>
      </c>
      <c r="K15" s="7" t="s">
        <v>374</v>
      </c>
    </row>
    <row r="16" spans="1:11">
      <c r="A16" s="112" t="s">
        <v>59</v>
      </c>
      <c r="B16" s="113">
        <v>87</v>
      </c>
      <c r="C16" s="113">
        <v>51</v>
      </c>
      <c r="D16" s="113" t="s">
        <v>360</v>
      </c>
      <c r="E16" s="113" t="s">
        <v>360</v>
      </c>
      <c r="F16" s="113">
        <v>21</v>
      </c>
      <c r="G16" s="113">
        <v>41.18</v>
      </c>
      <c r="H16" s="113" t="s">
        <v>360</v>
      </c>
      <c r="K16" s="7" t="s">
        <v>375</v>
      </c>
    </row>
    <row r="17" spans="1:8">
      <c r="A17" s="112" t="s">
        <v>61</v>
      </c>
      <c r="B17" s="113">
        <v>126</v>
      </c>
      <c r="C17" s="113">
        <v>72</v>
      </c>
      <c r="D17" s="113" t="s">
        <v>360</v>
      </c>
      <c r="E17" s="113" t="s">
        <v>360</v>
      </c>
      <c r="F17" s="113">
        <v>24</v>
      </c>
      <c r="G17" s="113">
        <v>33.33</v>
      </c>
      <c r="H17" s="113" t="s">
        <v>360</v>
      </c>
    </row>
    <row r="18" spans="1:8">
      <c r="A18" s="112" t="s">
        <v>63</v>
      </c>
      <c r="B18" s="113">
        <v>137</v>
      </c>
      <c r="C18" s="113">
        <v>76</v>
      </c>
      <c r="D18" s="113" t="s">
        <v>360</v>
      </c>
      <c r="E18" s="113" t="s">
        <v>360</v>
      </c>
      <c r="F18" s="113">
        <v>26</v>
      </c>
      <c r="G18" s="113">
        <v>34.21</v>
      </c>
      <c r="H18" s="113" t="s">
        <v>360</v>
      </c>
    </row>
    <row r="19" spans="1:8">
      <c r="A19" s="112" t="s">
        <v>65</v>
      </c>
      <c r="B19" s="113">
        <v>145</v>
      </c>
      <c r="C19" s="113">
        <v>85</v>
      </c>
      <c r="D19" s="113" t="s">
        <v>360</v>
      </c>
      <c r="E19" s="113" t="s">
        <v>360</v>
      </c>
      <c r="F19" s="113">
        <v>27</v>
      </c>
      <c r="G19" s="113">
        <v>31.76</v>
      </c>
      <c r="H19" s="113" t="s">
        <v>360</v>
      </c>
    </row>
    <row r="20" spans="1:8">
      <c r="A20" s="112" t="s">
        <v>66</v>
      </c>
      <c r="B20" s="113">
        <v>58</v>
      </c>
      <c r="C20" s="113">
        <v>45</v>
      </c>
      <c r="D20" s="113" t="s">
        <v>360</v>
      </c>
      <c r="E20" s="113" t="s">
        <v>360</v>
      </c>
      <c r="F20" s="113">
        <v>11</v>
      </c>
      <c r="G20" s="113">
        <v>24.44</v>
      </c>
      <c r="H20" s="113" t="s">
        <v>360</v>
      </c>
    </row>
    <row r="21" spans="1:8">
      <c r="A21" s="112" t="s">
        <v>68</v>
      </c>
      <c r="B21" s="113">
        <v>61</v>
      </c>
      <c r="C21" s="113">
        <v>40</v>
      </c>
      <c r="D21" s="113" t="s">
        <v>360</v>
      </c>
      <c r="E21" s="113" t="s">
        <v>360</v>
      </c>
      <c r="F21" s="113">
        <v>12</v>
      </c>
      <c r="G21" s="113">
        <v>30</v>
      </c>
      <c r="H21" s="113" t="s">
        <v>360</v>
      </c>
    </row>
    <row r="22" spans="1:8">
      <c r="A22" s="112" t="s">
        <v>70</v>
      </c>
      <c r="B22" s="113">
        <v>89</v>
      </c>
      <c r="C22" s="113">
        <v>65</v>
      </c>
      <c r="D22" s="113" t="s">
        <v>360</v>
      </c>
      <c r="E22" s="113" t="s">
        <v>360</v>
      </c>
      <c r="F22" s="113">
        <v>17</v>
      </c>
      <c r="G22" s="113">
        <v>26.15</v>
      </c>
      <c r="H22" s="113" t="s">
        <v>360</v>
      </c>
    </row>
    <row r="23" spans="1:8">
      <c r="A23" s="112" t="s">
        <v>72</v>
      </c>
      <c r="B23" s="113">
        <v>58</v>
      </c>
      <c r="C23" s="113">
        <v>42</v>
      </c>
      <c r="D23" s="113" t="s">
        <v>360</v>
      </c>
      <c r="E23" s="113" t="s">
        <v>360</v>
      </c>
      <c r="F23" s="113">
        <v>10</v>
      </c>
      <c r="G23" s="113">
        <v>23.81</v>
      </c>
      <c r="H23" s="113" t="s">
        <v>360</v>
      </c>
    </row>
    <row r="24" spans="1:8">
      <c r="A24" s="112" t="s">
        <v>74</v>
      </c>
      <c r="B24" s="113">
        <v>79</v>
      </c>
      <c r="C24" s="113">
        <v>70</v>
      </c>
      <c r="D24" s="113" t="s">
        <v>360</v>
      </c>
      <c r="E24" s="113" t="s">
        <v>360</v>
      </c>
      <c r="F24" s="113">
        <v>15</v>
      </c>
      <c r="G24" s="113">
        <v>21.43</v>
      </c>
      <c r="H24" s="113" t="s">
        <v>360</v>
      </c>
    </row>
    <row r="25" spans="1:8">
      <c r="A25" s="112" t="s">
        <v>76</v>
      </c>
      <c r="B25" s="113">
        <v>22</v>
      </c>
      <c r="C25" s="113">
        <v>19</v>
      </c>
      <c r="D25" s="113" t="s">
        <v>360</v>
      </c>
      <c r="E25" s="113" t="s">
        <v>360</v>
      </c>
      <c r="F25" s="113">
        <v>7</v>
      </c>
      <c r="G25" s="113">
        <v>36.840000000000003</v>
      </c>
      <c r="H25" s="113" t="s">
        <v>360</v>
      </c>
    </row>
    <row r="26" spans="1:8">
      <c r="A26" s="112" t="s">
        <v>78</v>
      </c>
      <c r="B26" s="113">
        <v>13</v>
      </c>
      <c r="C26" s="113">
        <v>13</v>
      </c>
      <c r="D26" s="113" t="s">
        <v>360</v>
      </c>
      <c r="E26" s="113" t="s">
        <v>360</v>
      </c>
      <c r="F26" s="113">
        <v>4</v>
      </c>
      <c r="G26" s="113">
        <v>30.77</v>
      </c>
      <c r="H26" s="113" t="s">
        <v>360</v>
      </c>
    </row>
    <row r="27" spans="1:8">
      <c r="A27" s="112" t="s">
        <v>80</v>
      </c>
      <c r="B27" s="113">
        <v>85</v>
      </c>
      <c r="C27" s="113">
        <v>79</v>
      </c>
      <c r="D27" s="113" t="s">
        <v>360</v>
      </c>
      <c r="E27" s="113" t="s">
        <v>360</v>
      </c>
      <c r="F27" s="113">
        <v>38</v>
      </c>
      <c r="G27" s="113">
        <v>48.1</v>
      </c>
      <c r="H27" s="113" t="s">
        <v>360</v>
      </c>
    </row>
    <row r="28" spans="1:8">
      <c r="A28" s="112" t="s">
        <v>82</v>
      </c>
      <c r="B28" s="113">
        <v>152</v>
      </c>
      <c r="C28" s="113">
        <v>134</v>
      </c>
      <c r="D28" s="113" t="s">
        <v>360</v>
      </c>
      <c r="E28" s="113" t="s">
        <v>360</v>
      </c>
      <c r="F28" s="113">
        <v>33</v>
      </c>
      <c r="G28" s="113">
        <v>24.63</v>
      </c>
      <c r="H28" s="113" t="s">
        <v>360</v>
      </c>
    </row>
    <row r="29" spans="1:8">
      <c r="A29" s="112" t="s">
        <v>84</v>
      </c>
      <c r="B29" s="113">
        <v>102</v>
      </c>
      <c r="C29" s="113">
        <v>82</v>
      </c>
      <c r="D29" s="113" t="s">
        <v>360</v>
      </c>
      <c r="E29" s="113" t="s">
        <v>360</v>
      </c>
      <c r="F29" s="113">
        <v>22</v>
      </c>
      <c r="G29" s="113">
        <v>26.83</v>
      </c>
      <c r="H29" s="113" t="s">
        <v>360</v>
      </c>
    </row>
    <row r="30" spans="1:8">
      <c r="A30" s="112" t="s">
        <v>86</v>
      </c>
      <c r="B30" s="113">
        <v>127</v>
      </c>
      <c r="C30" s="113">
        <v>108</v>
      </c>
      <c r="D30" s="113" t="s">
        <v>360</v>
      </c>
      <c r="E30" s="113" t="s">
        <v>360</v>
      </c>
      <c r="F30" s="113">
        <v>26</v>
      </c>
      <c r="G30" s="113">
        <v>24.07</v>
      </c>
      <c r="H30" s="113" t="s">
        <v>360</v>
      </c>
    </row>
    <row r="31" spans="1:8">
      <c r="A31" s="112" t="s">
        <v>88</v>
      </c>
      <c r="B31" s="113">
        <v>94</v>
      </c>
      <c r="C31" s="113">
        <v>74</v>
      </c>
      <c r="D31" s="113" t="s">
        <v>360</v>
      </c>
      <c r="E31" s="113" t="s">
        <v>360</v>
      </c>
      <c r="F31" s="113">
        <v>21</v>
      </c>
      <c r="G31" s="113">
        <v>28.38</v>
      </c>
      <c r="H31" s="113" t="s">
        <v>360</v>
      </c>
    </row>
    <row r="32" spans="1:8">
      <c r="A32" s="112" t="s">
        <v>90</v>
      </c>
      <c r="B32" s="113">
        <v>75</v>
      </c>
      <c r="C32" s="113">
        <v>57</v>
      </c>
      <c r="D32" s="113" t="s">
        <v>360</v>
      </c>
      <c r="E32" s="113" t="s">
        <v>360</v>
      </c>
      <c r="F32" s="113">
        <v>17</v>
      </c>
      <c r="G32" s="113">
        <v>29.82</v>
      </c>
      <c r="H32" s="113" t="s">
        <v>360</v>
      </c>
    </row>
    <row r="33" spans="1:8">
      <c r="A33" s="112" t="s">
        <v>92</v>
      </c>
      <c r="B33" s="113">
        <v>55</v>
      </c>
      <c r="C33" s="113">
        <v>44</v>
      </c>
      <c r="D33" s="113">
        <v>2</v>
      </c>
      <c r="E33" s="113">
        <v>42</v>
      </c>
      <c r="F33" s="113">
        <v>19</v>
      </c>
      <c r="G33" s="113">
        <v>43.21</v>
      </c>
      <c r="H33" s="113">
        <v>45</v>
      </c>
    </row>
    <row r="34" spans="1:8">
      <c r="A34" s="112" t="s">
        <v>94</v>
      </c>
      <c r="B34" s="113">
        <v>80</v>
      </c>
      <c r="C34" s="113">
        <v>68</v>
      </c>
      <c r="D34" s="113">
        <v>4</v>
      </c>
      <c r="E34" s="113">
        <v>65</v>
      </c>
      <c r="F34" s="113">
        <v>24</v>
      </c>
      <c r="G34" s="113">
        <v>35.229999999999997</v>
      </c>
      <c r="H34" s="113">
        <v>37.159999999999997</v>
      </c>
    </row>
    <row r="35" spans="1:8">
      <c r="A35" s="112" t="s">
        <v>96</v>
      </c>
      <c r="B35" s="113">
        <v>72</v>
      </c>
      <c r="C35" s="113">
        <v>51</v>
      </c>
      <c r="D35" s="113">
        <v>3</v>
      </c>
      <c r="E35" s="113">
        <v>49</v>
      </c>
      <c r="F35" s="113">
        <v>22</v>
      </c>
      <c r="G35" s="113">
        <v>43.69</v>
      </c>
      <c r="H35" s="113">
        <v>46.04</v>
      </c>
    </row>
    <row r="36" spans="1:8">
      <c r="A36" s="112" t="s">
        <v>98</v>
      </c>
      <c r="B36" s="113">
        <v>72</v>
      </c>
      <c r="C36" s="113">
        <v>54</v>
      </c>
      <c r="D36" s="113">
        <v>3</v>
      </c>
      <c r="E36" s="113">
        <v>51</v>
      </c>
      <c r="F36" s="113">
        <v>26</v>
      </c>
      <c r="G36" s="113">
        <v>47.39</v>
      </c>
      <c r="H36" s="113">
        <v>50.26</v>
      </c>
    </row>
    <row r="37" spans="1:8">
      <c r="A37" s="112" t="s">
        <v>100</v>
      </c>
      <c r="B37" s="113">
        <v>90</v>
      </c>
      <c r="C37" s="113">
        <v>66</v>
      </c>
      <c r="D37" s="113">
        <v>4</v>
      </c>
      <c r="E37" s="113">
        <v>63</v>
      </c>
      <c r="F37" s="113">
        <v>32</v>
      </c>
      <c r="G37" s="113">
        <v>47.72</v>
      </c>
      <c r="H37" s="113">
        <v>50.54</v>
      </c>
    </row>
    <row r="38" spans="1:8">
      <c r="A38" s="112" t="s">
        <v>102</v>
      </c>
      <c r="B38" s="113">
        <v>78</v>
      </c>
      <c r="C38" s="113">
        <v>58</v>
      </c>
      <c r="D38" s="113">
        <v>5</v>
      </c>
      <c r="E38" s="113">
        <v>53</v>
      </c>
      <c r="F38" s="113">
        <v>26</v>
      </c>
      <c r="G38" s="113">
        <v>45.28</v>
      </c>
      <c r="H38" s="113">
        <v>49.26</v>
      </c>
    </row>
    <row r="39" spans="1:8">
      <c r="A39" s="112" t="s">
        <v>104</v>
      </c>
      <c r="B39" s="113">
        <v>71</v>
      </c>
      <c r="C39" s="113">
        <v>55</v>
      </c>
      <c r="D39" s="113">
        <v>3</v>
      </c>
      <c r="E39" s="113">
        <v>52</v>
      </c>
      <c r="F39" s="113">
        <v>28</v>
      </c>
      <c r="G39" s="113">
        <v>50.93</v>
      </c>
      <c r="H39" s="113">
        <v>53.76</v>
      </c>
    </row>
    <row r="40" spans="1:8">
      <c r="A40" s="112" t="s">
        <v>106</v>
      </c>
      <c r="B40" s="113">
        <v>81</v>
      </c>
      <c r="C40" s="113">
        <v>67</v>
      </c>
      <c r="D40" s="113">
        <v>4</v>
      </c>
      <c r="E40" s="113">
        <v>63</v>
      </c>
      <c r="F40" s="113">
        <v>30</v>
      </c>
      <c r="G40" s="113">
        <v>44.74</v>
      </c>
      <c r="H40" s="113">
        <v>47.59</v>
      </c>
    </row>
    <row r="41" spans="1:8">
      <c r="A41" s="112" t="s">
        <v>108</v>
      </c>
      <c r="B41" s="113">
        <v>67</v>
      </c>
      <c r="C41" s="113">
        <v>55</v>
      </c>
      <c r="D41" s="113">
        <v>3</v>
      </c>
      <c r="E41" s="113">
        <v>51</v>
      </c>
      <c r="F41" s="113">
        <v>28</v>
      </c>
      <c r="G41" s="113">
        <v>50.73</v>
      </c>
      <c r="H41" s="113">
        <v>54.17</v>
      </c>
    </row>
    <row r="42" spans="1:8">
      <c r="A42" s="112" t="s">
        <v>110</v>
      </c>
      <c r="B42" s="113">
        <v>63</v>
      </c>
      <c r="C42" s="113">
        <v>50</v>
      </c>
      <c r="D42" s="113">
        <v>4</v>
      </c>
      <c r="E42" s="113">
        <v>46</v>
      </c>
      <c r="F42" s="113">
        <v>28</v>
      </c>
      <c r="G42" s="113">
        <v>57.32</v>
      </c>
      <c r="H42" s="113">
        <v>61.69</v>
      </c>
    </row>
    <row r="43" spans="1:8">
      <c r="A43" s="112" t="s">
        <v>112</v>
      </c>
      <c r="B43" s="113">
        <v>96</v>
      </c>
      <c r="C43" s="113">
        <v>83</v>
      </c>
      <c r="D43" s="113">
        <v>6</v>
      </c>
      <c r="E43" s="113">
        <v>77</v>
      </c>
      <c r="F43" s="113">
        <v>37</v>
      </c>
      <c r="G43" s="113">
        <v>44.23</v>
      </c>
      <c r="H43" s="113">
        <v>47.38</v>
      </c>
    </row>
    <row r="44" spans="1:8">
      <c r="A44" s="112" t="s">
        <v>114</v>
      </c>
      <c r="B44" s="113">
        <v>95</v>
      </c>
      <c r="C44" s="113">
        <v>75</v>
      </c>
      <c r="D44" s="113">
        <v>7</v>
      </c>
      <c r="E44" s="113">
        <v>68</v>
      </c>
      <c r="F44" s="113">
        <v>29</v>
      </c>
      <c r="G44" s="113">
        <v>38.97</v>
      </c>
      <c r="H44" s="113">
        <v>42.96</v>
      </c>
    </row>
    <row r="45" spans="1:8">
      <c r="A45" s="112" t="s">
        <v>116</v>
      </c>
      <c r="B45" s="113">
        <v>101</v>
      </c>
      <c r="C45" s="113">
        <v>83</v>
      </c>
      <c r="D45" s="113">
        <v>20</v>
      </c>
      <c r="E45" s="113">
        <v>63</v>
      </c>
      <c r="F45" s="113">
        <v>24</v>
      </c>
      <c r="G45" s="113">
        <v>28.99</v>
      </c>
      <c r="H45" s="113">
        <v>38.25</v>
      </c>
    </row>
    <row r="46" spans="1:8">
      <c r="A46" s="112" t="s">
        <v>118</v>
      </c>
      <c r="B46" s="113">
        <v>109</v>
      </c>
      <c r="C46" s="113">
        <v>87</v>
      </c>
      <c r="D46" s="113">
        <v>40</v>
      </c>
      <c r="E46" s="113">
        <v>47</v>
      </c>
      <c r="F46" s="113">
        <v>19</v>
      </c>
      <c r="G46" s="113">
        <v>21.83</v>
      </c>
      <c r="H46" s="113">
        <v>40.19</v>
      </c>
    </row>
    <row r="47" spans="1:8">
      <c r="A47" s="112" t="s">
        <v>120</v>
      </c>
      <c r="B47" s="113">
        <v>137</v>
      </c>
      <c r="C47" s="113">
        <v>122</v>
      </c>
      <c r="D47" s="113">
        <v>58</v>
      </c>
      <c r="E47" s="113">
        <v>64</v>
      </c>
      <c r="F47" s="113">
        <v>26</v>
      </c>
      <c r="G47" s="113">
        <v>21.25</v>
      </c>
      <c r="H47" s="113">
        <v>40.380000000000003</v>
      </c>
    </row>
    <row r="48" spans="1:8">
      <c r="A48" s="112" t="s">
        <v>122</v>
      </c>
      <c r="B48" s="113">
        <v>177</v>
      </c>
      <c r="C48" s="113">
        <v>159</v>
      </c>
      <c r="D48" s="113">
        <v>70</v>
      </c>
      <c r="E48" s="113">
        <v>89</v>
      </c>
      <c r="F48" s="113">
        <v>31</v>
      </c>
      <c r="G48" s="113">
        <v>19.510000000000002</v>
      </c>
      <c r="H48" s="113">
        <v>34.94</v>
      </c>
    </row>
    <row r="49" spans="1:8">
      <c r="A49" s="112" t="s">
        <v>124</v>
      </c>
      <c r="B49" s="113">
        <v>130</v>
      </c>
      <c r="C49" s="113">
        <v>113</v>
      </c>
      <c r="D49" s="113">
        <v>51</v>
      </c>
      <c r="E49" s="113">
        <v>62</v>
      </c>
      <c r="F49" s="113">
        <v>18</v>
      </c>
      <c r="G49" s="113">
        <v>16.05</v>
      </c>
      <c r="H49" s="113">
        <v>29.19</v>
      </c>
    </row>
    <row r="50" spans="1:8">
      <c r="A50" s="112" t="s">
        <v>126</v>
      </c>
      <c r="B50" s="113">
        <v>96</v>
      </c>
      <c r="C50" s="113">
        <v>87</v>
      </c>
      <c r="D50" s="113">
        <v>38</v>
      </c>
      <c r="E50" s="113">
        <v>48</v>
      </c>
      <c r="F50" s="113">
        <v>20</v>
      </c>
      <c r="G50" s="113">
        <v>23.11</v>
      </c>
      <c r="H50" s="113">
        <v>41.33</v>
      </c>
    </row>
    <row r="51" spans="1:8">
      <c r="A51" s="112" t="s">
        <v>128</v>
      </c>
      <c r="B51" s="113">
        <v>156</v>
      </c>
      <c r="C51" s="113">
        <v>146</v>
      </c>
      <c r="D51" s="113">
        <v>65</v>
      </c>
      <c r="E51" s="113">
        <v>81</v>
      </c>
      <c r="F51" s="113">
        <v>26</v>
      </c>
      <c r="G51" s="113">
        <v>17.57</v>
      </c>
      <c r="H51" s="113">
        <v>31.77</v>
      </c>
    </row>
    <row r="52" spans="1:8">
      <c r="A52" s="112" t="s">
        <v>130</v>
      </c>
      <c r="B52" s="113">
        <v>98</v>
      </c>
      <c r="C52" s="113">
        <v>86</v>
      </c>
      <c r="D52" s="113">
        <v>42</v>
      </c>
      <c r="E52" s="113">
        <v>44</v>
      </c>
      <c r="F52" s="113">
        <v>15</v>
      </c>
      <c r="G52" s="113">
        <v>17.600000000000001</v>
      </c>
      <c r="H52" s="113">
        <v>34.39</v>
      </c>
    </row>
    <row r="53" spans="1:8">
      <c r="A53" s="112" t="s">
        <v>132</v>
      </c>
      <c r="B53" s="113">
        <v>123</v>
      </c>
      <c r="C53" s="113">
        <v>115</v>
      </c>
      <c r="D53" s="113">
        <v>57</v>
      </c>
      <c r="E53" s="113">
        <v>58</v>
      </c>
      <c r="F53" s="113">
        <v>20</v>
      </c>
      <c r="G53" s="113">
        <v>17.37</v>
      </c>
      <c r="H53" s="113">
        <v>34.56</v>
      </c>
    </row>
    <row r="54" spans="1:8">
      <c r="A54" s="112" t="s">
        <v>134</v>
      </c>
      <c r="B54" s="113">
        <v>96</v>
      </c>
      <c r="C54" s="113">
        <v>88</v>
      </c>
      <c r="D54" s="113">
        <v>23</v>
      </c>
      <c r="E54" s="113">
        <v>65</v>
      </c>
      <c r="F54" s="113">
        <v>17</v>
      </c>
      <c r="G54" s="113">
        <v>18.96</v>
      </c>
      <c r="H54" s="113">
        <v>25.81</v>
      </c>
    </row>
    <row r="55" spans="1:8">
      <c r="A55" s="112" t="s">
        <v>294</v>
      </c>
      <c r="B55" s="113">
        <v>42</v>
      </c>
      <c r="C55" s="113">
        <v>37</v>
      </c>
      <c r="D55" s="113">
        <v>12</v>
      </c>
      <c r="E55" s="113">
        <v>26</v>
      </c>
      <c r="F55" s="113">
        <v>8</v>
      </c>
      <c r="G55" s="113">
        <v>20.13</v>
      </c>
      <c r="H55" s="113">
        <v>29.19</v>
      </c>
    </row>
    <row r="56" spans="1:8">
      <c r="A56" s="112" t="s">
        <v>138</v>
      </c>
      <c r="B56" s="113">
        <v>103</v>
      </c>
      <c r="C56" s="113">
        <v>96</v>
      </c>
      <c r="D56" s="113">
        <v>17</v>
      </c>
      <c r="E56" s="113">
        <v>80</v>
      </c>
      <c r="F56" s="113">
        <v>29</v>
      </c>
      <c r="G56" s="113">
        <v>30.5</v>
      </c>
      <c r="H56" s="113">
        <v>36.880000000000003</v>
      </c>
    </row>
    <row r="57" spans="1:8">
      <c r="A57" s="112" t="s">
        <v>140</v>
      </c>
      <c r="B57" s="113">
        <v>113</v>
      </c>
      <c r="C57" s="113">
        <v>106</v>
      </c>
      <c r="D57" s="113">
        <v>16</v>
      </c>
      <c r="E57" s="113">
        <v>90</v>
      </c>
      <c r="F57" s="113">
        <v>31</v>
      </c>
      <c r="G57" s="113">
        <v>29.34</v>
      </c>
      <c r="H57" s="113">
        <v>34.450000000000003</v>
      </c>
    </row>
    <row r="58" spans="1:8">
      <c r="A58" s="112" t="s">
        <v>142</v>
      </c>
      <c r="B58" s="113">
        <v>118</v>
      </c>
      <c r="C58" s="113">
        <v>110</v>
      </c>
      <c r="D58" s="113">
        <v>19</v>
      </c>
      <c r="E58" s="113">
        <v>91</v>
      </c>
      <c r="F58" s="113">
        <v>30</v>
      </c>
      <c r="G58" s="113">
        <v>27.7</v>
      </c>
      <c r="H58" s="113">
        <v>33.35</v>
      </c>
    </row>
    <row r="59" spans="1:8">
      <c r="A59" s="112" t="s">
        <v>144</v>
      </c>
      <c r="B59" s="113">
        <v>122</v>
      </c>
      <c r="C59" s="113">
        <v>116</v>
      </c>
      <c r="D59" s="113">
        <v>16</v>
      </c>
      <c r="E59" s="113">
        <v>100</v>
      </c>
      <c r="F59" s="113">
        <v>28</v>
      </c>
      <c r="G59" s="113">
        <v>24.2</v>
      </c>
      <c r="H59" s="113">
        <v>28.02</v>
      </c>
    </row>
    <row r="60" spans="1:8">
      <c r="A60" s="112" t="s">
        <v>146</v>
      </c>
      <c r="B60" s="113">
        <v>149</v>
      </c>
      <c r="C60" s="113">
        <v>141</v>
      </c>
      <c r="D60" s="113">
        <v>15</v>
      </c>
      <c r="E60" s="113">
        <v>126</v>
      </c>
      <c r="F60" s="113">
        <v>33</v>
      </c>
      <c r="G60" s="113">
        <v>23.49</v>
      </c>
      <c r="H60" s="113">
        <v>26.28</v>
      </c>
    </row>
    <row r="61" spans="1:8">
      <c r="A61" s="112" t="s">
        <v>148</v>
      </c>
      <c r="B61" s="113">
        <v>141</v>
      </c>
      <c r="C61" s="113">
        <v>133</v>
      </c>
      <c r="D61" s="113">
        <v>14</v>
      </c>
      <c r="E61" s="113">
        <v>119</v>
      </c>
      <c r="F61" s="113">
        <v>31</v>
      </c>
      <c r="G61" s="113">
        <v>23.41</v>
      </c>
      <c r="H61" s="113">
        <v>26.11</v>
      </c>
    </row>
    <row r="62" spans="1:8">
      <c r="A62" s="112" t="s">
        <v>150</v>
      </c>
      <c r="B62" s="113">
        <v>174</v>
      </c>
      <c r="C62" s="113">
        <v>164</v>
      </c>
      <c r="D62" s="113">
        <v>16</v>
      </c>
      <c r="E62" s="113">
        <v>148</v>
      </c>
      <c r="F62" s="113">
        <v>40</v>
      </c>
      <c r="G62" s="113">
        <v>24.5</v>
      </c>
      <c r="H62" s="113">
        <v>27.14</v>
      </c>
    </row>
    <row r="63" spans="1:8">
      <c r="A63" s="112" t="s">
        <v>152</v>
      </c>
      <c r="B63" s="113">
        <v>211</v>
      </c>
      <c r="C63" s="113">
        <v>200</v>
      </c>
      <c r="D63" s="113">
        <v>18</v>
      </c>
      <c r="E63" s="113">
        <v>183</v>
      </c>
      <c r="F63" s="113">
        <v>49</v>
      </c>
      <c r="G63" s="113">
        <v>24.26</v>
      </c>
      <c r="H63" s="113">
        <v>26.63</v>
      </c>
    </row>
    <row r="64" spans="1:8">
      <c r="A64" s="112" t="s">
        <v>154</v>
      </c>
      <c r="B64" s="113">
        <v>207</v>
      </c>
      <c r="C64" s="113">
        <v>195</v>
      </c>
      <c r="D64" s="113">
        <v>22</v>
      </c>
      <c r="E64" s="113">
        <v>174</v>
      </c>
      <c r="F64" s="113">
        <v>48</v>
      </c>
      <c r="G64" s="113">
        <v>24.35</v>
      </c>
      <c r="H64" s="113">
        <v>27.38</v>
      </c>
    </row>
    <row r="65" spans="1:8">
      <c r="A65" s="112" t="s">
        <v>156</v>
      </c>
      <c r="B65" s="113">
        <v>264</v>
      </c>
      <c r="C65" s="113">
        <v>250</v>
      </c>
      <c r="D65" s="113">
        <v>25</v>
      </c>
      <c r="E65" s="113">
        <v>225</v>
      </c>
      <c r="F65" s="113">
        <v>58</v>
      </c>
      <c r="G65" s="113">
        <v>23.37</v>
      </c>
      <c r="H65" s="113">
        <v>25.94</v>
      </c>
    </row>
    <row r="66" spans="1:8">
      <c r="A66" s="112" t="s">
        <v>158</v>
      </c>
      <c r="B66" s="113">
        <v>298</v>
      </c>
      <c r="C66" s="113">
        <v>276</v>
      </c>
      <c r="D66" s="113">
        <v>23</v>
      </c>
      <c r="E66" s="113">
        <v>254</v>
      </c>
      <c r="F66" s="113">
        <v>65</v>
      </c>
      <c r="G66" s="113">
        <v>23.52</v>
      </c>
      <c r="H66" s="113">
        <v>25.61</v>
      </c>
    </row>
    <row r="67" spans="1:8">
      <c r="A67" s="112" t="s">
        <v>160</v>
      </c>
      <c r="B67" s="113">
        <v>258</v>
      </c>
      <c r="C67" s="113">
        <v>232</v>
      </c>
      <c r="D67" s="113">
        <v>30</v>
      </c>
      <c r="E67" s="113">
        <v>202</v>
      </c>
      <c r="F67" s="113">
        <v>54</v>
      </c>
      <c r="G67" s="113">
        <v>23.36</v>
      </c>
      <c r="H67" s="113">
        <v>26.83</v>
      </c>
    </row>
    <row r="68" spans="1:8">
      <c r="A68" s="112" t="s">
        <v>162</v>
      </c>
      <c r="B68" s="113">
        <v>310</v>
      </c>
      <c r="C68" s="113">
        <v>296</v>
      </c>
      <c r="D68" s="113">
        <v>50</v>
      </c>
      <c r="E68" s="113">
        <v>246</v>
      </c>
      <c r="F68" s="113">
        <v>64</v>
      </c>
      <c r="G68" s="113">
        <v>21.68</v>
      </c>
      <c r="H68" s="113">
        <v>26.05</v>
      </c>
    </row>
    <row r="69" spans="1:8">
      <c r="A69" s="112" t="s">
        <v>164</v>
      </c>
      <c r="B69" s="113">
        <v>348</v>
      </c>
      <c r="C69" s="113">
        <v>334</v>
      </c>
      <c r="D69" s="113">
        <v>50</v>
      </c>
      <c r="E69" s="113">
        <v>284</v>
      </c>
      <c r="F69" s="113">
        <v>64</v>
      </c>
      <c r="G69" s="113">
        <v>19.09</v>
      </c>
      <c r="H69" s="113">
        <v>22.45</v>
      </c>
    </row>
    <row r="70" spans="1:8">
      <c r="A70" s="112" t="s">
        <v>166</v>
      </c>
      <c r="B70" s="113">
        <v>263</v>
      </c>
      <c r="C70" s="113">
        <v>243</v>
      </c>
      <c r="D70" s="113">
        <v>55</v>
      </c>
      <c r="E70" s="113">
        <v>187</v>
      </c>
      <c r="F70" s="113">
        <v>42</v>
      </c>
      <c r="G70" s="113">
        <v>17.329999999999998</v>
      </c>
      <c r="H70" s="113">
        <v>22.44</v>
      </c>
    </row>
    <row r="71" spans="1:8">
      <c r="A71" s="112" t="s">
        <v>168</v>
      </c>
      <c r="B71" s="113">
        <v>331</v>
      </c>
      <c r="C71" s="113">
        <v>317</v>
      </c>
      <c r="D71" s="113">
        <v>67</v>
      </c>
      <c r="E71" s="113">
        <v>250</v>
      </c>
      <c r="F71" s="113">
        <v>49</v>
      </c>
      <c r="G71" s="113">
        <v>15.43</v>
      </c>
      <c r="H71" s="113">
        <v>19.559999999999999</v>
      </c>
    </row>
    <row r="72" spans="1:8">
      <c r="A72" s="112" t="s">
        <v>170</v>
      </c>
      <c r="B72" s="113">
        <v>354</v>
      </c>
      <c r="C72" s="113">
        <v>336</v>
      </c>
      <c r="D72" s="113">
        <v>68</v>
      </c>
      <c r="E72" s="113">
        <v>268</v>
      </c>
      <c r="F72" s="113">
        <v>53</v>
      </c>
      <c r="G72" s="113">
        <v>15.67</v>
      </c>
      <c r="H72" s="113">
        <v>19.670000000000002</v>
      </c>
    </row>
    <row r="73" spans="1:8">
      <c r="A73" s="112" t="s">
        <v>172</v>
      </c>
      <c r="B73" s="113">
        <v>289</v>
      </c>
      <c r="C73" s="113">
        <v>275</v>
      </c>
      <c r="D73" s="113">
        <v>67</v>
      </c>
      <c r="E73" s="113">
        <v>207</v>
      </c>
      <c r="F73" s="113">
        <v>39</v>
      </c>
      <c r="G73" s="113">
        <v>14.21</v>
      </c>
      <c r="H73" s="113">
        <v>18.84</v>
      </c>
    </row>
    <row r="74" spans="1:8">
      <c r="A74" s="112" t="s">
        <v>174</v>
      </c>
      <c r="B74" s="113">
        <v>189</v>
      </c>
      <c r="C74" s="113">
        <v>178</v>
      </c>
      <c r="D74" s="113">
        <v>50</v>
      </c>
      <c r="E74" s="113">
        <v>128</v>
      </c>
      <c r="F74" s="113">
        <v>47</v>
      </c>
      <c r="G74" s="113">
        <v>26.08</v>
      </c>
      <c r="H74" s="113">
        <v>36.200000000000003</v>
      </c>
    </row>
    <row r="75" spans="1:8">
      <c r="A75" s="112" t="s">
        <v>176</v>
      </c>
      <c r="B75" s="113">
        <v>243</v>
      </c>
      <c r="C75" s="113">
        <v>225</v>
      </c>
      <c r="D75" s="113">
        <v>30</v>
      </c>
      <c r="E75" s="113">
        <v>195</v>
      </c>
      <c r="F75" s="113">
        <v>64</v>
      </c>
      <c r="G75" s="113">
        <v>28.28</v>
      </c>
      <c r="H75" s="113">
        <v>32.619999999999997</v>
      </c>
    </row>
    <row r="76" spans="1:8">
      <c r="A76" s="112" t="s">
        <v>178</v>
      </c>
      <c r="B76" s="113">
        <v>316</v>
      </c>
      <c r="C76" s="113">
        <v>301</v>
      </c>
      <c r="D76" s="113">
        <v>38</v>
      </c>
      <c r="E76" s="113">
        <v>263</v>
      </c>
      <c r="F76" s="113">
        <v>96</v>
      </c>
      <c r="G76" s="113">
        <v>32.04</v>
      </c>
      <c r="H76" s="113">
        <v>36.69</v>
      </c>
    </row>
    <row r="77" spans="1:8">
      <c r="A77" s="112" t="s">
        <v>180</v>
      </c>
      <c r="B77" s="113">
        <v>239</v>
      </c>
      <c r="C77" s="113">
        <v>210</v>
      </c>
      <c r="D77" s="113">
        <v>40</v>
      </c>
      <c r="E77" s="113">
        <v>170</v>
      </c>
      <c r="F77" s="113">
        <v>81</v>
      </c>
      <c r="G77" s="113">
        <v>38.46</v>
      </c>
      <c r="H77" s="113">
        <v>47.56</v>
      </c>
    </row>
    <row r="78" spans="1:8">
      <c r="A78" s="112" t="s">
        <v>182</v>
      </c>
      <c r="B78" s="113">
        <v>435</v>
      </c>
      <c r="C78" s="113">
        <v>423</v>
      </c>
      <c r="D78" s="113">
        <v>57</v>
      </c>
      <c r="E78" s="113">
        <v>366</v>
      </c>
      <c r="F78" s="113">
        <v>177</v>
      </c>
      <c r="G78" s="113">
        <v>41.81</v>
      </c>
      <c r="H78" s="113">
        <v>48.33</v>
      </c>
    </row>
    <row r="79" spans="1:8">
      <c r="A79" s="112" t="s">
        <v>184</v>
      </c>
      <c r="B79" s="113">
        <v>396</v>
      </c>
      <c r="C79" s="113">
        <v>378</v>
      </c>
      <c r="D79" s="113">
        <v>17</v>
      </c>
      <c r="E79" s="113">
        <v>361</v>
      </c>
      <c r="F79" s="113">
        <v>169</v>
      </c>
      <c r="G79" s="113">
        <v>44.56</v>
      </c>
      <c r="H79" s="113">
        <v>46.66</v>
      </c>
    </row>
    <row r="80" spans="1:8">
      <c r="A80" s="112" t="s">
        <v>186</v>
      </c>
      <c r="B80" s="113">
        <v>357</v>
      </c>
      <c r="C80" s="113">
        <v>345</v>
      </c>
      <c r="D80" s="113">
        <v>15</v>
      </c>
      <c r="E80" s="113">
        <v>330</v>
      </c>
      <c r="F80" s="113">
        <v>161</v>
      </c>
      <c r="G80" s="113">
        <v>46.56</v>
      </c>
      <c r="H80" s="113">
        <v>48.7</v>
      </c>
    </row>
    <row r="81" spans="1:8">
      <c r="A81" s="112" t="s">
        <v>188</v>
      </c>
      <c r="B81" s="113">
        <v>418</v>
      </c>
      <c r="C81" s="113">
        <v>394</v>
      </c>
      <c r="D81" s="113">
        <v>22</v>
      </c>
      <c r="E81" s="113">
        <v>373</v>
      </c>
      <c r="F81" s="113">
        <v>177</v>
      </c>
      <c r="G81" s="113">
        <v>44.76</v>
      </c>
      <c r="H81" s="113">
        <v>47.37</v>
      </c>
    </row>
    <row r="82" spans="1:8">
      <c r="A82" s="112" t="s">
        <v>190</v>
      </c>
      <c r="B82" s="113">
        <v>436</v>
      </c>
      <c r="C82" s="113">
        <v>426</v>
      </c>
      <c r="D82" s="113">
        <v>20</v>
      </c>
      <c r="E82" s="113">
        <v>406</v>
      </c>
      <c r="F82" s="113">
        <v>192</v>
      </c>
      <c r="G82" s="113">
        <v>44.89</v>
      </c>
      <c r="H82" s="113">
        <v>47.13</v>
      </c>
    </row>
    <row r="83" spans="1:8">
      <c r="A83" s="112" t="s">
        <v>192</v>
      </c>
      <c r="B83" s="113">
        <v>520</v>
      </c>
      <c r="C83" s="113">
        <v>500</v>
      </c>
      <c r="D83" s="113">
        <v>40</v>
      </c>
      <c r="E83" s="113">
        <v>460</v>
      </c>
      <c r="F83" s="113">
        <v>202</v>
      </c>
      <c r="G83" s="113">
        <v>40.51</v>
      </c>
      <c r="H83" s="113">
        <v>44.04</v>
      </c>
    </row>
    <row r="84" spans="1:8">
      <c r="A84" s="112" t="s">
        <v>194</v>
      </c>
      <c r="B84" s="113">
        <v>627</v>
      </c>
      <c r="C84" s="113">
        <v>560</v>
      </c>
      <c r="D84" s="113">
        <v>47</v>
      </c>
      <c r="E84" s="113">
        <v>513</v>
      </c>
      <c r="F84" s="113">
        <v>213</v>
      </c>
      <c r="G84" s="113">
        <v>37.99</v>
      </c>
      <c r="H84" s="113">
        <v>41.46</v>
      </c>
    </row>
    <row r="85" spans="1:8">
      <c r="A85" s="112" t="s">
        <v>196</v>
      </c>
      <c r="B85" s="113">
        <v>642</v>
      </c>
      <c r="C85" s="113">
        <v>663</v>
      </c>
      <c r="D85" s="113">
        <v>178</v>
      </c>
      <c r="E85" s="113">
        <v>485</v>
      </c>
      <c r="F85" s="113">
        <v>185</v>
      </c>
      <c r="G85" s="113">
        <v>27.9</v>
      </c>
      <c r="H85" s="113">
        <v>38.119999999999997</v>
      </c>
    </row>
    <row r="86" spans="1:8">
      <c r="A86" s="112" t="s">
        <v>198</v>
      </c>
      <c r="B86" s="113">
        <v>567</v>
      </c>
      <c r="C86" s="113">
        <v>568</v>
      </c>
      <c r="D86" s="113">
        <v>151</v>
      </c>
      <c r="E86" s="113">
        <v>416</v>
      </c>
      <c r="F86" s="113">
        <v>161</v>
      </c>
      <c r="G86" s="113">
        <v>28.29</v>
      </c>
      <c r="H86" s="113">
        <v>38.58</v>
      </c>
    </row>
    <row r="87" spans="1:8">
      <c r="A87" s="112" t="s">
        <v>200</v>
      </c>
      <c r="B87" s="113">
        <v>533</v>
      </c>
      <c r="C87" s="113">
        <v>526</v>
      </c>
      <c r="D87" s="113">
        <v>146</v>
      </c>
      <c r="E87" s="113">
        <v>380</v>
      </c>
      <c r="F87" s="113">
        <v>155</v>
      </c>
      <c r="G87" s="113">
        <v>29.36</v>
      </c>
      <c r="H87" s="113">
        <v>40.659999999999997</v>
      </c>
    </row>
    <row r="88" spans="1:8">
      <c r="A88" s="112" t="s">
        <v>202</v>
      </c>
      <c r="B88" s="113">
        <v>461</v>
      </c>
      <c r="C88" s="113">
        <v>465</v>
      </c>
      <c r="D88" s="113">
        <v>140</v>
      </c>
      <c r="E88" s="113">
        <v>324</v>
      </c>
      <c r="F88" s="113">
        <v>145</v>
      </c>
      <c r="G88" s="113">
        <v>31.25</v>
      </c>
      <c r="H88" s="113">
        <v>44.76</v>
      </c>
    </row>
    <row r="89" spans="1:8">
      <c r="A89" s="112" t="s">
        <v>204</v>
      </c>
      <c r="B89" s="113">
        <v>451</v>
      </c>
      <c r="C89" s="113">
        <v>440</v>
      </c>
      <c r="D89" s="113">
        <v>140</v>
      </c>
      <c r="E89" s="113">
        <v>299</v>
      </c>
      <c r="F89" s="113">
        <v>128</v>
      </c>
      <c r="G89" s="113">
        <v>29.2</v>
      </c>
      <c r="H89" s="113">
        <v>42.91</v>
      </c>
    </row>
    <row r="90" spans="1:8">
      <c r="A90" s="112" t="s">
        <v>206</v>
      </c>
      <c r="B90" s="113">
        <v>437</v>
      </c>
      <c r="C90" s="113">
        <v>439</v>
      </c>
      <c r="D90" s="113">
        <v>141</v>
      </c>
      <c r="E90" s="113">
        <v>297</v>
      </c>
      <c r="F90" s="113">
        <v>127</v>
      </c>
      <c r="G90" s="113">
        <v>29</v>
      </c>
      <c r="H90" s="113">
        <v>42.77</v>
      </c>
    </row>
    <row r="91" spans="1:8">
      <c r="A91" s="112" t="s">
        <v>208</v>
      </c>
      <c r="B91" s="113">
        <v>446</v>
      </c>
      <c r="C91" s="113">
        <v>440</v>
      </c>
      <c r="D91" s="113">
        <v>143</v>
      </c>
      <c r="E91" s="113">
        <v>297</v>
      </c>
      <c r="F91" s="113">
        <v>133</v>
      </c>
      <c r="G91" s="113">
        <v>30.33</v>
      </c>
      <c r="H91" s="113">
        <v>44.9</v>
      </c>
    </row>
    <row r="92" spans="1:8">
      <c r="A92" s="112" t="s">
        <v>210</v>
      </c>
      <c r="B92" s="113">
        <v>668</v>
      </c>
      <c r="C92" s="113">
        <v>628</v>
      </c>
      <c r="D92" s="113">
        <v>208</v>
      </c>
      <c r="E92" s="113">
        <v>420</v>
      </c>
      <c r="F92" s="113">
        <v>183</v>
      </c>
      <c r="G92" s="113">
        <v>29.12</v>
      </c>
      <c r="H92" s="113">
        <v>43.54</v>
      </c>
    </row>
    <row r="93" spans="1:8">
      <c r="A93" s="112" t="s">
        <v>212</v>
      </c>
      <c r="B93" s="113">
        <v>643</v>
      </c>
      <c r="C93" s="113">
        <v>651</v>
      </c>
      <c r="D93" s="113">
        <v>202</v>
      </c>
      <c r="E93" s="113">
        <v>448</v>
      </c>
      <c r="F93" s="113">
        <v>194</v>
      </c>
      <c r="G93" s="113">
        <v>29.79</v>
      </c>
      <c r="H93" s="113">
        <v>43.23</v>
      </c>
    </row>
    <row r="94" spans="1:8">
      <c r="A94" s="112" t="s">
        <v>214</v>
      </c>
      <c r="B94" s="113">
        <v>725</v>
      </c>
      <c r="C94" s="113">
        <v>717</v>
      </c>
      <c r="D94" s="113">
        <v>211</v>
      </c>
      <c r="E94" s="113">
        <v>506</v>
      </c>
      <c r="F94" s="113">
        <v>216</v>
      </c>
      <c r="G94" s="113">
        <v>30.16</v>
      </c>
      <c r="H94" s="113">
        <v>42.71</v>
      </c>
    </row>
    <row r="95" spans="1:8">
      <c r="A95" s="112" t="s">
        <v>216</v>
      </c>
      <c r="B95" s="113">
        <v>723</v>
      </c>
      <c r="C95" s="113">
        <v>701</v>
      </c>
      <c r="D95" s="113">
        <v>207</v>
      </c>
      <c r="E95" s="113">
        <v>494</v>
      </c>
      <c r="F95" s="113">
        <v>211</v>
      </c>
      <c r="G95" s="113">
        <v>30.04</v>
      </c>
      <c r="H95" s="113">
        <v>42.61</v>
      </c>
    </row>
    <row r="96" spans="1:8">
      <c r="A96" s="112" t="s">
        <v>218</v>
      </c>
      <c r="B96" s="113">
        <v>668</v>
      </c>
      <c r="C96" s="113">
        <v>668</v>
      </c>
      <c r="D96" s="113">
        <v>211</v>
      </c>
      <c r="E96" s="113">
        <v>457</v>
      </c>
      <c r="F96" s="113">
        <v>190</v>
      </c>
      <c r="G96" s="113">
        <v>28.5</v>
      </c>
      <c r="H96" s="113">
        <v>41.67</v>
      </c>
    </row>
    <row r="97" spans="1:8">
      <c r="A97" s="112" t="s">
        <v>220</v>
      </c>
      <c r="B97" s="113">
        <v>578</v>
      </c>
      <c r="C97" s="113">
        <v>579</v>
      </c>
      <c r="D97" s="113">
        <v>192</v>
      </c>
      <c r="E97" s="113">
        <v>387</v>
      </c>
      <c r="F97" s="113">
        <v>178</v>
      </c>
      <c r="G97" s="113">
        <v>30.75</v>
      </c>
      <c r="H97" s="113">
        <v>46.05</v>
      </c>
    </row>
    <row r="98" spans="1:8">
      <c r="A98" s="112" t="s">
        <v>222</v>
      </c>
      <c r="B98" s="113">
        <v>635</v>
      </c>
      <c r="C98" s="113">
        <v>624</v>
      </c>
      <c r="D98" s="113">
        <v>210</v>
      </c>
      <c r="E98" s="113">
        <v>414</v>
      </c>
      <c r="F98" s="113">
        <v>189</v>
      </c>
      <c r="G98" s="113">
        <v>30.35</v>
      </c>
      <c r="H98" s="113">
        <v>45.78</v>
      </c>
    </row>
    <row r="99" spans="1:8">
      <c r="A99" s="112" t="s">
        <v>224</v>
      </c>
      <c r="B99" s="113">
        <v>692</v>
      </c>
      <c r="C99" s="113">
        <v>680</v>
      </c>
      <c r="D99" s="113">
        <v>229</v>
      </c>
      <c r="E99" s="113">
        <v>450</v>
      </c>
      <c r="F99" s="113">
        <v>214</v>
      </c>
      <c r="G99" s="113">
        <v>31.52</v>
      </c>
      <c r="H99" s="113">
        <v>47.57</v>
      </c>
    </row>
    <row r="100" spans="1:8">
      <c r="A100" s="112" t="s">
        <v>226</v>
      </c>
      <c r="B100" s="113">
        <v>724</v>
      </c>
      <c r="C100" s="113">
        <v>707</v>
      </c>
      <c r="D100" s="113">
        <v>239</v>
      </c>
      <c r="E100" s="113">
        <v>468</v>
      </c>
      <c r="F100" s="113">
        <v>216</v>
      </c>
      <c r="G100" s="113">
        <v>30.55</v>
      </c>
      <c r="H100" s="113">
        <v>46.15</v>
      </c>
    </row>
    <row r="101" spans="1:8">
      <c r="A101" s="112" t="s">
        <v>228</v>
      </c>
      <c r="B101" s="113">
        <v>745</v>
      </c>
      <c r="C101" s="113">
        <v>735</v>
      </c>
      <c r="D101" s="113">
        <v>250</v>
      </c>
      <c r="E101" s="113">
        <v>485</v>
      </c>
      <c r="F101" s="113">
        <v>221</v>
      </c>
      <c r="G101" s="113">
        <v>30.02</v>
      </c>
      <c r="H101" s="113">
        <v>45.49</v>
      </c>
    </row>
    <row r="102" spans="1:8">
      <c r="A102" s="112" t="s">
        <v>230</v>
      </c>
      <c r="B102" s="113">
        <v>789</v>
      </c>
      <c r="C102" s="113">
        <v>766</v>
      </c>
      <c r="D102" s="113">
        <v>258</v>
      </c>
      <c r="E102" s="113">
        <v>508</v>
      </c>
      <c r="F102" s="113">
        <v>227</v>
      </c>
      <c r="G102" s="113">
        <v>29.59</v>
      </c>
      <c r="H102" s="113">
        <v>44.63</v>
      </c>
    </row>
    <row r="103" spans="1:8">
      <c r="A103" s="112" t="s">
        <v>232</v>
      </c>
      <c r="B103" s="113">
        <v>845</v>
      </c>
      <c r="C103" s="113">
        <v>845</v>
      </c>
      <c r="D103" s="113">
        <v>379</v>
      </c>
      <c r="E103" s="113">
        <v>466</v>
      </c>
      <c r="F103" s="113">
        <v>217</v>
      </c>
      <c r="G103" s="113">
        <v>25.65</v>
      </c>
      <c r="H103" s="113">
        <v>46.5</v>
      </c>
    </row>
    <row r="104" spans="1:8">
      <c r="A104" s="112" t="s">
        <v>233</v>
      </c>
      <c r="B104" s="113">
        <v>827</v>
      </c>
      <c r="C104" s="113">
        <v>804</v>
      </c>
      <c r="D104" s="113">
        <v>449</v>
      </c>
      <c r="E104" s="113">
        <v>356</v>
      </c>
      <c r="F104" s="113">
        <v>174</v>
      </c>
      <c r="G104" s="113">
        <v>21.65</v>
      </c>
      <c r="H104" s="113">
        <v>48.98</v>
      </c>
    </row>
    <row r="105" spans="1:8">
      <c r="A105" s="112" t="s">
        <v>234</v>
      </c>
      <c r="B105" s="113">
        <v>866</v>
      </c>
      <c r="C105" s="113">
        <v>833</v>
      </c>
      <c r="D105" s="113">
        <v>432</v>
      </c>
      <c r="E105" s="113">
        <v>400</v>
      </c>
      <c r="F105" s="113">
        <v>199</v>
      </c>
      <c r="G105" s="113">
        <v>23.91</v>
      </c>
      <c r="H105" s="113">
        <v>49.75</v>
      </c>
    </row>
    <row r="106" spans="1:8">
      <c r="A106" s="112" t="s">
        <v>235</v>
      </c>
      <c r="B106" s="113">
        <v>655</v>
      </c>
      <c r="C106" s="113">
        <v>630</v>
      </c>
      <c r="D106" s="113">
        <v>372</v>
      </c>
      <c r="E106" s="113">
        <v>258</v>
      </c>
      <c r="F106" s="113">
        <v>130</v>
      </c>
      <c r="G106" s="113">
        <v>20.56</v>
      </c>
      <c r="H106" s="113">
        <v>50.29</v>
      </c>
    </row>
    <row r="107" spans="1:8">
      <c r="A107" s="112" t="s">
        <v>236</v>
      </c>
      <c r="B107" s="113">
        <v>732</v>
      </c>
      <c r="C107" s="113">
        <v>731</v>
      </c>
      <c r="D107" s="113">
        <v>377</v>
      </c>
      <c r="E107" s="113">
        <v>354</v>
      </c>
      <c r="F107" s="113">
        <v>149</v>
      </c>
      <c r="G107" s="113">
        <v>20.440000000000001</v>
      </c>
      <c r="H107" s="113">
        <v>42.19</v>
      </c>
    </row>
    <row r="108" spans="1:8">
      <c r="A108" s="112" t="s">
        <v>237</v>
      </c>
      <c r="B108" s="113">
        <v>780</v>
      </c>
      <c r="C108" s="113">
        <v>760</v>
      </c>
      <c r="D108" s="113">
        <v>369</v>
      </c>
      <c r="E108" s="113">
        <v>391</v>
      </c>
      <c r="F108" s="113">
        <v>157</v>
      </c>
      <c r="G108" s="113">
        <v>20.67</v>
      </c>
      <c r="H108" s="113">
        <v>40.18</v>
      </c>
    </row>
    <row r="109" spans="1:8">
      <c r="A109" s="112" t="s">
        <v>238</v>
      </c>
      <c r="B109" s="113">
        <v>765</v>
      </c>
      <c r="C109" s="113">
        <v>789</v>
      </c>
      <c r="D109" s="113">
        <v>382</v>
      </c>
      <c r="E109" s="113">
        <v>407</v>
      </c>
      <c r="F109" s="113">
        <v>173</v>
      </c>
      <c r="G109" s="113">
        <v>21.89</v>
      </c>
      <c r="H109" s="113">
        <v>42.41</v>
      </c>
    </row>
    <row r="110" spans="1:8">
      <c r="A110" s="112" t="s">
        <v>239</v>
      </c>
      <c r="B110" s="113">
        <v>616</v>
      </c>
      <c r="C110" s="113">
        <v>587</v>
      </c>
      <c r="D110" s="113">
        <v>292</v>
      </c>
      <c r="E110" s="113">
        <v>296</v>
      </c>
      <c r="F110" s="113">
        <v>145</v>
      </c>
      <c r="G110" s="113">
        <v>24.77</v>
      </c>
      <c r="H110" s="113">
        <v>49.2</v>
      </c>
    </row>
    <row r="111" spans="1:8">
      <c r="A111" s="112" t="s">
        <v>240</v>
      </c>
      <c r="B111" s="113">
        <v>697</v>
      </c>
      <c r="C111" s="113">
        <v>685</v>
      </c>
      <c r="D111" s="113">
        <v>300</v>
      </c>
      <c r="E111" s="113">
        <v>386</v>
      </c>
      <c r="F111" s="113">
        <v>202</v>
      </c>
      <c r="G111" s="113">
        <v>29.48</v>
      </c>
      <c r="H111" s="113">
        <v>52.38</v>
      </c>
    </row>
    <row r="112" spans="1:8">
      <c r="A112" s="112" t="s">
        <v>241</v>
      </c>
      <c r="B112" s="113">
        <v>850</v>
      </c>
      <c r="C112" s="113">
        <v>831</v>
      </c>
      <c r="D112" s="113">
        <v>367</v>
      </c>
      <c r="E112" s="113">
        <v>464</v>
      </c>
      <c r="F112" s="113">
        <v>229</v>
      </c>
      <c r="G112" s="113">
        <v>27.62</v>
      </c>
      <c r="H112" s="113">
        <v>49.46</v>
      </c>
    </row>
    <row r="113" spans="1:8">
      <c r="A113" s="112" t="s">
        <v>242</v>
      </c>
      <c r="B113" s="113">
        <v>823</v>
      </c>
      <c r="C113" s="113">
        <v>808</v>
      </c>
      <c r="D113" s="113">
        <v>339</v>
      </c>
      <c r="E113" s="113">
        <v>469</v>
      </c>
      <c r="F113" s="113">
        <v>234</v>
      </c>
      <c r="G113" s="113">
        <v>28.91</v>
      </c>
      <c r="H113" s="113">
        <v>49.83</v>
      </c>
    </row>
    <row r="114" spans="1:8">
      <c r="A114" s="112" t="s">
        <v>243</v>
      </c>
      <c r="B114" s="113">
        <v>903</v>
      </c>
      <c r="C114" s="113">
        <v>900</v>
      </c>
      <c r="D114" s="113">
        <v>397</v>
      </c>
      <c r="E114" s="113">
        <v>503</v>
      </c>
      <c r="F114" s="113">
        <v>251</v>
      </c>
      <c r="G114" s="113">
        <v>27.95</v>
      </c>
      <c r="H114" s="113">
        <v>49.97</v>
      </c>
    </row>
    <row r="115" spans="1:8">
      <c r="A115" s="112" t="s">
        <v>244</v>
      </c>
      <c r="B115" s="113">
        <v>1026</v>
      </c>
      <c r="C115" s="113">
        <v>1008</v>
      </c>
      <c r="D115" s="113">
        <v>437</v>
      </c>
      <c r="E115" s="113">
        <v>571</v>
      </c>
      <c r="F115" s="113">
        <v>281</v>
      </c>
      <c r="G115" s="113">
        <v>27.85</v>
      </c>
      <c r="H115" s="113">
        <v>49.2</v>
      </c>
    </row>
    <row r="116" spans="1:8">
      <c r="A116" s="112" t="s">
        <v>245</v>
      </c>
      <c r="B116" s="113">
        <v>991</v>
      </c>
      <c r="C116" s="113">
        <v>982</v>
      </c>
      <c r="D116" s="113">
        <v>454</v>
      </c>
      <c r="E116" s="113">
        <v>528</v>
      </c>
      <c r="F116" s="113">
        <v>258</v>
      </c>
      <c r="G116" s="113">
        <v>26.29</v>
      </c>
      <c r="H116" s="113">
        <v>48.92</v>
      </c>
    </row>
    <row r="117" spans="1:8">
      <c r="A117" s="112" t="s">
        <v>246</v>
      </c>
      <c r="B117" s="113">
        <v>1118</v>
      </c>
      <c r="C117" s="113">
        <v>1087</v>
      </c>
      <c r="D117" s="113">
        <v>517</v>
      </c>
      <c r="E117" s="113">
        <v>570</v>
      </c>
      <c r="F117" s="113">
        <v>258</v>
      </c>
      <c r="G117" s="113">
        <v>23.77</v>
      </c>
      <c r="H117" s="113">
        <v>45.33</v>
      </c>
    </row>
    <row r="118" spans="1:8">
      <c r="A118" s="112" t="s">
        <v>247</v>
      </c>
      <c r="B118" s="113">
        <v>1227</v>
      </c>
      <c r="C118" s="113">
        <v>1213</v>
      </c>
      <c r="D118" s="113">
        <v>549</v>
      </c>
      <c r="E118" s="113">
        <v>665</v>
      </c>
      <c r="F118" s="113">
        <v>294</v>
      </c>
      <c r="G118" s="113">
        <v>24.22</v>
      </c>
      <c r="H118" s="113">
        <v>44.22</v>
      </c>
    </row>
    <row r="119" spans="1:8">
      <c r="A119" s="112" t="s">
        <v>248</v>
      </c>
      <c r="B119" s="113">
        <v>1434</v>
      </c>
      <c r="C119" s="113">
        <v>1415</v>
      </c>
      <c r="D119" s="113">
        <v>642</v>
      </c>
      <c r="E119" s="113">
        <v>773</v>
      </c>
      <c r="F119" s="113">
        <v>329</v>
      </c>
      <c r="G119" s="113">
        <v>23.28</v>
      </c>
      <c r="H119" s="113">
        <v>42.6</v>
      </c>
    </row>
    <row r="120" spans="1:8">
      <c r="A120" s="112" t="s">
        <v>249</v>
      </c>
      <c r="B120" s="113">
        <v>1194</v>
      </c>
      <c r="C120" s="113">
        <v>1183</v>
      </c>
      <c r="D120" s="113">
        <v>526</v>
      </c>
      <c r="E120" s="113">
        <v>657</v>
      </c>
      <c r="F120" s="113">
        <v>283</v>
      </c>
      <c r="G120" s="113">
        <v>23.88</v>
      </c>
      <c r="H120" s="113">
        <v>42.98</v>
      </c>
    </row>
    <row r="121" spans="1:8">
      <c r="A121" s="112" t="s">
        <v>250</v>
      </c>
      <c r="B121" s="113">
        <v>1312</v>
      </c>
      <c r="C121" s="113">
        <v>1282</v>
      </c>
      <c r="D121" s="113">
        <v>509</v>
      </c>
      <c r="E121" s="113">
        <v>682</v>
      </c>
      <c r="F121" s="113">
        <v>295</v>
      </c>
      <c r="G121" s="113">
        <v>22.99</v>
      </c>
      <c r="H121" s="113">
        <v>43.19</v>
      </c>
    </row>
    <row r="122" spans="1:8">
      <c r="A122" s="112" t="s">
        <v>251</v>
      </c>
      <c r="B122" s="113">
        <v>1557</v>
      </c>
      <c r="C122" s="113">
        <v>1547</v>
      </c>
      <c r="D122" s="113">
        <v>761</v>
      </c>
      <c r="E122" s="113">
        <v>786</v>
      </c>
      <c r="F122" s="113">
        <v>327</v>
      </c>
      <c r="G122" s="113">
        <v>21.11</v>
      </c>
      <c r="H122" s="113">
        <v>41.56</v>
      </c>
    </row>
    <row r="123" spans="1:8">
      <c r="A123" s="112" t="s">
        <v>252</v>
      </c>
      <c r="B123" s="113">
        <v>1527</v>
      </c>
      <c r="C123" s="113">
        <v>1528</v>
      </c>
      <c r="D123" s="113">
        <v>777</v>
      </c>
      <c r="E123" s="113">
        <v>751</v>
      </c>
      <c r="F123" s="113">
        <v>310</v>
      </c>
      <c r="G123" s="113">
        <v>20.29</v>
      </c>
      <c r="H123" s="113">
        <v>41.27</v>
      </c>
    </row>
    <row r="124" spans="1:8">
      <c r="A124" s="112" t="s">
        <v>253</v>
      </c>
      <c r="B124" s="113">
        <v>1653</v>
      </c>
      <c r="C124" s="113">
        <v>1641</v>
      </c>
      <c r="D124" s="113">
        <v>882</v>
      </c>
      <c r="E124" s="113">
        <v>759</v>
      </c>
      <c r="F124" s="113">
        <v>305</v>
      </c>
      <c r="G124" s="113">
        <v>18.579999999999998</v>
      </c>
      <c r="H124" s="113">
        <v>40.159999999999997</v>
      </c>
    </row>
    <row r="125" spans="1:8">
      <c r="A125" s="112" t="s">
        <v>254</v>
      </c>
      <c r="B125" s="113">
        <v>1813</v>
      </c>
      <c r="C125" s="113">
        <v>1767</v>
      </c>
      <c r="D125" s="113">
        <v>987</v>
      </c>
      <c r="E125" s="113">
        <v>780</v>
      </c>
      <c r="F125" s="113">
        <v>313</v>
      </c>
      <c r="G125" s="113">
        <v>17.690000000000001</v>
      </c>
      <c r="H125" s="113">
        <v>40.08</v>
      </c>
    </row>
    <row r="126" spans="1:8">
      <c r="A126" s="112" t="s">
        <v>255</v>
      </c>
      <c r="B126" s="113">
        <v>1894</v>
      </c>
      <c r="C126" s="113">
        <v>1906</v>
      </c>
      <c r="D126" s="113">
        <v>1152</v>
      </c>
      <c r="E126" s="113">
        <v>754</v>
      </c>
      <c r="F126" s="113">
        <v>284</v>
      </c>
      <c r="G126" s="113">
        <v>14.88</v>
      </c>
      <c r="H126" s="113">
        <v>37.630000000000003</v>
      </c>
    </row>
    <row r="127" spans="1:8">
      <c r="A127" s="112" t="s">
        <v>256</v>
      </c>
      <c r="B127" s="113">
        <v>1674</v>
      </c>
      <c r="C127" s="113">
        <v>1648</v>
      </c>
      <c r="D127" s="113">
        <v>1033</v>
      </c>
      <c r="E127" s="113">
        <v>616</v>
      </c>
      <c r="F127" s="113">
        <v>206</v>
      </c>
      <c r="G127" s="113">
        <v>12.49</v>
      </c>
      <c r="H127" s="113">
        <v>33.46</v>
      </c>
    </row>
    <row r="128" spans="1:8">
      <c r="A128" s="112" t="s">
        <v>257</v>
      </c>
      <c r="B128" s="113">
        <v>2392</v>
      </c>
      <c r="C128" s="113">
        <v>2359</v>
      </c>
      <c r="D128" s="113">
        <v>1615</v>
      </c>
      <c r="E128" s="113">
        <v>744</v>
      </c>
      <c r="F128" s="113">
        <v>214</v>
      </c>
      <c r="G128" s="113">
        <v>9.08</v>
      </c>
      <c r="H128" s="113">
        <v>28.8</v>
      </c>
    </row>
    <row r="129" spans="1:8">
      <c r="A129" s="112" t="s">
        <v>258</v>
      </c>
      <c r="B129" s="113">
        <v>2952</v>
      </c>
      <c r="C129" s="113">
        <v>2919</v>
      </c>
      <c r="D129" s="113">
        <v>2141</v>
      </c>
      <c r="E129" s="113">
        <v>778</v>
      </c>
      <c r="F129" s="113">
        <v>205</v>
      </c>
      <c r="G129" s="113">
        <v>7.01</v>
      </c>
      <c r="H129" s="113">
        <v>26.28</v>
      </c>
    </row>
    <row r="130" spans="1:8">
      <c r="A130" s="112" t="s">
        <v>259</v>
      </c>
      <c r="B130" s="113">
        <v>3031</v>
      </c>
      <c r="C130" s="113">
        <v>2952</v>
      </c>
      <c r="D130" s="113">
        <v>2229</v>
      </c>
      <c r="E130" s="113">
        <v>723</v>
      </c>
      <c r="F130" s="113">
        <v>171</v>
      </c>
      <c r="G130" s="113">
        <v>5.79</v>
      </c>
      <c r="H130" s="113">
        <v>23.65</v>
      </c>
    </row>
    <row r="131" spans="1:8">
      <c r="A131" s="112" t="s">
        <v>260</v>
      </c>
      <c r="B131" s="113">
        <v>3904</v>
      </c>
      <c r="C131" s="113">
        <v>3828</v>
      </c>
      <c r="D131" s="113">
        <v>2711</v>
      </c>
      <c r="E131" s="113">
        <v>1116</v>
      </c>
      <c r="F131" s="113">
        <v>237</v>
      </c>
      <c r="G131" s="113">
        <v>6.2</v>
      </c>
      <c r="H131" s="113">
        <v>21.27</v>
      </c>
    </row>
    <row r="132" spans="1:8">
      <c r="A132" s="112" t="s">
        <v>261</v>
      </c>
      <c r="B132" s="113">
        <v>5278</v>
      </c>
      <c r="C132" s="113">
        <v>5102</v>
      </c>
      <c r="D132" s="113">
        <v>3116</v>
      </c>
      <c r="E132" s="113">
        <v>1986</v>
      </c>
      <c r="F132" s="113">
        <v>326</v>
      </c>
      <c r="G132" s="113">
        <v>6.38</v>
      </c>
      <c r="H132" s="113">
        <v>16.399999999999999</v>
      </c>
    </row>
    <row r="133" spans="1:8">
      <c r="A133" s="112" t="s">
        <v>262</v>
      </c>
      <c r="B133" s="113">
        <v>2509</v>
      </c>
      <c r="C133" s="113">
        <v>2557</v>
      </c>
      <c r="D133" s="113">
        <v>1564</v>
      </c>
      <c r="E133" s="113">
        <v>993</v>
      </c>
      <c r="F133" s="113">
        <v>292</v>
      </c>
      <c r="G133" s="113">
        <v>11.44</v>
      </c>
      <c r="H133" s="113">
        <v>29.46</v>
      </c>
    </row>
    <row r="134" spans="1:8">
      <c r="A134" s="112" t="s">
        <v>263</v>
      </c>
      <c r="B134" s="113">
        <v>3113</v>
      </c>
      <c r="C134" s="113">
        <v>3074</v>
      </c>
      <c r="D134" s="113">
        <v>1888</v>
      </c>
      <c r="E134" s="113">
        <v>1186</v>
      </c>
      <c r="F134" s="113">
        <v>451</v>
      </c>
      <c r="G134" s="113">
        <v>14.68</v>
      </c>
      <c r="H134" s="113">
        <v>38.07</v>
      </c>
    </row>
    <row r="135" spans="1:8">
      <c r="A135" s="112" t="s">
        <v>264</v>
      </c>
      <c r="B135" s="113">
        <v>3792</v>
      </c>
      <c r="C135" s="113">
        <v>3732</v>
      </c>
      <c r="D135" s="113">
        <v>2165</v>
      </c>
      <c r="E135" s="113">
        <v>1567</v>
      </c>
      <c r="F135" s="113">
        <v>567</v>
      </c>
      <c r="G135" s="113">
        <v>15.18</v>
      </c>
      <c r="H135" s="113">
        <v>36.17</v>
      </c>
    </row>
    <row r="136" spans="1:8">
      <c r="A136" s="112" t="s">
        <v>265</v>
      </c>
      <c r="B136" s="113">
        <v>3610</v>
      </c>
      <c r="C136" s="113">
        <v>3575</v>
      </c>
      <c r="D136" s="113">
        <v>2118</v>
      </c>
      <c r="E136" s="113">
        <v>1457</v>
      </c>
      <c r="F136" s="113">
        <v>532</v>
      </c>
      <c r="G136" s="113">
        <v>14.89</v>
      </c>
      <c r="H136" s="113">
        <v>36.53</v>
      </c>
    </row>
    <row r="137" spans="1:8">
      <c r="A137" s="112" t="s">
        <v>266</v>
      </c>
      <c r="B137" s="113">
        <v>4227</v>
      </c>
      <c r="C137" s="113">
        <v>4176</v>
      </c>
      <c r="D137" s="113">
        <v>2709</v>
      </c>
      <c r="E137" s="113">
        <v>1467</v>
      </c>
      <c r="F137" s="113">
        <v>552</v>
      </c>
      <c r="G137" s="113">
        <v>13.21</v>
      </c>
      <c r="H137" s="113">
        <v>37.61</v>
      </c>
    </row>
    <row r="138" spans="1:8">
      <c r="A138" s="112" t="s">
        <v>267</v>
      </c>
      <c r="B138" s="113">
        <v>4431</v>
      </c>
      <c r="C138" s="113">
        <v>4408</v>
      </c>
      <c r="D138" s="113">
        <v>2908</v>
      </c>
      <c r="E138" s="113">
        <v>1500</v>
      </c>
      <c r="F138" s="113">
        <v>590</v>
      </c>
      <c r="G138" s="113">
        <v>13.39</v>
      </c>
      <c r="H138" s="113">
        <v>39.340000000000003</v>
      </c>
    </row>
    <row r="139" spans="1:8">
      <c r="A139" s="112" t="s">
        <v>268</v>
      </c>
      <c r="B139" s="113">
        <v>4185</v>
      </c>
      <c r="C139" s="113">
        <v>4163</v>
      </c>
      <c r="D139" s="113">
        <v>2680</v>
      </c>
      <c r="E139" s="113">
        <v>1483</v>
      </c>
      <c r="F139" s="113">
        <v>575</v>
      </c>
      <c r="G139" s="113">
        <v>13.81</v>
      </c>
      <c r="H139" s="113">
        <v>38.76</v>
      </c>
    </row>
    <row r="140" spans="1:8">
      <c r="A140" s="112" t="s">
        <v>269</v>
      </c>
      <c r="B140" s="113">
        <v>4091</v>
      </c>
      <c r="C140" s="113">
        <v>4078</v>
      </c>
      <c r="D140" s="113">
        <v>2679</v>
      </c>
      <c r="E140" s="113">
        <v>1399</v>
      </c>
      <c r="F140" s="113">
        <v>542</v>
      </c>
      <c r="G140" s="113">
        <v>13.3</v>
      </c>
      <c r="H140" s="113">
        <v>38.76</v>
      </c>
    </row>
    <row r="141" spans="1:8">
      <c r="A141" s="112" t="s">
        <v>270</v>
      </c>
      <c r="B141" s="113">
        <v>4399</v>
      </c>
      <c r="C141" s="113">
        <v>4339</v>
      </c>
      <c r="D141" s="113">
        <v>2880</v>
      </c>
      <c r="E141" s="113">
        <v>1458</v>
      </c>
      <c r="F141" s="113">
        <v>585</v>
      </c>
      <c r="G141" s="113">
        <v>13.48</v>
      </c>
      <c r="H141" s="113">
        <v>40.1</v>
      </c>
    </row>
    <row r="142" spans="1:8">
      <c r="A142" s="112" t="s">
        <v>271</v>
      </c>
      <c r="B142" s="113">
        <v>3061</v>
      </c>
      <c r="C142" s="113">
        <v>3114</v>
      </c>
      <c r="D142" s="113">
        <v>2081</v>
      </c>
      <c r="E142" s="113">
        <v>1033</v>
      </c>
      <c r="F142" s="113">
        <v>462</v>
      </c>
      <c r="G142" s="113">
        <v>14.83</v>
      </c>
      <c r="H142" s="113">
        <v>44.71</v>
      </c>
    </row>
    <row r="143" spans="1:8">
      <c r="A143" s="112" t="s">
        <v>272</v>
      </c>
      <c r="B143" s="113">
        <v>2091</v>
      </c>
      <c r="C143" s="113">
        <v>2088</v>
      </c>
      <c r="D143" s="113">
        <v>1392</v>
      </c>
      <c r="E143" s="113">
        <v>697</v>
      </c>
      <c r="F143" s="113">
        <v>371</v>
      </c>
      <c r="G143" s="113">
        <v>17.75</v>
      </c>
      <c r="H143" s="113">
        <v>53.21</v>
      </c>
    </row>
    <row r="144" spans="1:8">
      <c r="A144" s="112" t="s">
        <v>273</v>
      </c>
      <c r="B144" s="113">
        <v>1323</v>
      </c>
      <c r="C144" s="113">
        <v>1325</v>
      </c>
      <c r="D144" s="113">
        <v>886</v>
      </c>
      <c r="E144" s="113">
        <v>440</v>
      </c>
      <c r="F144" s="113">
        <v>260</v>
      </c>
      <c r="G144" s="113">
        <v>19.59</v>
      </c>
      <c r="H144" s="113">
        <v>59.06</v>
      </c>
    </row>
    <row r="145" spans="1:8">
      <c r="A145" s="112" t="s">
        <v>274</v>
      </c>
      <c r="B145" s="113">
        <v>1450</v>
      </c>
      <c r="C145" s="113">
        <v>1433</v>
      </c>
      <c r="D145" s="113">
        <v>904</v>
      </c>
      <c r="E145" s="113">
        <v>529</v>
      </c>
      <c r="F145" s="113">
        <v>284</v>
      </c>
      <c r="G145" s="113">
        <v>19.8</v>
      </c>
      <c r="H145" s="113">
        <v>53.58</v>
      </c>
    </row>
    <row r="146" spans="1:8">
      <c r="A146" s="112" t="s">
        <v>54</v>
      </c>
      <c r="B146" s="113">
        <v>1655</v>
      </c>
      <c r="C146" s="113">
        <v>1636</v>
      </c>
      <c r="D146" s="113">
        <v>991</v>
      </c>
      <c r="E146" s="113">
        <v>645</v>
      </c>
      <c r="F146" s="113">
        <v>301</v>
      </c>
      <c r="G146" s="113">
        <v>18.41</v>
      </c>
      <c r="H146" s="113">
        <v>46.7</v>
      </c>
    </row>
    <row r="147" spans="1:8">
      <c r="A147" s="112" t="s">
        <v>56</v>
      </c>
      <c r="B147" s="113">
        <v>2047</v>
      </c>
      <c r="C147" s="113">
        <v>2039</v>
      </c>
      <c r="D147" s="113">
        <v>1206</v>
      </c>
      <c r="E147" s="113">
        <v>833</v>
      </c>
      <c r="F147" s="113">
        <v>357</v>
      </c>
      <c r="G147" s="113">
        <v>17.52</v>
      </c>
      <c r="H147" s="113">
        <v>42.88</v>
      </c>
    </row>
    <row r="148" spans="1:8">
      <c r="A148" s="112" t="s">
        <v>58</v>
      </c>
      <c r="B148" s="113">
        <v>2423</v>
      </c>
      <c r="C148" s="113">
        <v>2424</v>
      </c>
      <c r="D148" s="113">
        <v>1385</v>
      </c>
      <c r="E148" s="113">
        <v>1039</v>
      </c>
      <c r="F148" s="113">
        <v>408</v>
      </c>
      <c r="G148" s="113">
        <v>16.84</v>
      </c>
      <c r="H148" s="113">
        <v>39.28</v>
      </c>
    </row>
    <row r="149" spans="1:8">
      <c r="A149" s="112" t="s">
        <v>60</v>
      </c>
      <c r="B149" s="113">
        <v>3084</v>
      </c>
      <c r="C149" s="113">
        <v>3010</v>
      </c>
      <c r="D149" s="113">
        <v>1765</v>
      </c>
      <c r="E149" s="113">
        <v>1245</v>
      </c>
      <c r="F149" s="113">
        <v>471</v>
      </c>
      <c r="G149" s="113">
        <v>15.63</v>
      </c>
      <c r="H149" s="113">
        <v>37.799999999999997</v>
      </c>
    </row>
    <row r="150" spans="1:8">
      <c r="A150" s="112" t="s">
        <v>62</v>
      </c>
      <c r="B150" s="113">
        <v>1960</v>
      </c>
      <c r="C150" s="113">
        <v>1950</v>
      </c>
      <c r="D150" s="113">
        <v>1183</v>
      </c>
      <c r="E150" s="113">
        <v>767</v>
      </c>
      <c r="F150" s="113">
        <v>301</v>
      </c>
      <c r="G150" s="113">
        <v>15.46</v>
      </c>
      <c r="H150" s="113">
        <v>39.299999999999997</v>
      </c>
    </row>
    <row r="151" spans="1:8">
      <c r="A151" s="112" t="s">
        <v>64</v>
      </c>
      <c r="B151" s="113">
        <v>2318</v>
      </c>
      <c r="C151" s="113">
        <v>2276</v>
      </c>
      <c r="D151" s="113">
        <v>1397</v>
      </c>
      <c r="E151" s="113">
        <v>879</v>
      </c>
      <c r="F151" s="113">
        <v>328</v>
      </c>
      <c r="G151" s="113">
        <v>14.41</v>
      </c>
      <c r="H151" s="113">
        <v>37.33</v>
      </c>
    </row>
    <row r="152" spans="1:8">
      <c r="A152" s="112" t="s">
        <v>17</v>
      </c>
      <c r="B152" s="113">
        <v>2625</v>
      </c>
      <c r="C152" s="113">
        <v>2541</v>
      </c>
      <c r="D152" s="113">
        <v>1649</v>
      </c>
      <c r="E152" s="113">
        <v>892</v>
      </c>
      <c r="F152" s="113">
        <v>318</v>
      </c>
      <c r="G152" s="113">
        <v>12.51</v>
      </c>
      <c r="H152" s="113">
        <v>35.630000000000003</v>
      </c>
    </row>
    <row r="153" spans="1:8">
      <c r="A153" s="112" t="s">
        <v>67</v>
      </c>
      <c r="B153" s="113">
        <v>3345</v>
      </c>
      <c r="C153" s="113">
        <v>3222</v>
      </c>
      <c r="D153" s="113">
        <v>2031</v>
      </c>
      <c r="E153" s="113">
        <v>1191</v>
      </c>
      <c r="F153" s="113">
        <v>438</v>
      </c>
      <c r="G153" s="113">
        <v>13.59</v>
      </c>
      <c r="H153" s="113">
        <v>36.75</v>
      </c>
    </row>
    <row r="154" spans="1:8">
      <c r="A154" s="112" t="s">
        <v>69</v>
      </c>
      <c r="B154" s="113">
        <v>2756</v>
      </c>
      <c r="C154" s="113">
        <v>2780</v>
      </c>
      <c r="D154" s="113">
        <v>1779</v>
      </c>
      <c r="E154" s="113">
        <v>1002</v>
      </c>
      <c r="F154" s="113">
        <v>320</v>
      </c>
      <c r="G154" s="113">
        <v>11.51</v>
      </c>
      <c r="H154" s="113">
        <v>31.96</v>
      </c>
    </row>
    <row r="155" spans="1:8">
      <c r="A155" s="112" t="s">
        <v>71</v>
      </c>
      <c r="B155" s="113">
        <v>3381</v>
      </c>
      <c r="C155" s="113">
        <v>3390</v>
      </c>
      <c r="D155" s="113">
        <v>2193</v>
      </c>
      <c r="E155" s="113">
        <v>1197</v>
      </c>
      <c r="F155" s="113">
        <v>393</v>
      </c>
      <c r="G155" s="113">
        <v>11.57</v>
      </c>
      <c r="H155" s="113">
        <v>32.79</v>
      </c>
    </row>
    <row r="156" spans="1:8">
      <c r="A156" s="112" t="s">
        <v>73</v>
      </c>
      <c r="B156" s="113">
        <v>3929</v>
      </c>
      <c r="C156" s="113">
        <v>3887</v>
      </c>
      <c r="D156" s="113">
        <v>2718</v>
      </c>
      <c r="E156" s="113">
        <v>1170</v>
      </c>
      <c r="F156" s="113">
        <v>367</v>
      </c>
      <c r="G156" s="113">
        <v>9.4499999999999993</v>
      </c>
      <c r="H156" s="113">
        <v>31.41</v>
      </c>
    </row>
    <row r="157" spans="1:8">
      <c r="A157" s="112" t="s">
        <v>75</v>
      </c>
      <c r="B157" s="113">
        <v>4159</v>
      </c>
      <c r="C157" s="113">
        <v>4098</v>
      </c>
      <c r="D157" s="113">
        <v>2749</v>
      </c>
      <c r="E157" s="113">
        <v>1349</v>
      </c>
      <c r="F157" s="113">
        <v>381</v>
      </c>
      <c r="G157" s="113">
        <v>9.2899999999999991</v>
      </c>
      <c r="H157" s="113">
        <v>28.24</v>
      </c>
    </row>
    <row r="158" spans="1:8">
      <c r="A158" s="112" t="s">
        <v>77</v>
      </c>
      <c r="B158" s="113">
        <v>4942</v>
      </c>
      <c r="C158" s="113">
        <v>4825</v>
      </c>
      <c r="D158" s="113">
        <v>2935</v>
      </c>
      <c r="E158" s="113">
        <v>1890</v>
      </c>
      <c r="F158" s="113">
        <v>478</v>
      </c>
      <c r="G158" s="113">
        <v>9.9</v>
      </c>
      <c r="H158" s="113">
        <v>25.28</v>
      </c>
    </row>
    <row r="159" spans="1:8">
      <c r="A159" s="112" t="s">
        <v>79</v>
      </c>
      <c r="B159" s="113">
        <v>5756</v>
      </c>
      <c r="C159" s="113">
        <v>5666</v>
      </c>
      <c r="D159" s="113">
        <v>3455</v>
      </c>
      <c r="E159" s="113">
        <v>2212</v>
      </c>
      <c r="F159" s="113">
        <v>428</v>
      </c>
      <c r="G159" s="113">
        <v>7.55</v>
      </c>
      <c r="H159" s="113">
        <v>19.34</v>
      </c>
    </row>
    <row r="160" spans="1:8">
      <c r="A160" s="112" t="s">
        <v>81</v>
      </c>
      <c r="B160" s="113">
        <v>7124</v>
      </c>
      <c r="C160" s="113">
        <v>7092</v>
      </c>
      <c r="D160" s="113">
        <v>4175</v>
      </c>
      <c r="E160" s="113">
        <v>2918</v>
      </c>
      <c r="F160" s="113">
        <v>405</v>
      </c>
      <c r="G160" s="113">
        <v>5.71</v>
      </c>
      <c r="H160" s="113">
        <v>13.87</v>
      </c>
    </row>
    <row r="161" spans="1:8">
      <c r="A161" s="112" t="s">
        <v>83</v>
      </c>
      <c r="B161" s="113">
        <v>6622</v>
      </c>
      <c r="C161" s="113">
        <v>6592</v>
      </c>
      <c r="D161" s="113">
        <v>3883</v>
      </c>
      <c r="E161" s="113">
        <v>2708</v>
      </c>
      <c r="F161" s="113">
        <v>365</v>
      </c>
      <c r="G161" s="113">
        <v>5.53</v>
      </c>
      <c r="H161" s="113">
        <v>13.46</v>
      </c>
    </row>
    <row r="162" spans="1:8">
      <c r="A162" s="112" t="s">
        <v>85</v>
      </c>
      <c r="B162" s="113">
        <v>8852</v>
      </c>
      <c r="C162" s="113">
        <v>8743</v>
      </c>
      <c r="D162" s="113">
        <v>4767</v>
      </c>
      <c r="E162" s="113">
        <v>3976</v>
      </c>
      <c r="F162" s="113">
        <v>522</v>
      </c>
      <c r="G162" s="113">
        <v>5.97</v>
      </c>
      <c r="H162" s="113">
        <v>13.14</v>
      </c>
    </row>
    <row r="163" spans="1:8">
      <c r="A163" s="112" t="s">
        <v>87</v>
      </c>
      <c r="B163" s="113">
        <v>10967</v>
      </c>
      <c r="C163" s="113">
        <v>10817</v>
      </c>
      <c r="D163" s="113">
        <v>5993</v>
      </c>
      <c r="E163" s="113">
        <v>4824</v>
      </c>
      <c r="F163" s="113">
        <v>591</v>
      </c>
      <c r="G163" s="113">
        <v>5.47</v>
      </c>
      <c r="H163" s="113">
        <v>12.26</v>
      </c>
    </row>
    <row r="164" spans="1:8">
      <c r="A164" s="112" t="s">
        <v>89</v>
      </c>
      <c r="B164" s="113">
        <v>10717</v>
      </c>
      <c r="C164" s="113">
        <v>10747</v>
      </c>
      <c r="D164" s="113">
        <v>6257</v>
      </c>
      <c r="E164" s="113">
        <v>4491</v>
      </c>
      <c r="F164" s="113">
        <v>570</v>
      </c>
      <c r="G164" s="113">
        <v>5.3</v>
      </c>
      <c r="H164" s="113">
        <v>12.69</v>
      </c>
    </row>
    <row r="165" spans="1:8">
      <c r="A165" s="112" t="s">
        <v>91</v>
      </c>
      <c r="B165" s="113">
        <v>10873</v>
      </c>
      <c r="C165" s="113">
        <v>10779</v>
      </c>
      <c r="D165" s="113">
        <v>5920</v>
      </c>
      <c r="E165" s="113">
        <v>4859</v>
      </c>
      <c r="F165" s="113">
        <v>584</v>
      </c>
      <c r="G165" s="113">
        <v>5.42</v>
      </c>
      <c r="H165" s="113">
        <v>12.02</v>
      </c>
    </row>
    <row r="166" spans="1:8">
      <c r="A166" s="112" t="s">
        <v>93</v>
      </c>
      <c r="B166" s="113">
        <v>10215</v>
      </c>
      <c r="C166" s="113">
        <v>10240</v>
      </c>
      <c r="D166" s="113">
        <v>5668</v>
      </c>
      <c r="E166" s="113">
        <v>4572</v>
      </c>
      <c r="F166" s="113">
        <v>529</v>
      </c>
      <c r="G166" s="113">
        <v>5.17</v>
      </c>
      <c r="H166" s="113">
        <v>11.58</v>
      </c>
    </row>
    <row r="167" spans="1:8">
      <c r="A167" s="112" t="s">
        <v>95</v>
      </c>
      <c r="B167" s="113">
        <v>11384</v>
      </c>
      <c r="C167" s="113">
        <v>11337</v>
      </c>
      <c r="D167" s="113">
        <v>6037</v>
      </c>
      <c r="E167" s="113">
        <v>5300</v>
      </c>
      <c r="F167" s="113">
        <v>633</v>
      </c>
      <c r="G167" s="113">
        <v>5.59</v>
      </c>
      <c r="H167" s="113">
        <v>11.95</v>
      </c>
    </row>
    <row r="168" spans="1:8">
      <c r="A168" s="112" t="s">
        <v>97</v>
      </c>
      <c r="B168" s="113">
        <v>12615</v>
      </c>
      <c r="C168" s="113">
        <v>12516</v>
      </c>
      <c r="D168" s="113">
        <v>6235</v>
      </c>
      <c r="E168" s="113">
        <v>6281</v>
      </c>
      <c r="F168" s="113">
        <v>710</v>
      </c>
      <c r="G168" s="113">
        <v>5.67</v>
      </c>
      <c r="H168" s="113">
        <v>11.3</v>
      </c>
    </row>
    <row r="169" spans="1:8">
      <c r="A169" s="112" t="s">
        <v>99</v>
      </c>
      <c r="B169" s="113">
        <v>12982</v>
      </c>
      <c r="C169" s="113">
        <v>12951</v>
      </c>
      <c r="D169" s="113">
        <v>6036</v>
      </c>
      <c r="E169" s="113">
        <v>6914</v>
      </c>
      <c r="F169" s="113">
        <v>746</v>
      </c>
      <c r="G169" s="113">
        <v>5.76</v>
      </c>
      <c r="H169" s="113">
        <v>10.79</v>
      </c>
    </row>
    <row r="170" spans="1:8">
      <c r="A170" s="112" t="s">
        <v>101</v>
      </c>
      <c r="B170" s="113">
        <v>12792</v>
      </c>
      <c r="C170" s="113">
        <v>12739</v>
      </c>
      <c r="D170" s="113">
        <v>5342</v>
      </c>
      <c r="E170" s="113">
        <v>7398</v>
      </c>
      <c r="F170" s="113">
        <v>821</v>
      </c>
      <c r="G170" s="113">
        <v>6.44</v>
      </c>
      <c r="H170" s="113">
        <v>11.09</v>
      </c>
    </row>
    <row r="171" spans="1:8">
      <c r="A171" s="112" t="s">
        <v>103</v>
      </c>
      <c r="B171" s="113">
        <v>15207</v>
      </c>
      <c r="C171" s="113">
        <v>14994</v>
      </c>
      <c r="D171" s="113">
        <v>5823</v>
      </c>
      <c r="E171" s="113">
        <v>9170</v>
      </c>
      <c r="F171" s="113">
        <v>1052</v>
      </c>
      <c r="G171" s="113">
        <v>7.02</v>
      </c>
      <c r="H171" s="113">
        <v>11.53</v>
      </c>
    </row>
    <row r="172" spans="1:8">
      <c r="A172" s="112" t="s">
        <v>105</v>
      </c>
      <c r="B172" s="113">
        <v>14654</v>
      </c>
      <c r="C172" s="113">
        <v>14650</v>
      </c>
      <c r="D172" s="113">
        <v>5780</v>
      </c>
      <c r="E172" s="113">
        <v>8870</v>
      </c>
      <c r="F172" s="113">
        <v>1084</v>
      </c>
      <c r="G172" s="113">
        <v>7.4</v>
      </c>
      <c r="H172" s="113">
        <v>12.22</v>
      </c>
    </row>
    <row r="173" spans="1:8">
      <c r="A173" s="112" t="s">
        <v>107</v>
      </c>
      <c r="B173" s="113">
        <v>14714</v>
      </c>
      <c r="C173" s="113">
        <v>14658</v>
      </c>
      <c r="D173" s="113">
        <v>5923</v>
      </c>
      <c r="E173" s="113">
        <v>8735</v>
      </c>
      <c r="F173" s="113">
        <v>1057</v>
      </c>
      <c r="G173" s="113">
        <v>7.21</v>
      </c>
      <c r="H173" s="113">
        <v>12.1</v>
      </c>
    </row>
    <row r="174" spans="1:8">
      <c r="A174" s="112" t="s">
        <v>109</v>
      </c>
      <c r="B174" s="113">
        <v>16380</v>
      </c>
      <c r="C174" s="113">
        <v>16242</v>
      </c>
      <c r="D174" s="113">
        <v>6216</v>
      </c>
      <c r="E174" s="113">
        <v>10026</v>
      </c>
      <c r="F174" s="113">
        <v>1220</v>
      </c>
      <c r="G174" s="113">
        <v>7.5</v>
      </c>
      <c r="H174" s="113">
        <v>12.17</v>
      </c>
    </row>
    <row r="175" spans="1:8">
      <c r="A175" s="112" t="s">
        <v>111</v>
      </c>
      <c r="B175" s="113">
        <v>17138</v>
      </c>
      <c r="C175" s="113">
        <v>17001</v>
      </c>
      <c r="D175" s="113">
        <v>6258</v>
      </c>
      <c r="E175" s="113">
        <v>10743</v>
      </c>
      <c r="F175" s="113">
        <v>1240</v>
      </c>
      <c r="G175" s="113">
        <v>7.29</v>
      </c>
      <c r="H175" s="113">
        <v>11.54</v>
      </c>
    </row>
    <row r="176" spans="1:8">
      <c r="A176" s="112" t="s">
        <v>113</v>
      </c>
      <c r="B176" s="113">
        <v>18684</v>
      </c>
      <c r="C176" s="113">
        <v>18601</v>
      </c>
      <c r="D176" s="113">
        <v>7029</v>
      </c>
      <c r="E176" s="113">
        <v>11572</v>
      </c>
      <c r="F176" s="113">
        <v>1340</v>
      </c>
      <c r="G176" s="113">
        <v>7.2</v>
      </c>
      <c r="H176" s="113">
        <v>11.58</v>
      </c>
    </row>
    <row r="177" spans="1:8">
      <c r="A177" s="112" t="s">
        <v>115</v>
      </c>
      <c r="B177" s="113">
        <v>21364</v>
      </c>
      <c r="C177" s="113">
        <v>21282</v>
      </c>
      <c r="D177" s="113">
        <v>7434</v>
      </c>
      <c r="E177" s="113">
        <v>13848</v>
      </c>
      <c r="F177" s="113">
        <v>1643</v>
      </c>
      <c r="G177" s="113">
        <v>7.72</v>
      </c>
      <c r="H177" s="113">
        <v>11.86</v>
      </c>
    </row>
    <row r="178" spans="1:8">
      <c r="A178" s="112" t="s">
        <v>117</v>
      </c>
      <c r="B178" s="113">
        <v>25542</v>
      </c>
      <c r="C178" s="113">
        <v>25360</v>
      </c>
      <c r="D178" s="113">
        <v>9344</v>
      </c>
      <c r="E178" s="113">
        <v>16016</v>
      </c>
      <c r="F178" s="113">
        <v>1920</v>
      </c>
      <c r="G178" s="113">
        <v>7.57</v>
      </c>
      <c r="H178" s="113">
        <v>11.99</v>
      </c>
    </row>
    <row r="179" spans="1:8">
      <c r="A179" s="112" t="s">
        <v>119</v>
      </c>
      <c r="B179" s="113">
        <v>26812</v>
      </c>
      <c r="C179" s="113">
        <v>26733</v>
      </c>
      <c r="D179" s="113">
        <v>10215</v>
      </c>
      <c r="E179" s="113">
        <v>16518</v>
      </c>
      <c r="F179" s="113">
        <v>2016</v>
      </c>
      <c r="G179" s="113">
        <v>7.54</v>
      </c>
      <c r="H179" s="113">
        <v>12.2</v>
      </c>
    </row>
    <row r="180" spans="1:8">
      <c r="A180" s="112" t="s">
        <v>121</v>
      </c>
      <c r="B180" s="113">
        <v>33226</v>
      </c>
      <c r="C180" s="113">
        <v>33066</v>
      </c>
      <c r="D180" s="113">
        <v>12342</v>
      </c>
      <c r="E180" s="113">
        <v>20724</v>
      </c>
      <c r="F180" s="113">
        <v>2341</v>
      </c>
      <c r="G180" s="113">
        <v>7.08</v>
      </c>
      <c r="H180" s="113">
        <v>11.3</v>
      </c>
    </row>
    <row r="181" spans="1:8">
      <c r="A181" s="112" t="s">
        <v>123</v>
      </c>
      <c r="B181" s="113">
        <v>36043</v>
      </c>
      <c r="C181" s="113">
        <v>35863</v>
      </c>
      <c r="D181" s="113">
        <v>13057</v>
      </c>
      <c r="E181" s="113">
        <v>22805</v>
      </c>
      <c r="F181" s="113">
        <v>2551</v>
      </c>
      <c r="G181" s="113">
        <v>7.11</v>
      </c>
      <c r="H181" s="113">
        <v>11.19</v>
      </c>
    </row>
    <row r="182" spans="1:8">
      <c r="A182" s="112" t="s">
        <v>125</v>
      </c>
      <c r="B182" s="113">
        <v>39952</v>
      </c>
      <c r="C182" s="113">
        <v>39756</v>
      </c>
      <c r="D182" s="113">
        <v>13870</v>
      </c>
      <c r="E182" s="113">
        <v>25886</v>
      </c>
      <c r="F182" s="113">
        <v>2584</v>
      </c>
      <c r="G182" s="113">
        <v>6.5</v>
      </c>
      <c r="H182" s="113">
        <v>9.98</v>
      </c>
    </row>
    <row r="183" spans="1:8">
      <c r="A183" s="112" t="s">
        <v>127</v>
      </c>
      <c r="B183" s="113">
        <v>45563</v>
      </c>
      <c r="C183" s="113">
        <v>45516</v>
      </c>
      <c r="D183" s="113">
        <v>15286</v>
      </c>
      <c r="E183" s="113">
        <v>30230</v>
      </c>
      <c r="F183" s="113">
        <v>2767</v>
      </c>
      <c r="G183" s="113">
        <v>6.08</v>
      </c>
      <c r="H183" s="113">
        <v>9.15</v>
      </c>
    </row>
    <row r="184" spans="1:8">
      <c r="A184" s="112" t="s">
        <v>129</v>
      </c>
      <c r="B184" s="113">
        <v>55582</v>
      </c>
      <c r="C184" s="113">
        <v>55290</v>
      </c>
      <c r="D184" s="113">
        <v>18915</v>
      </c>
      <c r="E184" s="113">
        <v>36375</v>
      </c>
      <c r="F184" s="113">
        <v>3124</v>
      </c>
      <c r="G184" s="113">
        <v>5.65</v>
      </c>
      <c r="H184" s="113">
        <v>8.59</v>
      </c>
    </row>
    <row r="185" spans="1:8">
      <c r="A185" s="112" t="s">
        <v>131</v>
      </c>
      <c r="B185" s="113">
        <v>69475</v>
      </c>
      <c r="C185" s="113">
        <v>69024</v>
      </c>
      <c r="D185" s="113">
        <v>28258</v>
      </c>
      <c r="E185" s="113">
        <v>40766</v>
      </c>
      <c r="F185" s="113">
        <v>3620</v>
      </c>
      <c r="G185" s="113">
        <v>5.24</v>
      </c>
      <c r="H185" s="113">
        <v>8.8800000000000008</v>
      </c>
    </row>
    <row r="186" spans="1:8">
      <c r="A186" s="112" t="s">
        <v>133</v>
      </c>
      <c r="B186" s="113">
        <v>100997</v>
      </c>
      <c r="C186" s="113">
        <v>100140</v>
      </c>
      <c r="D186" s="113">
        <v>52052</v>
      </c>
      <c r="E186" s="113">
        <v>48088</v>
      </c>
      <c r="F186" s="113">
        <v>3771</v>
      </c>
      <c r="G186" s="113">
        <v>3.77</v>
      </c>
      <c r="H186" s="113">
        <v>7.84</v>
      </c>
    </row>
    <row r="187" spans="1:8">
      <c r="A187" s="112" t="s">
        <v>135</v>
      </c>
      <c r="B187" s="113">
        <v>96902</v>
      </c>
      <c r="C187" s="113">
        <v>96516</v>
      </c>
      <c r="D187" s="113">
        <v>31030</v>
      </c>
      <c r="E187" s="113">
        <v>65486</v>
      </c>
      <c r="F187" s="113">
        <v>3780</v>
      </c>
      <c r="G187" s="113">
        <v>3.92</v>
      </c>
      <c r="H187" s="113">
        <v>5.77</v>
      </c>
    </row>
    <row r="188" spans="1:8">
      <c r="A188" s="112" t="s">
        <v>137</v>
      </c>
      <c r="B188" s="113">
        <v>122126</v>
      </c>
      <c r="C188" s="113">
        <v>121121</v>
      </c>
      <c r="D188" s="113">
        <v>37190</v>
      </c>
      <c r="E188" s="113">
        <v>83931</v>
      </c>
      <c r="F188" s="113">
        <v>4675</v>
      </c>
      <c r="G188" s="113">
        <v>3.86</v>
      </c>
      <c r="H188" s="113">
        <v>5.57</v>
      </c>
    </row>
    <row r="189" spans="1:8">
      <c r="A189" s="112" t="s">
        <v>139</v>
      </c>
      <c r="B189" s="113">
        <v>148719</v>
      </c>
      <c r="C189" s="113">
        <v>147075</v>
      </c>
      <c r="D189" s="113">
        <v>43633</v>
      </c>
      <c r="E189" s="113">
        <v>103442</v>
      </c>
      <c r="F189" s="113">
        <v>5485</v>
      </c>
      <c r="G189" s="113">
        <v>3.73</v>
      </c>
      <c r="H189" s="113">
        <v>5.3</v>
      </c>
    </row>
    <row r="190" spans="1:8">
      <c r="A190" s="112" t="s">
        <v>141</v>
      </c>
      <c r="B190" s="113">
        <v>173250</v>
      </c>
      <c r="C190" s="113">
        <v>172952</v>
      </c>
      <c r="D190" s="113">
        <v>51827</v>
      </c>
      <c r="E190" s="113">
        <v>121125</v>
      </c>
      <c r="F190" s="113">
        <v>7162</v>
      </c>
      <c r="G190" s="113">
        <v>4.1399999999999997</v>
      </c>
      <c r="H190" s="113">
        <v>5.91</v>
      </c>
    </row>
    <row r="191" spans="1:8">
      <c r="A191" s="112" t="s">
        <v>143</v>
      </c>
      <c r="B191" s="113">
        <v>207058</v>
      </c>
      <c r="C191" s="113">
        <v>205922</v>
      </c>
      <c r="D191" s="113">
        <v>103278</v>
      </c>
      <c r="E191" s="113">
        <v>102645</v>
      </c>
      <c r="F191" s="113">
        <v>7202</v>
      </c>
      <c r="G191" s="113">
        <v>3.5</v>
      </c>
      <c r="H191" s="113">
        <v>7.02</v>
      </c>
    </row>
    <row r="192" spans="1:8">
      <c r="A192" s="112" t="s">
        <v>145</v>
      </c>
      <c r="B192" s="113">
        <v>245262</v>
      </c>
      <c r="C192" s="113">
        <v>239943</v>
      </c>
      <c r="D192" s="113">
        <v>107092</v>
      </c>
      <c r="E192" s="113">
        <v>132851</v>
      </c>
      <c r="F192" s="113">
        <v>7535</v>
      </c>
      <c r="G192" s="113">
        <v>3.09</v>
      </c>
      <c r="H192" s="113">
        <v>5.67</v>
      </c>
    </row>
    <row r="193" spans="1:8">
      <c r="A193" s="112" t="s">
        <v>147</v>
      </c>
      <c r="B193" s="113">
        <v>260982</v>
      </c>
      <c r="C193" s="113">
        <v>259012</v>
      </c>
      <c r="D193" s="113">
        <v>76338</v>
      </c>
      <c r="E193" s="113">
        <v>182674</v>
      </c>
      <c r="F193" s="113">
        <v>8893</v>
      </c>
      <c r="G193" s="113">
        <v>3.43</v>
      </c>
      <c r="H193" s="113">
        <v>4.87</v>
      </c>
    </row>
    <row r="194" spans="1:8">
      <c r="A194" s="112" t="s">
        <v>149</v>
      </c>
      <c r="B194" s="113">
        <v>243953</v>
      </c>
      <c r="C194" s="113">
        <v>242340</v>
      </c>
      <c r="D194" s="113">
        <v>64745</v>
      </c>
      <c r="E194" s="113">
        <v>177594</v>
      </c>
      <c r="F194" s="113">
        <v>8688</v>
      </c>
      <c r="G194" s="113">
        <v>3.59</v>
      </c>
      <c r="H194" s="113">
        <v>5.22</v>
      </c>
    </row>
    <row r="195" spans="1:8">
      <c r="A195" s="112" t="s">
        <v>151</v>
      </c>
      <c r="B195" s="113">
        <v>258048</v>
      </c>
      <c r="C195" s="113">
        <v>256679</v>
      </c>
      <c r="D195" s="113">
        <v>83397</v>
      </c>
      <c r="E195" s="113">
        <v>173283</v>
      </c>
      <c r="F195" s="113">
        <v>9430</v>
      </c>
      <c r="G195" s="113">
        <v>3.67</v>
      </c>
      <c r="H195" s="113">
        <v>5.44</v>
      </c>
    </row>
    <row r="196" spans="1:8">
      <c r="A196" s="112" t="s">
        <v>153</v>
      </c>
      <c r="B196" s="113">
        <v>325726</v>
      </c>
      <c r="C196" s="113">
        <v>322989</v>
      </c>
      <c r="D196" s="113">
        <v>102977</v>
      </c>
      <c r="E196" s="113">
        <v>220012</v>
      </c>
      <c r="F196" s="113">
        <v>12042</v>
      </c>
      <c r="G196" s="113">
        <v>3.73</v>
      </c>
      <c r="H196" s="113">
        <v>5.47</v>
      </c>
    </row>
    <row r="197" spans="1:8">
      <c r="A197" s="112" t="s">
        <v>155</v>
      </c>
      <c r="B197" s="113">
        <v>345275</v>
      </c>
      <c r="C197" s="113">
        <v>343553</v>
      </c>
      <c r="D197" s="113">
        <v>106035</v>
      </c>
      <c r="E197" s="113">
        <v>237518</v>
      </c>
      <c r="F197" s="113">
        <v>13067</v>
      </c>
      <c r="G197" s="113">
        <v>3.8</v>
      </c>
      <c r="H197" s="113">
        <v>5.5</v>
      </c>
    </row>
    <row r="198" spans="1:8">
      <c r="A198" s="112" t="s">
        <v>157</v>
      </c>
      <c r="B198" s="113">
        <v>365438</v>
      </c>
      <c r="C198" s="113">
        <v>368657</v>
      </c>
      <c r="D198" s="113">
        <v>121742</v>
      </c>
      <c r="E198" s="113">
        <v>246915</v>
      </c>
      <c r="F198" s="113">
        <v>13312</v>
      </c>
      <c r="G198" s="113">
        <v>3.61</v>
      </c>
      <c r="H198" s="113">
        <v>5.39</v>
      </c>
    </row>
    <row r="199" spans="1:8">
      <c r="A199" s="112" t="s">
        <v>159</v>
      </c>
      <c r="B199" s="113">
        <v>406241</v>
      </c>
      <c r="C199" s="113">
        <v>402066</v>
      </c>
      <c r="D199" s="113">
        <v>132152</v>
      </c>
      <c r="E199" s="113">
        <v>269914</v>
      </c>
      <c r="F199" s="113">
        <v>13923</v>
      </c>
      <c r="G199" s="113">
        <v>3.46</v>
      </c>
      <c r="H199" s="113">
        <v>5.16</v>
      </c>
    </row>
    <row r="200" spans="1:8">
      <c r="A200" s="112" t="s">
        <v>161</v>
      </c>
      <c r="B200" s="113">
        <v>440952</v>
      </c>
      <c r="C200" s="113">
        <v>437140</v>
      </c>
      <c r="D200" s="113">
        <v>151693</v>
      </c>
      <c r="E200" s="113">
        <v>285447</v>
      </c>
      <c r="F200" s="113">
        <v>15054</v>
      </c>
      <c r="G200" s="113">
        <v>3.44</v>
      </c>
      <c r="H200" s="113">
        <v>5.27</v>
      </c>
    </row>
    <row r="201" spans="1:8">
      <c r="A201" s="112" t="s">
        <v>163</v>
      </c>
      <c r="B201" s="113">
        <v>473397</v>
      </c>
      <c r="C201" s="113">
        <v>468012</v>
      </c>
      <c r="D201" s="113">
        <v>156365</v>
      </c>
      <c r="E201" s="113">
        <v>311647</v>
      </c>
      <c r="F201" s="113">
        <v>16096</v>
      </c>
      <c r="G201" s="113">
        <v>3.44</v>
      </c>
      <c r="H201" s="113">
        <v>5.16</v>
      </c>
    </row>
    <row r="202" spans="1:8">
      <c r="A202" s="112" t="s">
        <v>165</v>
      </c>
      <c r="B202" s="113">
        <v>496028</v>
      </c>
      <c r="C202" s="113">
        <v>490554</v>
      </c>
      <c r="D202" s="113">
        <v>161108</v>
      </c>
      <c r="E202" s="113">
        <v>329446</v>
      </c>
      <c r="F202" s="113">
        <v>16339</v>
      </c>
      <c r="G202" s="113">
        <v>3.33</v>
      </c>
      <c r="H202" s="113">
        <v>4.96</v>
      </c>
    </row>
    <row r="203" spans="1:8">
      <c r="A203" s="112" t="s">
        <v>167</v>
      </c>
      <c r="B203" s="113">
        <v>488832</v>
      </c>
      <c r="C203" s="113">
        <v>483028</v>
      </c>
      <c r="D203" s="113">
        <v>167641</v>
      </c>
      <c r="E203" s="113">
        <v>315386</v>
      </c>
      <c r="F203" s="113">
        <v>16197</v>
      </c>
      <c r="G203" s="113">
        <v>3.35</v>
      </c>
      <c r="H203" s="113">
        <v>5.14</v>
      </c>
    </row>
    <row r="204" spans="1:8">
      <c r="A204" s="112" t="s">
        <v>169</v>
      </c>
      <c r="B204" s="113">
        <v>532053</v>
      </c>
      <c r="C204" s="113">
        <v>525091</v>
      </c>
      <c r="D204" s="113">
        <v>194583</v>
      </c>
      <c r="E204" s="113">
        <v>330508</v>
      </c>
      <c r="F204" s="113">
        <v>17164</v>
      </c>
      <c r="G204" s="113">
        <v>3.27</v>
      </c>
      <c r="H204" s="113">
        <v>5.19</v>
      </c>
    </row>
    <row r="205" spans="1:8">
      <c r="A205" s="112" t="s">
        <v>171</v>
      </c>
      <c r="B205" s="113">
        <v>580469</v>
      </c>
      <c r="C205" s="113">
        <v>574863</v>
      </c>
      <c r="D205" s="113">
        <v>236007</v>
      </c>
      <c r="E205" s="113">
        <v>338856</v>
      </c>
      <c r="F205" s="113">
        <v>18334</v>
      </c>
      <c r="G205" s="113">
        <v>3.19</v>
      </c>
      <c r="H205" s="113">
        <v>5.41</v>
      </c>
    </row>
    <row r="206" spans="1:8">
      <c r="A206" s="112" t="s">
        <v>173</v>
      </c>
      <c r="B206" s="113">
        <v>663830</v>
      </c>
      <c r="C206" s="113">
        <v>657885</v>
      </c>
      <c r="D206" s="113">
        <v>292257</v>
      </c>
      <c r="E206" s="113">
        <v>365628</v>
      </c>
      <c r="F206" s="113">
        <v>19846</v>
      </c>
      <c r="G206" s="113">
        <v>3.02</v>
      </c>
      <c r="H206" s="113">
        <v>5.43</v>
      </c>
    </row>
    <row r="207" spans="1:8">
      <c r="A207" s="112" t="s">
        <v>175</v>
      </c>
      <c r="B207" s="113">
        <v>743505</v>
      </c>
      <c r="C207" s="113">
        <v>739660</v>
      </c>
      <c r="D207" s="113">
        <v>373948</v>
      </c>
      <c r="E207" s="113">
        <v>365713</v>
      </c>
      <c r="F207" s="113">
        <v>18597</v>
      </c>
      <c r="G207" s="113">
        <v>2.5099999999999998</v>
      </c>
      <c r="H207" s="113">
        <v>5.09</v>
      </c>
    </row>
    <row r="208" spans="1:8">
      <c r="A208" s="112" t="s">
        <v>177</v>
      </c>
      <c r="B208" s="113">
        <v>791316</v>
      </c>
      <c r="C208" s="113">
        <v>790468</v>
      </c>
      <c r="D208" s="113">
        <v>406640</v>
      </c>
      <c r="E208" s="113">
        <v>383829</v>
      </c>
      <c r="F208" s="113">
        <v>18005</v>
      </c>
      <c r="G208" s="113">
        <v>2.2799999999999998</v>
      </c>
      <c r="H208" s="113">
        <v>4.6900000000000004</v>
      </c>
    </row>
    <row r="209" spans="1:8">
      <c r="A209" s="112" t="s">
        <v>179</v>
      </c>
      <c r="B209" s="113">
        <v>870213</v>
      </c>
      <c r="C209" s="113">
        <v>862426</v>
      </c>
      <c r="D209" s="113">
        <v>458169</v>
      </c>
      <c r="E209" s="113">
        <v>404257</v>
      </c>
      <c r="F209" s="113">
        <v>18428</v>
      </c>
      <c r="G209" s="113">
        <v>2.14</v>
      </c>
      <c r="H209" s="113">
        <v>4.5599999999999996</v>
      </c>
    </row>
    <row r="210" spans="1:8">
      <c r="A210" s="112" t="s">
        <v>181</v>
      </c>
      <c r="B210" s="113">
        <v>913885</v>
      </c>
      <c r="C210" s="113">
        <v>907647</v>
      </c>
      <c r="D210" s="113">
        <v>521132</v>
      </c>
      <c r="E210" s="113">
        <v>386514</v>
      </c>
      <c r="F210" s="113">
        <v>18270</v>
      </c>
      <c r="G210" s="113">
        <v>2.0099999999999998</v>
      </c>
      <c r="H210" s="113">
        <v>4.7300000000000004</v>
      </c>
    </row>
    <row r="211" spans="1:8">
      <c r="A211" s="112" t="s">
        <v>183</v>
      </c>
      <c r="B211" s="113">
        <v>1024766</v>
      </c>
      <c r="C211" s="113">
        <v>1017435</v>
      </c>
      <c r="D211" s="113">
        <v>652936</v>
      </c>
      <c r="E211" s="113">
        <v>364498</v>
      </c>
      <c r="F211" s="113">
        <v>18464</v>
      </c>
      <c r="G211" s="113">
        <v>1.81</v>
      </c>
      <c r="H211" s="113">
        <v>5.07</v>
      </c>
    </row>
    <row r="212" spans="1:8">
      <c r="A212" s="112" t="s">
        <v>185</v>
      </c>
      <c r="B212" s="113">
        <v>1216888</v>
      </c>
      <c r="C212" s="113">
        <v>1205339</v>
      </c>
      <c r="D212" s="113">
        <v>797605</v>
      </c>
      <c r="E212" s="113">
        <v>407734</v>
      </c>
      <c r="F212" s="113">
        <v>19754</v>
      </c>
      <c r="G212" s="113">
        <v>1.64</v>
      </c>
      <c r="H212" s="113">
        <v>4.84</v>
      </c>
    </row>
  </sheetData>
  <pageMargins left="0.75" right="0.75" top="1" bottom="1" header="0.5" footer="0.5"/>
  <pageSetup paperSize="9" scale="0" firstPageNumber="0" fitToWidth="0" fitToHeight="0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DDC66-56BE-47EE-A682-C75EFD935BD3}">
  <sheetPr>
    <tabColor theme="8" tint="0.59999389629810485"/>
  </sheetPr>
  <dimension ref="A1:AE239"/>
  <sheetViews>
    <sheetView workbookViewId="0">
      <selection activeCell="H1" sqref="H1"/>
    </sheetView>
  </sheetViews>
  <sheetFormatPr defaultColWidth="9.140625" defaultRowHeight="15"/>
  <cols>
    <col min="1" max="2" width="9.140625" style="1"/>
    <col min="3" max="4" width="9.140625" style="70"/>
    <col min="5" max="8" width="9.140625" style="1"/>
    <col min="9" max="9" width="14.140625" style="70" customWidth="1"/>
    <col min="10" max="10" width="11.85546875" style="70" customWidth="1"/>
    <col min="11" max="11" width="9.140625" style="1"/>
    <col min="12" max="12" width="9.140625" style="21" customWidth="1"/>
    <col min="13" max="13" width="9.140625" style="1"/>
    <col min="14" max="14" width="4" style="1" bestFit="1" customWidth="1"/>
    <col min="15" max="15" width="9.140625" style="1"/>
    <col min="16" max="16" width="6" style="1" bestFit="1" customWidth="1"/>
    <col min="17" max="17" width="9.140625" style="1"/>
    <col min="18" max="18" width="9.140625" style="70"/>
    <col min="19" max="24" width="9.140625" style="1"/>
    <col min="25" max="25" width="9.140625" style="70"/>
    <col min="26" max="28" width="9.140625" style="1"/>
    <col min="29" max="30" width="9.140625" style="5"/>
    <col min="31" max="16384" width="9.140625" style="1"/>
  </cols>
  <sheetData>
    <row r="1" spans="1:31">
      <c r="A1" s="13" t="s">
        <v>339</v>
      </c>
      <c r="B1" s="13" t="s">
        <v>1</v>
      </c>
      <c r="C1" s="114" t="s">
        <v>376</v>
      </c>
      <c r="D1" s="114" t="s">
        <v>377</v>
      </c>
      <c r="H1" s="1" t="s">
        <v>378</v>
      </c>
      <c r="K1" s="77" t="s">
        <v>9</v>
      </c>
      <c r="Q1" s="1" t="s">
        <v>379</v>
      </c>
      <c r="X1" s="1" t="s">
        <v>11</v>
      </c>
      <c r="Z1" s="77" t="s">
        <v>9</v>
      </c>
    </row>
    <row r="2" spans="1:31">
      <c r="A2" s="1" t="s">
        <v>12</v>
      </c>
      <c r="C2" s="70" t="s">
        <v>380</v>
      </c>
      <c r="D2" s="70" t="s">
        <v>381</v>
      </c>
      <c r="H2" s="1" t="s">
        <v>382</v>
      </c>
      <c r="J2" s="70" t="s">
        <v>383</v>
      </c>
      <c r="K2" s="86" t="s">
        <v>384</v>
      </c>
      <c r="Z2" s="1" t="s">
        <v>385</v>
      </c>
    </row>
    <row r="3" spans="1:31">
      <c r="A3" s="1" t="s">
        <v>16</v>
      </c>
      <c r="C3" s="70" t="s">
        <v>105</v>
      </c>
      <c r="D3" s="70" t="s">
        <v>105</v>
      </c>
      <c r="H3" s="1" t="s">
        <v>386</v>
      </c>
      <c r="K3" s="83" t="s">
        <v>387</v>
      </c>
      <c r="X3" s="1" t="s">
        <v>388</v>
      </c>
    </row>
    <row r="4" spans="1:31">
      <c r="A4" s="1" t="s">
        <v>21</v>
      </c>
      <c r="C4" s="70" t="s">
        <v>22</v>
      </c>
      <c r="D4" s="70" t="s">
        <v>22</v>
      </c>
      <c r="H4" s="1" t="s">
        <v>4</v>
      </c>
      <c r="I4" s="70" t="s">
        <v>389</v>
      </c>
      <c r="J4" s="70" t="s">
        <v>390</v>
      </c>
      <c r="Q4" s="1" t="s">
        <v>4</v>
      </c>
      <c r="R4" s="70" t="s">
        <v>391</v>
      </c>
      <c r="S4" s="1" t="s">
        <v>392</v>
      </c>
      <c r="T4" s="1" t="s">
        <v>8</v>
      </c>
      <c r="X4" s="1" t="s">
        <v>4</v>
      </c>
      <c r="Y4" s="70" t="s">
        <v>393</v>
      </c>
      <c r="AC4" s="5" t="s">
        <v>4</v>
      </c>
      <c r="AD4" s="5" t="s">
        <v>394</v>
      </c>
      <c r="AE4" s="1" t="s">
        <v>395</v>
      </c>
    </row>
    <row r="5" spans="1:31">
      <c r="A5" s="1" t="s">
        <v>26</v>
      </c>
      <c r="C5" s="70" t="s">
        <v>308</v>
      </c>
      <c r="D5" s="70" t="s">
        <v>308</v>
      </c>
      <c r="H5" s="1">
        <v>1790</v>
      </c>
      <c r="I5" s="70">
        <v>29</v>
      </c>
      <c r="J5" s="70">
        <v>30</v>
      </c>
      <c r="Q5" s="1">
        <v>1790</v>
      </c>
      <c r="R5" s="97">
        <f t="shared" ref="R5:R68" si="0">S5</f>
        <v>-1</v>
      </c>
      <c r="S5" s="1">
        <f t="shared" ref="S5:S36" si="1">I5-J5</f>
        <v>-1</v>
      </c>
      <c r="X5" s="1">
        <v>1790</v>
      </c>
      <c r="Y5" s="73">
        <f>GDP!P2</f>
        <v>193.00695868854558</v>
      </c>
      <c r="AC5" s="5">
        <v>1790</v>
      </c>
      <c r="AD5" s="5">
        <f>(R5/Y5)*100</f>
        <v>-0.5181160341548593</v>
      </c>
      <c r="AE5" s="1">
        <v>0</v>
      </c>
    </row>
    <row r="6" spans="1:31">
      <c r="A6" s="1" t="s">
        <v>30</v>
      </c>
      <c r="C6" s="70" t="s">
        <v>31</v>
      </c>
      <c r="D6" s="70" t="s">
        <v>31</v>
      </c>
      <c r="H6" s="1">
        <v>1791</v>
      </c>
      <c r="I6" s="70">
        <v>29</v>
      </c>
      <c r="J6" s="70">
        <v>37</v>
      </c>
      <c r="Q6" s="1">
        <v>1791</v>
      </c>
      <c r="R6" s="97">
        <f t="shared" si="0"/>
        <v>-8</v>
      </c>
      <c r="S6" s="1">
        <f t="shared" si="1"/>
        <v>-8</v>
      </c>
      <c r="X6" s="1">
        <v>1791</v>
      </c>
      <c r="Y6" s="73">
        <f>GDP!P3</f>
        <v>210.0075716300237</v>
      </c>
      <c r="AC6" s="5">
        <v>1791</v>
      </c>
      <c r="AD6" s="5">
        <f t="shared" ref="AD6:AD69" si="2">(R6/Y6)*100</f>
        <v>-3.8093864606433465</v>
      </c>
      <c r="AE6" s="1">
        <v>0</v>
      </c>
    </row>
    <row r="7" spans="1:31">
      <c r="A7" s="1" t="s">
        <v>33</v>
      </c>
      <c r="C7" s="70" t="s">
        <v>396</v>
      </c>
      <c r="D7" s="70" t="s">
        <v>396</v>
      </c>
      <c r="H7" s="1">
        <v>1792</v>
      </c>
      <c r="I7" s="70">
        <v>32</v>
      </c>
      <c r="J7" s="70">
        <v>40</v>
      </c>
      <c r="Q7" s="1">
        <v>1792</v>
      </c>
      <c r="R7" s="97">
        <f t="shared" si="0"/>
        <v>-8</v>
      </c>
      <c r="S7" s="1">
        <f t="shared" si="1"/>
        <v>-8</v>
      </c>
      <c r="X7" s="1">
        <v>1792</v>
      </c>
      <c r="Y7" s="73">
        <f>GDP!P4</f>
        <v>230.00829273764504</v>
      </c>
      <c r="AC7" s="5">
        <v>1792</v>
      </c>
      <c r="AD7" s="5">
        <f t="shared" si="2"/>
        <v>-3.4781354640656632</v>
      </c>
      <c r="AE7" s="1">
        <v>0</v>
      </c>
    </row>
    <row r="8" spans="1:31">
      <c r="A8" s="1" t="s">
        <v>36</v>
      </c>
      <c r="C8" s="70" t="s">
        <v>37</v>
      </c>
      <c r="D8" s="70" t="s">
        <v>37</v>
      </c>
      <c r="H8" s="1">
        <v>1793</v>
      </c>
      <c r="I8" s="70">
        <v>43</v>
      </c>
      <c r="J8" s="70">
        <v>42</v>
      </c>
      <c r="Q8" s="1">
        <v>1793</v>
      </c>
      <c r="R8" s="97">
        <f t="shared" si="0"/>
        <v>1</v>
      </c>
      <c r="S8" s="1">
        <f t="shared" si="1"/>
        <v>1</v>
      </c>
      <c r="X8" s="1">
        <v>1793</v>
      </c>
      <c r="Y8" s="73">
        <f>GDP!P5</f>
        <v>256.00923017755275</v>
      </c>
      <c r="AC8" s="5">
        <v>1793</v>
      </c>
      <c r="AD8" s="5">
        <f t="shared" si="2"/>
        <v>0.3906109163745618</v>
      </c>
      <c r="AE8" s="1">
        <v>0</v>
      </c>
    </row>
    <row r="9" spans="1:31">
      <c r="A9" s="1" t="s">
        <v>39</v>
      </c>
      <c r="C9" s="70" t="s">
        <v>40</v>
      </c>
      <c r="D9" s="70" t="s">
        <v>40</v>
      </c>
      <c r="H9" s="1">
        <v>1794</v>
      </c>
      <c r="I9" s="70">
        <v>55</v>
      </c>
      <c r="J9" s="70">
        <v>46</v>
      </c>
      <c r="Q9" s="1">
        <v>1794</v>
      </c>
      <c r="R9" s="97">
        <f t="shared" si="0"/>
        <v>9</v>
      </c>
      <c r="S9" s="1">
        <f t="shared" si="1"/>
        <v>9</v>
      </c>
      <c r="X9" s="1">
        <v>1794</v>
      </c>
      <c r="Y9" s="73">
        <f>GDP!P6</f>
        <v>321.01157377732198</v>
      </c>
      <c r="AC9" s="5">
        <v>1794</v>
      </c>
      <c r="AD9" s="5">
        <f t="shared" si="2"/>
        <v>2.8036372315482567</v>
      </c>
      <c r="AE9" s="1">
        <v>0</v>
      </c>
    </row>
    <row r="10" spans="1:31">
      <c r="A10" s="1" t="s">
        <v>42</v>
      </c>
      <c r="C10" s="70" t="s">
        <v>43</v>
      </c>
      <c r="D10" s="70" t="s">
        <v>43</v>
      </c>
      <c r="H10" s="1">
        <v>1795</v>
      </c>
      <c r="I10" s="70">
        <v>72</v>
      </c>
      <c r="J10" s="70">
        <v>85</v>
      </c>
      <c r="Q10" s="1">
        <v>1795</v>
      </c>
      <c r="R10" s="97">
        <f t="shared" si="0"/>
        <v>-13</v>
      </c>
      <c r="S10" s="1">
        <f t="shared" si="1"/>
        <v>-13</v>
      </c>
      <c r="X10" s="1">
        <v>1795</v>
      </c>
      <c r="Y10" s="73">
        <f>GDP!P7</f>
        <v>390.01406159861546</v>
      </c>
      <c r="AC10" s="5">
        <v>1795</v>
      </c>
      <c r="AD10" s="5">
        <f t="shared" si="2"/>
        <v>-3.3332131530629279</v>
      </c>
      <c r="AE10" s="1">
        <v>0</v>
      </c>
    </row>
    <row r="11" spans="1:31">
      <c r="A11" s="1" t="s">
        <v>45</v>
      </c>
      <c r="C11" s="70" t="s">
        <v>397</v>
      </c>
      <c r="D11" s="70" t="s">
        <v>397</v>
      </c>
      <c r="H11" s="1">
        <v>1796</v>
      </c>
      <c r="I11" s="70">
        <v>94</v>
      </c>
      <c r="J11" s="70">
        <v>97</v>
      </c>
      <c r="Q11" s="1">
        <v>1796</v>
      </c>
      <c r="R11" s="97">
        <f t="shared" si="0"/>
        <v>-3</v>
      </c>
      <c r="S11" s="1">
        <f t="shared" si="1"/>
        <v>-3</v>
      </c>
      <c r="X11" s="1">
        <v>1796</v>
      </c>
      <c r="Y11" s="73">
        <f>GDP!P8</f>
        <v>423.01525142619056</v>
      </c>
      <c r="AC11" s="5">
        <v>1796</v>
      </c>
      <c r="AD11" s="5">
        <f t="shared" si="2"/>
        <v>-0.70919428788572947</v>
      </c>
      <c r="AE11" s="1">
        <v>0</v>
      </c>
    </row>
    <row r="12" spans="1:31">
      <c r="A12" s="1" t="s">
        <v>48</v>
      </c>
      <c r="C12" s="70" t="s">
        <v>398</v>
      </c>
      <c r="D12" s="70" t="s">
        <v>398</v>
      </c>
      <c r="H12" s="1">
        <v>1797</v>
      </c>
      <c r="I12" s="70">
        <v>79</v>
      </c>
      <c r="J12" s="70">
        <v>90</v>
      </c>
      <c r="Q12" s="1">
        <v>1797</v>
      </c>
      <c r="R12" s="97">
        <f t="shared" si="0"/>
        <v>-11</v>
      </c>
      <c r="S12" s="1">
        <f t="shared" si="1"/>
        <v>-11</v>
      </c>
      <c r="X12" s="1">
        <v>1797</v>
      </c>
      <c r="Y12" s="73">
        <f>GDP!P9</f>
        <v>415.01496298314203</v>
      </c>
      <c r="AC12" s="5">
        <v>1797</v>
      </c>
      <c r="AD12" s="5">
        <f t="shared" si="2"/>
        <v>-2.6505068446042563</v>
      </c>
      <c r="AE12" s="1">
        <v>0</v>
      </c>
    </row>
    <row r="13" spans="1:31">
      <c r="A13" s="1" t="s">
        <v>51</v>
      </c>
      <c r="C13" s="70" t="s">
        <v>52</v>
      </c>
      <c r="D13" s="70" t="s">
        <v>52</v>
      </c>
      <c r="H13" s="1">
        <v>1798</v>
      </c>
      <c r="I13" s="70">
        <v>83</v>
      </c>
      <c r="J13" s="70">
        <v>84</v>
      </c>
      <c r="Q13" s="1">
        <v>1798</v>
      </c>
      <c r="R13" s="97">
        <f t="shared" si="0"/>
        <v>-1</v>
      </c>
      <c r="S13" s="1">
        <f t="shared" si="1"/>
        <v>-1</v>
      </c>
      <c r="X13" s="1">
        <v>1798</v>
      </c>
      <c r="Y13" s="73">
        <f>GDP!P10</f>
        <v>418.01507114928523</v>
      </c>
      <c r="AC13" s="5">
        <v>1798</v>
      </c>
      <c r="AD13" s="5">
        <f t="shared" si="2"/>
        <v>-0.23922582438250681</v>
      </c>
      <c r="AE13" s="1">
        <v>0</v>
      </c>
    </row>
    <row r="14" spans="1:31">
      <c r="A14" s="1" t="s">
        <v>241</v>
      </c>
      <c r="B14" s="1">
        <v>366</v>
      </c>
      <c r="C14" s="73" t="e">
        <v>#N/A</v>
      </c>
      <c r="D14" s="73" t="e">
        <v>#N/A</v>
      </c>
      <c r="H14" s="1">
        <v>1799</v>
      </c>
      <c r="I14" s="70">
        <v>111</v>
      </c>
      <c r="J14" s="70">
        <v>96</v>
      </c>
      <c r="Q14" s="1">
        <v>1799</v>
      </c>
      <c r="R14" s="97">
        <f t="shared" si="0"/>
        <v>15</v>
      </c>
      <c r="S14" s="1">
        <f t="shared" si="1"/>
        <v>15</v>
      </c>
      <c r="X14" s="1">
        <v>1799</v>
      </c>
      <c r="Y14" s="73">
        <f>GDP!P11</f>
        <v>447.0161167553361</v>
      </c>
      <c r="AC14" s="5">
        <v>1799</v>
      </c>
      <c r="AD14" s="5">
        <f t="shared" si="2"/>
        <v>3.3555837111371765</v>
      </c>
      <c r="AE14" s="1">
        <v>0</v>
      </c>
    </row>
    <row r="15" spans="1:31">
      <c r="A15" s="1" t="s">
        <v>242</v>
      </c>
      <c r="B15" s="1">
        <v>731</v>
      </c>
      <c r="C15" s="73" t="e">
        <v>#N/A</v>
      </c>
      <c r="D15" s="73" t="e">
        <v>#N/A</v>
      </c>
      <c r="H15" s="1">
        <v>1800</v>
      </c>
      <c r="I15" s="70">
        <v>107</v>
      </c>
      <c r="J15" s="70">
        <v>108</v>
      </c>
      <c r="Q15" s="1">
        <v>1800</v>
      </c>
      <c r="R15" s="97">
        <f t="shared" si="0"/>
        <v>-1</v>
      </c>
      <c r="S15" s="1">
        <f t="shared" si="1"/>
        <v>-1</v>
      </c>
      <c r="X15" s="1">
        <v>1800</v>
      </c>
      <c r="Y15" s="73">
        <f>GDP!P12</f>
        <v>486.01752291519762</v>
      </c>
      <c r="AC15" s="5">
        <v>1800</v>
      </c>
      <c r="AD15" s="5">
        <f t="shared" si="2"/>
        <v>-0.20575389833721783</v>
      </c>
      <c r="AE15" s="1">
        <v>0</v>
      </c>
    </row>
    <row r="16" spans="1:31">
      <c r="A16" s="1" t="s">
        <v>243</v>
      </c>
      <c r="B16" s="1">
        <v>1096</v>
      </c>
      <c r="C16" s="73" t="e">
        <v>#N/A</v>
      </c>
      <c r="D16" s="73" t="e">
        <v>#N/A</v>
      </c>
      <c r="H16" s="1">
        <v>1801</v>
      </c>
      <c r="I16" s="70">
        <v>134</v>
      </c>
      <c r="J16" s="70">
        <v>132</v>
      </c>
      <c r="Q16" s="1">
        <v>1801</v>
      </c>
      <c r="R16" s="97">
        <f t="shared" si="0"/>
        <v>2</v>
      </c>
      <c r="S16" s="1">
        <f t="shared" si="1"/>
        <v>2</v>
      </c>
      <c r="X16" s="1">
        <v>1801</v>
      </c>
      <c r="Y16" s="73">
        <f>GDP!P13</f>
        <v>520.01874879815387</v>
      </c>
      <c r="AC16" s="5">
        <v>1801</v>
      </c>
      <c r="AD16" s="5">
        <f t="shared" si="2"/>
        <v>0.38460151766110712</v>
      </c>
      <c r="AE16" s="1">
        <v>0</v>
      </c>
    </row>
    <row r="17" spans="1:31">
      <c r="A17" s="1" t="s">
        <v>244</v>
      </c>
      <c r="B17" s="1">
        <v>1461</v>
      </c>
      <c r="C17" s="73" t="e">
        <v>#N/A</v>
      </c>
      <c r="D17" s="73" t="e">
        <v>#N/A</v>
      </c>
      <c r="H17" s="1">
        <v>1802</v>
      </c>
      <c r="I17" s="70">
        <v>98</v>
      </c>
      <c r="J17" s="70">
        <v>91</v>
      </c>
      <c r="Q17" s="1">
        <v>1802</v>
      </c>
      <c r="R17" s="97">
        <f t="shared" si="0"/>
        <v>7</v>
      </c>
      <c r="S17" s="1">
        <f t="shared" si="1"/>
        <v>7</v>
      </c>
      <c r="X17" s="1">
        <v>1802</v>
      </c>
      <c r="Y17" s="73">
        <f>GDP!P14</f>
        <v>456.01644125376572</v>
      </c>
      <c r="AC17" s="5">
        <v>1802</v>
      </c>
      <c r="AD17" s="5">
        <f t="shared" si="2"/>
        <v>1.5350323731210853</v>
      </c>
      <c r="AE17" s="1">
        <v>0</v>
      </c>
    </row>
    <row r="18" spans="1:31">
      <c r="A18" s="1" t="s">
        <v>245</v>
      </c>
      <c r="B18" s="1">
        <v>1827</v>
      </c>
      <c r="C18" s="73" t="e">
        <v>#N/A</v>
      </c>
      <c r="D18" s="73" t="e">
        <v>#N/A</v>
      </c>
      <c r="H18" s="1">
        <v>1803</v>
      </c>
      <c r="I18" s="70">
        <v>88</v>
      </c>
      <c r="J18" s="70">
        <v>80</v>
      </c>
      <c r="Q18" s="1">
        <v>1803</v>
      </c>
      <c r="R18" s="97">
        <f t="shared" si="0"/>
        <v>8</v>
      </c>
      <c r="S18" s="1">
        <f t="shared" si="1"/>
        <v>8</v>
      </c>
      <c r="X18" s="1">
        <v>1803</v>
      </c>
      <c r="Y18" s="73">
        <f>GDP!P15</f>
        <v>493.01777530286518</v>
      </c>
      <c r="AC18" s="5">
        <v>1803</v>
      </c>
      <c r="AD18" s="5">
        <f t="shared" si="2"/>
        <v>1.6226595471300258</v>
      </c>
      <c r="AE18" s="1">
        <v>0</v>
      </c>
    </row>
    <row r="19" spans="1:31">
      <c r="A19" s="1" t="s">
        <v>246</v>
      </c>
      <c r="B19" s="1">
        <v>2192</v>
      </c>
      <c r="C19" s="73" t="e">
        <v>#N/A</v>
      </c>
      <c r="D19" s="73" t="e">
        <v>#N/A</v>
      </c>
      <c r="H19" s="1">
        <v>1804</v>
      </c>
      <c r="I19" s="70">
        <v>114</v>
      </c>
      <c r="J19" s="70">
        <v>102</v>
      </c>
      <c r="Q19" s="1">
        <v>1804</v>
      </c>
      <c r="R19" s="97">
        <f t="shared" si="0"/>
        <v>12</v>
      </c>
      <c r="S19" s="1">
        <f t="shared" si="1"/>
        <v>12</v>
      </c>
      <c r="X19" s="1">
        <v>1804</v>
      </c>
      <c r="Y19" s="73">
        <f>GDP!P16</f>
        <v>538.01939779501311</v>
      </c>
      <c r="AC19" s="5">
        <v>1804</v>
      </c>
      <c r="AD19" s="5">
        <f t="shared" si="2"/>
        <v>2.2304028533506584</v>
      </c>
      <c r="AE19" s="1">
        <v>0</v>
      </c>
    </row>
    <row r="20" spans="1:31">
      <c r="A20" s="1" t="s">
        <v>247</v>
      </c>
      <c r="B20" s="1">
        <v>2557</v>
      </c>
      <c r="C20" s="73" t="e">
        <v>#N/A</v>
      </c>
      <c r="D20" s="73" t="e">
        <v>#N/A</v>
      </c>
      <c r="H20" s="1">
        <v>1805</v>
      </c>
      <c r="I20" s="70">
        <v>134</v>
      </c>
      <c r="J20" s="70">
        <v>144</v>
      </c>
      <c r="Q20" s="1">
        <v>1805</v>
      </c>
      <c r="R20" s="97">
        <f t="shared" si="0"/>
        <v>-10</v>
      </c>
      <c r="S20" s="1">
        <f t="shared" si="1"/>
        <v>-10</v>
      </c>
      <c r="X20" s="1">
        <v>1805</v>
      </c>
      <c r="Y20" s="73">
        <f>GDP!P17</f>
        <v>567.02044340106397</v>
      </c>
      <c r="AC20" s="5">
        <v>1805</v>
      </c>
      <c r="AD20" s="5">
        <f t="shared" si="2"/>
        <v>-1.7636048428904383</v>
      </c>
      <c r="AE20" s="1">
        <v>0</v>
      </c>
    </row>
    <row r="21" spans="1:31">
      <c r="A21" s="1" t="s">
        <v>248</v>
      </c>
      <c r="B21" s="1">
        <v>2922</v>
      </c>
      <c r="C21" s="73" t="e">
        <v>#N/A</v>
      </c>
      <c r="D21" s="73" t="e">
        <v>#N/A</v>
      </c>
      <c r="H21" s="1">
        <v>1806</v>
      </c>
      <c r="I21" s="70">
        <v>148</v>
      </c>
      <c r="J21" s="70">
        <v>155</v>
      </c>
      <c r="Q21" s="1">
        <v>1806</v>
      </c>
      <c r="R21" s="97">
        <f t="shared" si="0"/>
        <v>-7</v>
      </c>
      <c r="S21" s="1">
        <f t="shared" si="1"/>
        <v>-7</v>
      </c>
      <c r="X21" s="1">
        <v>1806</v>
      </c>
      <c r="Y21" s="73">
        <f>GDP!P18</f>
        <v>624.02249855778462</v>
      </c>
      <c r="AC21" s="5">
        <v>1806</v>
      </c>
      <c r="AD21" s="5">
        <f t="shared" si="2"/>
        <v>-1.1217544265115624</v>
      </c>
      <c r="AE21" s="1">
        <v>0</v>
      </c>
    </row>
    <row r="22" spans="1:31">
      <c r="A22" s="1" t="s">
        <v>249</v>
      </c>
      <c r="B22" s="1">
        <v>3288</v>
      </c>
      <c r="C22" s="73" t="e">
        <v>#N/A</v>
      </c>
      <c r="D22" s="73" t="e">
        <v>#N/A</v>
      </c>
      <c r="H22" s="1">
        <v>1807</v>
      </c>
      <c r="I22" s="70">
        <v>162</v>
      </c>
      <c r="J22" s="70">
        <v>167</v>
      </c>
      <c r="Q22" s="1">
        <v>1807</v>
      </c>
      <c r="R22" s="97">
        <f t="shared" si="0"/>
        <v>-5</v>
      </c>
      <c r="S22" s="1">
        <f t="shared" si="1"/>
        <v>-5</v>
      </c>
      <c r="X22" s="1">
        <v>1807</v>
      </c>
      <c r="Y22" s="73">
        <f>GDP!P19</f>
        <v>595.02145295173375</v>
      </c>
      <c r="AC22" s="5">
        <v>1807</v>
      </c>
      <c r="AD22" s="5">
        <f t="shared" si="2"/>
        <v>-0.84030583690662064</v>
      </c>
      <c r="AE22" s="1">
        <v>0</v>
      </c>
    </row>
    <row r="23" spans="1:31">
      <c r="A23" s="1" t="s">
        <v>250</v>
      </c>
      <c r="B23" s="1">
        <v>3653</v>
      </c>
      <c r="C23" s="73" t="e">
        <v>#N/A</v>
      </c>
      <c r="D23" s="73" t="e">
        <v>#N/A</v>
      </c>
      <c r="H23" s="1">
        <v>1808</v>
      </c>
      <c r="I23" s="70">
        <v>55</v>
      </c>
      <c r="J23" s="70">
        <v>71</v>
      </c>
      <c r="Q23" s="1">
        <v>1808</v>
      </c>
      <c r="R23" s="97">
        <f t="shared" si="0"/>
        <v>-16</v>
      </c>
      <c r="S23" s="1">
        <f t="shared" si="1"/>
        <v>-16</v>
      </c>
      <c r="X23" s="1">
        <v>1808</v>
      </c>
      <c r="Y23" s="73">
        <f>GDP!P20</f>
        <v>653.0235441638356</v>
      </c>
      <c r="AC23" s="5">
        <v>1808</v>
      </c>
      <c r="AD23" s="5">
        <f t="shared" si="2"/>
        <v>-2.4501413682545259</v>
      </c>
      <c r="AE23" s="1">
        <v>0</v>
      </c>
    </row>
    <row r="24" spans="1:31">
      <c r="A24" s="1" t="s">
        <v>251</v>
      </c>
      <c r="B24" s="1">
        <v>4018</v>
      </c>
      <c r="C24" s="73" t="e">
        <v>#N/A</v>
      </c>
      <c r="D24" s="73" t="e">
        <v>#N/A</v>
      </c>
      <c r="H24" s="1">
        <v>1809</v>
      </c>
      <c r="I24" s="70">
        <v>88</v>
      </c>
      <c r="J24" s="70">
        <v>76</v>
      </c>
      <c r="Q24" s="1">
        <v>1809</v>
      </c>
      <c r="R24" s="97">
        <f t="shared" si="0"/>
        <v>12</v>
      </c>
      <c r="S24" s="1">
        <f t="shared" si="1"/>
        <v>12</v>
      </c>
      <c r="X24" s="1">
        <v>1809</v>
      </c>
      <c r="Y24" s="73">
        <f>GDP!P21</f>
        <v>694.02502243445929</v>
      </c>
      <c r="AC24" s="5">
        <v>1809</v>
      </c>
      <c r="AD24" s="5">
        <f t="shared" si="2"/>
        <v>1.7290442868914322</v>
      </c>
      <c r="AE24" s="1">
        <v>0</v>
      </c>
    </row>
    <row r="25" spans="1:31">
      <c r="A25" s="1" t="s">
        <v>252</v>
      </c>
      <c r="B25" s="1">
        <v>4383</v>
      </c>
      <c r="C25" s="73" t="e">
        <v>#N/A</v>
      </c>
      <c r="D25" s="73" t="e">
        <v>#N/A</v>
      </c>
      <c r="H25" s="1">
        <v>1810</v>
      </c>
      <c r="I25" s="70">
        <v>117</v>
      </c>
      <c r="J25" s="70">
        <v>110</v>
      </c>
      <c r="Q25" s="1">
        <v>1810</v>
      </c>
      <c r="R25" s="97">
        <f t="shared" si="0"/>
        <v>7</v>
      </c>
      <c r="S25" s="1">
        <f t="shared" si="1"/>
        <v>7</v>
      </c>
      <c r="X25" s="1">
        <v>1810</v>
      </c>
      <c r="Y25" s="73">
        <f>GDP!P22</f>
        <v>714.02574354208059</v>
      </c>
      <c r="AC25" s="5">
        <v>1810</v>
      </c>
      <c r="AD25" s="5">
        <f t="shared" si="2"/>
        <v>0.98035680972439065</v>
      </c>
      <c r="AE25" s="1">
        <v>0</v>
      </c>
    </row>
    <row r="26" spans="1:31">
      <c r="A26" s="1" t="s">
        <v>253</v>
      </c>
      <c r="B26" s="1">
        <v>4749</v>
      </c>
      <c r="C26" s="73" t="e">
        <v>#N/A</v>
      </c>
      <c r="D26" s="73" t="e">
        <v>#N/A</v>
      </c>
      <c r="H26" s="1">
        <v>1811</v>
      </c>
      <c r="I26" s="70">
        <v>114</v>
      </c>
      <c r="J26" s="70">
        <v>78</v>
      </c>
      <c r="Q26" s="1">
        <v>1811</v>
      </c>
      <c r="R26" s="97">
        <f t="shared" si="0"/>
        <v>36</v>
      </c>
      <c r="S26" s="1">
        <f t="shared" si="1"/>
        <v>36</v>
      </c>
      <c r="X26" s="1">
        <v>1811</v>
      </c>
      <c r="Y26" s="73">
        <f>GDP!P23</f>
        <v>776.02797897570656</v>
      </c>
      <c r="AC26" s="5">
        <v>1811</v>
      </c>
      <c r="AD26" s="5">
        <f t="shared" si="2"/>
        <v>4.6390079965308795</v>
      </c>
      <c r="AE26" s="1">
        <v>0</v>
      </c>
    </row>
    <row r="27" spans="1:31">
      <c r="A27" s="1" t="s">
        <v>254</v>
      </c>
      <c r="B27" s="1">
        <v>5114</v>
      </c>
      <c r="C27" s="73" t="e">
        <v>#N/A</v>
      </c>
      <c r="D27" s="73" t="e">
        <v>#N/A</v>
      </c>
      <c r="H27" s="1">
        <v>1812</v>
      </c>
      <c r="I27" s="70">
        <v>75</v>
      </c>
      <c r="J27" s="70">
        <v>96</v>
      </c>
      <c r="Q27" s="1">
        <v>1812</v>
      </c>
      <c r="R27" s="97">
        <f t="shared" si="0"/>
        <v>-21</v>
      </c>
      <c r="S27" s="1">
        <f t="shared" si="1"/>
        <v>-21</v>
      </c>
      <c r="X27" s="1">
        <v>1812</v>
      </c>
      <c r="Y27" s="73">
        <f>GDP!P24</f>
        <v>795.02866402794677</v>
      </c>
      <c r="AC27" s="5">
        <v>1812</v>
      </c>
      <c r="AD27" s="5">
        <f t="shared" si="2"/>
        <v>-2.6414141967668487</v>
      </c>
      <c r="AE27" s="1">
        <v>0</v>
      </c>
    </row>
    <row r="28" spans="1:31">
      <c r="A28" s="1" t="s">
        <v>255</v>
      </c>
      <c r="B28" s="1">
        <v>5479</v>
      </c>
      <c r="C28" s="73" t="e">
        <v>#N/A</v>
      </c>
      <c r="D28" s="73" t="e">
        <v>#N/A</v>
      </c>
      <c r="H28" s="1">
        <v>1813</v>
      </c>
      <c r="I28" s="70">
        <v>45</v>
      </c>
      <c r="J28" s="70">
        <v>30</v>
      </c>
      <c r="Q28" s="1">
        <v>1813</v>
      </c>
      <c r="R28" s="97">
        <f t="shared" si="0"/>
        <v>15</v>
      </c>
      <c r="S28" s="1">
        <f t="shared" si="1"/>
        <v>15</v>
      </c>
      <c r="X28" s="1">
        <v>1813</v>
      </c>
      <c r="Y28" s="73">
        <f>GDP!P25</f>
        <v>980.03533427344382</v>
      </c>
      <c r="AC28" s="5">
        <v>1813</v>
      </c>
      <c r="AD28" s="5">
        <f t="shared" si="2"/>
        <v>1.5305570600799161</v>
      </c>
      <c r="AE28" s="1">
        <v>0</v>
      </c>
    </row>
    <row r="29" spans="1:31">
      <c r="A29" s="1" t="s">
        <v>256</v>
      </c>
      <c r="B29" s="1">
        <v>5844</v>
      </c>
      <c r="C29" s="73" t="e">
        <v>#N/A</v>
      </c>
      <c r="D29" s="73" t="e">
        <v>#N/A</v>
      </c>
      <c r="H29" s="1">
        <v>1814</v>
      </c>
      <c r="I29" s="70">
        <v>11</v>
      </c>
      <c r="J29" s="70">
        <v>20</v>
      </c>
      <c r="Q29" s="1">
        <v>1814</v>
      </c>
      <c r="R29" s="97">
        <f t="shared" si="0"/>
        <v>-9</v>
      </c>
      <c r="S29" s="1">
        <f t="shared" si="1"/>
        <v>-9</v>
      </c>
      <c r="X29" s="1">
        <v>1814</v>
      </c>
      <c r="Y29" s="73">
        <f>GDP!P26</f>
        <v>1090.039300365361</v>
      </c>
      <c r="AC29" s="5">
        <v>1814</v>
      </c>
      <c r="AD29" s="5">
        <f t="shared" si="2"/>
        <v>-0.82565830396971618</v>
      </c>
      <c r="AE29" s="1">
        <v>0</v>
      </c>
    </row>
    <row r="30" spans="1:31">
      <c r="A30" s="1" t="s">
        <v>257</v>
      </c>
      <c r="B30" s="1">
        <v>6210</v>
      </c>
      <c r="C30" s="73" t="e">
        <v>#N/A</v>
      </c>
      <c r="D30" s="73" t="e">
        <v>#N/A</v>
      </c>
      <c r="H30" s="1">
        <v>1815</v>
      </c>
      <c r="I30" s="70">
        <v>81</v>
      </c>
      <c r="J30" s="70">
        <v>96</v>
      </c>
      <c r="Q30" s="1">
        <v>1815</v>
      </c>
      <c r="R30" s="97">
        <f t="shared" si="0"/>
        <v>-15</v>
      </c>
      <c r="S30" s="1">
        <f t="shared" si="1"/>
        <v>-15</v>
      </c>
      <c r="X30" s="1">
        <v>1815</v>
      </c>
      <c r="Y30" s="73">
        <f>GDP!P27</f>
        <v>935.03371178129589</v>
      </c>
      <c r="AC30" s="5">
        <v>1815</v>
      </c>
      <c r="AD30" s="5">
        <f t="shared" si="2"/>
        <v>-1.6042202340944576</v>
      </c>
      <c r="AE30" s="1">
        <v>0</v>
      </c>
    </row>
    <row r="31" spans="1:31">
      <c r="A31" s="1" t="s">
        <v>258</v>
      </c>
      <c r="B31" s="1">
        <v>6575</v>
      </c>
      <c r="C31" s="73" t="e">
        <v>#N/A</v>
      </c>
      <c r="D31" s="73" t="e">
        <v>#N/A</v>
      </c>
      <c r="H31" s="1">
        <v>1816</v>
      </c>
      <c r="I31" s="70">
        <v>105</v>
      </c>
      <c r="J31" s="70">
        <v>163</v>
      </c>
      <c r="Q31" s="1">
        <v>1816</v>
      </c>
      <c r="R31" s="97">
        <f t="shared" si="0"/>
        <v>-58</v>
      </c>
      <c r="S31" s="1">
        <f t="shared" si="1"/>
        <v>-58</v>
      </c>
      <c r="X31" s="1">
        <v>1816</v>
      </c>
      <c r="Y31" s="73">
        <f>GDP!P28</f>
        <v>828.02985385552199</v>
      </c>
      <c r="AC31" s="5">
        <v>1816</v>
      </c>
      <c r="AD31" s="5">
        <f t="shared" si="2"/>
        <v>-7.0045783651322395</v>
      </c>
      <c r="AE31" s="1">
        <v>0</v>
      </c>
    </row>
    <row r="32" spans="1:31">
      <c r="A32" s="1" t="s">
        <v>259</v>
      </c>
      <c r="B32" s="1">
        <v>6940</v>
      </c>
      <c r="C32" s="73" t="e">
        <v>#N/A</v>
      </c>
      <c r="D32" s="73" t="e">
        <v>#N/A</v>
      </c>
      <c r="H32" s="1">
        <v>1817</v>
      </c>
      <c r="I32" s="70">
        <v>103</v>
      </c>
      <c r="J32" s="70">
        <v>113</v>
      </c>
      <c r="Q32" s="1">
        <v>1817</v>
      </c>
      <c r="R32" s="97">
        <f t="shared" si="0"/>
        <v>-10</v>
      </c>
      <c r="S32" s="1">
        <f t="shared" si="1"/>
        <v>-10</v>
      </c>
      <c r="X32" s="1">
        <v>1817</v>
      </c>
      <c r="Y32" s="73">
        <f>GDP!P29</f>
        <v>777.02801503108765</v>
      </c>
      <c r="AC32" s="5">
        <v>1817</v>
      </c>
      <c r="AD32" s="5">
        <f t="shared" si="2"/>
        <v>-1.2869548853524819</v>
      </c>
      <c r="AE32" s="1">
        <v>0</v>
      </c>
    </row>
    <row r="33" spans="1:31">
      <c r="A33" s="1" t="s">
        <v>260</v>
      </c>
      <c r="B33" s="1">
        <v>7305</v>
      </c>
      <c r="C33" s="73" t="e">
        <v>#N/A</v>
      </c>
      <c r="D33" s="73" t="e">
        <v>#N/A</v>
      </c>
      <c r="H33" s="1">
        <v>1818</v>
      </c>
      <c r="I33" s="70">
        <v>116</v>
      </c>
      <c r="J33" s="70">
        <v>141</v>
      </c>
      <c r="Q33" s="1">
        <v>1818</v>
      </c>
      <c r="R33" s="97">
        <f t="shared" si="0"/>
        <v>-25</v>
      </c>
      <c r="S33" s="1">
        <f t="shared" si="1"/>
        <v>-25</v>
      </c>
      <c r="X33" s="1">
        <v>1818</v>
      </c>
      <c r="Y33" s="73">
        <f>GDP!P30</f>
        <v>745.02686125889352</v>
      </c>
      <c r="AC33" s="5">
        <v>1818</v>
      </c>
      <c r="AD33" s="5">
        <f t="shared" si="2"/>
        <v>-3.3555837111371765</v>
      </c>
      <c r="AE33" s="1">
        <v>0</v>
      </c>
    </row>
    <row r="34" spans="1:31">
      <c r="A34" s="1" t="s">
        <v>261</v>
      </c>
      <c r="B34" s="1">
        <v>7671</v>
      </c>
      <c r="C34" s="73" t="e">
        <v>#N/A</v>
      </c>
      <c r="D34" s="73" t="e">
        <v>#N/A</v>
      </c>
      <c r="H34" s="1">
        <v>1819</v>
      </c>
      <c r="I34" s="70">
        <v>91</v>
      </c>
      <c r="J34" s="70">
        <v>105</v>
      </c>
      <c r="Q34" s="1">
        <v>1819</v>
      </c>
      <c r="R34" s="97">
        <f t="shared" si="0"/>
        <v>-14</v>
      </c>
      <c r="S34" s="1">
        <f t="shared" si="1"/>
        <v>-14</v>
      </c>
      <c r="X34" s="1">
        <v>1819</v>
      </c>
      <c r="Y34" s="73">
        <f>GDP!P31</f>
        <v>735.02650070508287</v>
      </c>
      <c r="AC34" s="5">
        <v>1819</v>
      </c>
      <c r="AD34" s="5">
        <f t="shared" si="2"/>
        <v>-1.9046932303216733</v>
      </c>
      <c r="AE34" s="1">
        <v>0</v>
      </c>
    </row>
    <row r="35" spans="1:31">
      <c r="A35" s="1" t="s">
        <v>262</v>
      </c>
      <c r="B35" s="1">
        <v>8036</v>
      </c>
      <c r="C35" s="73" t="e">
        <v>#N/A</v>
      </c>
      <c r="D35" s="73" t="e">
        <v>#N/A</v>
      </c>
      <c r="H35" s="1">
        <v>1820</v>
      </c>
      <c r="I35" s="70">
        <v>84</v>
      </c>
      <c r="J35" s="70">
        <v>84</v>
      </c>
      <c r="Q35" s="1">
        <v>1820</v>
      </c>
      <c r="R35" s="97">
        <f t="shared" si="0"/>
        <v>0</v>
      </c>
      <c r="S35" s="1">
        <f t="shared" si="1"/>
        <v>0</v>
      </c>
      <c r="X35" s="1">
        <v>1820</v>
      </c>
      <c r="Y35" s="73">
        <f>GDP!P32</f>
        <v>718.02588776360483</v>
      </c>
      <c r="AC35" s="5">
        <v>1820</v>
      </c>
      <c r="AD35" s="5">
        <f t="shared" si="2"/>
        <v>0</v>
      </c>
      <c r="AE35" s="1">
        <v>0</v>
      </c>
    </row>
    <row r="36" spans="1:31">
      <c r="A36" s="1" t="s">
        <v>263</v>
      </c>
      <c r="B36" s="1">
        <v>8401</v>
      </c>
      <c r="C36" s="73" t="e">
        <v>#N/A</v>
      </c>
      <c r="D36" s="73" t="e">
        <v>#N/A</v>
      </c>
      <c r="H36" s="1">
        <v>1821</v>
      </c>
      <c r="I36" s="70">
        <v>76</v>
      </c>
      <c r="J36" s="70">
        <v>72</v>
      </c>
      <c r="Q36" s="1">
        <v>1821</v>
      </c>
      <c r="R36" s="97">
        <f t="shared" si="0"/>
        <v>4</v>
      </c>
      <c r="S36" s="1">
        <f t="shared" si="1"/>
        <v>4</v>
      </c>
      <c r="X36" s="1">
        <v>1821</v>
      </c>
      <c r="Y36" s="73">
        <f>GDP!P33</f>
        <v>742.02675309275037</v>
      </c>
      <c r="AC36" s="5">
        <v>1821</v>
      </c>
      <c r="AD36" s="5">
        <f t="shared" si="2"/>
        <v>0.53906412178915286</v>
      </c>
      <c r="AE36" s="1">
        <v>0</v>
      </c>
    </row>
    <row r="37" spans="1:31">
      <c r="A37" s="1" t="s">
        <v>264</v>
      </c>
      <c r="B37" s="1">
        <v>8766</v>
      </c>
      <c r="C37" s="73" t="e">
        <v>#N/A</v>
      </c>
      <c r="D37" s="73" t="e">
        <v>#N/A</v>
      </c>
      <c r="H37" s="1">
        <v>1822</v>
      </c>
      <c r="I37" s="70">
        <v>83</v>
      </c>
      <c r="J37" s="70">
        <v>92</v>
      </c>
      <c r="Q37" s="1">
        <v>1822</v>
      </c>
      <c r="R37" s="97">
        <f t="shared" si="0"/>
        <v>-9</v>
      </c>
      <c r="S37" s="1">
        <f t="shared" ref="S37:S68" si="3">I37-J37</f>
        <v>-9</v>
      </c>
      <c r="X37" s="1">
        <v>1822</v>
      </c>
      <c r="Y37" s="73">
        <f>GDP!P34</f>
        <v>816.02942119094928</v>
      </c>
      <c r="AC37" s="5">
        <v>1822</v>
      </c>
      <c r="AD37" s="5">
        <f t="shared" si="2"/>
        <v>-1.1029014109399393</v>
      </c>
      <c r="AE37" s="1">
        <v>0</v>
      </c>
    </row>
    <row r="38" spans="1:31">
      <c r="A38" s="1" t="s">
        <v>265</v>
      </c>
      <c r="B38" s="1">
        <v>9132</v>
      </c>
      <c r="C38" s="73" t="e">
        <v>#N/A</v>
      </c>
      <c r="D38" s="73" t="e">
        <v>#N/A</v>
      </c>
      <c r="H38" s="1">
        <v>1823</v>
      </c>
      <c r="I38" s="70">
        <v>89</v>
      </c>
      <c r="J38" s="70">
        <v>87</v>
      </c>
      <c r="Q38" s="1">
        <v>1823</v>
      </c>
      <c r="R38" s="97">
        <f t="shared" si="0"/>
        <v>2</v>
      </c>
      <c r="S38" s="1">
        <f t="shared" si="3"/>
        <v>2</v>
      </c>
      <c r="X38" s="1">
        <v>1823</v>
      </c>
      <c r="Y38" s="73">
        <f>GDP!P35</f>
        <v>767.02765447727711</v>
      </c>
      <c r="AC38" s="5">
        <v>1823</v>
      </c>
      <c r="AD38" s="5">
        <f t="shared" si="2"/>
        <v>0.26074679163464881</v>
      </c>
      <c r="AE38" s="1">
        <v>0</v>
      </c>
    </row>
    <row r="39" spans="1:31">
      <c r="A39" s="1" t="s">
        <v>266</v>
      </c>
      <c r="B39" s="1">
        <v>9497</v>
      </c>
      <c r="C39" s="73" t="e">
        <v>#N/A</v>
      </c>
      <c r="D39" s="73" t="e">
        <v>#N/A</v>
      </c>
      <c r="H39" s="1">
        <v>1824</v>
      </c>
      <c r="I39" s="70">
        <v>90</v>
      </c>
      <c r="J39" s="70">
        <v>90</v>
      </c>
      <c r="Q39" s="1">
        <v>1824</v>
      </c>
      <c r="R39" s="97">
        <f t="shared" si="0"/>
        <v>0</v>
      </c>
      <c r="S39" s="1">
        <f t="shared" si="3"/>
        <v>0</v>
      </c>
      <c r="X39" s="1">
        <v>1824</v>
      </c>
      <c r="Y39" s="73">
        <f>GDP!P36</f>
        <v>762.02747420037178</v>
      </c>
      <c r="AC39" s="5">
        <v>1824</v>
      </c>
      <c r="AD39" s="5">
        <f t="shared" si="2"/>
        <v>0</v>
      </c>
      <c r="AE39" s="1">
        <v>0</v>
      </c>
    </row>
    <row r="40" spans="1:31">
      <c r="A40" s="1" t="s">
        <v>267</v>
      </c>
      <c r="B40" s="1">
        <v>9862</v>
      </c>
      <c r="C40" s="73" t="e">
        <v>#N/A</v>
      </c>
      <c r="D40" s="73" t="e">
        <v>#N/A</v>
      </c>
      <c r="H40" s="1">
        <v>1825</v>
      </c>
      <c r="I40" s="70">
        <v>112</v>
      </c>
      <c r="J40" s="70">
        <v>106</v>
      </c>
      <c r="Q40" s="1">
        <v>1825</v>
      </c>
      <c r="R40" s="97">
        <f t="shared" si="0"/>
        <v>6</v>
      </c>
      <c r="S40" s="1">
        <f t="shared" si="3"/>
        <v>6</v>
      </c>
      <c r="X40" s="1">
        <v>1825</v>
      </c>
      <c r="Y40" s="73">
        <f>GDP!P37</f>
        <v>832.02999807704634</v>
      </c>
      <c r="AC40" s="5">
        <v>1825</v>
      </c>
      <c r="AD40" s="5">
        <f t="shared" si="2"/>
        <v>0.72112784561457577</v>
      </c>
      <c r="AE40" s="1">
        <v>0</v>
      </c>
    </row>
    <row r="41" spans="1:31">
      <c r="A41" s="1" t="s">
        <v>268</v>
      </c>
      <c r="B41" s="1">
        <v>10227</v>
      </c>
      <c r="C41" s="73" t="e">
        <v>#N/A</v>
      </c>
      <c r="D41" s="73" t="e">
        <v>#N/A</v>
      </c>
      <c r="H41" s="1">
        <v>1826</v>
      </c>
      <c r="I41" s="70">
        <v>91</v>
      </c>
      <c r="J41" s="70">
        <v>95</v>
      </c>
      <c r="Q41" s="1">
        <v>1826</v>
      </c>
      <c r="R41" s="97">
        <f t="shared" si="0"/>
        <v>-4</v>
      </c>
      <c r="S41" s="1">
        <f t="shared" si="3"/>
        <v>-4</v>
      </c>
      <c r="X41" s="1">
        <v>1826</v>
      </c>
      <c r="Y41" s="73">
        <f>GDP!P38</f>
        <v>876.0315845138133</v>
      </c>
      <c r="AC41" s="5">
        <v>1826</v>
      </c>
      <c r="AD41" s="5">
        <f t="shared" si="2"/>
        <v>-0.45660454151546948</v>
      </c>
      <c r="AE41" s="1">
        <v>0</v>
      </c>
    </row>
    <row r="42" spans="1:31">
      <c r="A42" s="1" t="s">
        <v>269</v>
      </c>
      <c r="B42" s="1">
        <v>10593</v>
      </c>
      <c r="C42" s="73" t="e">
        <v>#N/A</v>
      </c>
      <c r="D42" s="73" t="e">
        <v>#N/A</v>
      </c>
      <c r="H42" s="1">
        <v>1827</v>
      </c>
      <c r="I42" s="70">
        <v>98</v>
      </c>
      <c r="J42" s="70">
        <v>90</v>
      </c>
      <c r="Q42" s="1">
        <v>1827</v>
      </c>
      <c r="R42" s="97">
        <f t="shared" si="0"/>
        <v>8</v>
      </c>
      <c r="S42" s="1">
        <f t="shared" si="3"/>
        <v>8</v>
      </c>
      <c r="X42" s="1">
        <v>1827</v>
      </c>
      <c r="Y42" s="73">
        <f>GDP!P39</f>
        <v>925.03335122748558</v>
      </c>
      <c r="AC42" s="5">
        <v>1827</v>
      </c>
      <c r="AD42" s="5">
        <f t="shared" si="2"/>
        <v>0.86483368295686758</v>
      </c>
      <c r="AE42" s="1">
        <v>0</v>
      </c>
    </row>
    <row r="43" spans="1:31">
      <c r="A43" s="1" t="s">
        <v>270</v>
      </c>
      <c r="B43" s="1">
        <v>10958</v>
      </c>
      <c r="C43" s="73" t="e">
        <v>#N/A</v>
      </c>
      <c r="D43" s="73" t="e">
        <v>#N/A</v>
      </c>
      <c r="H43" s="1">
        <v>1828</v>
      </c>
      <c r="I43" s="70">
        <v>84</v>
      </c>
      <c r="J43" s="70">
        <v>97</v>
      </c>
      <c r="Q43" s="1">
        <v>1828</v>
      </c>
      <c r="R43" s="97">
        <f t="shared" si="0"/>
        <v>-13</v>
      </c>
      <c r="S43" s="1">
        <f t="shared" si="3"/>
        <v>-13</v>
      </c>
      <c r="X43" s="1">
        <v>1828</v>
      </c>
      <c r="Y43" s="73">
        <f>GDP!P40</f>
        <v>907.03270223062634</v>
      </c>
      <c r="AC43" s="5">
        <v>1828</v>
      </c>
      <c r="AD43" s="5">
        <f t="shared" si="2"/>
        <v>-1.4332449059476755</v>
      </c>
      <c r="AE43" s="1">
        <v>0</v>
      </c>
    </row>
    <row r="44" spans="1:31">
      <c r="A44" s="1" t="s">
        <v>271</v>
      </c>
      <c r="B44" s="1">
        <v>11323</v>
      </c>
      <c r="C44" s="73" t="e">
        <v>#N/A</v>
      </c>
      <c r="D44" s="73" t="e">
        <v>#N/A</v>
      </c>
      <c r="H44" s="1">
        <v>1829</v>
      </c>
      <c r="I44" s="70">
        <v>83</v>
      </c>
      <c r="J44" s="70">
        <v>83</v>
      </c>
      <c r="Q44" s="1">
        <v>1829</v>
      </c>
      <c r="R44" s="97">
        <f t="shared" si="0"/>
        <v>0</v>
      </c>
      <c r="S44" s="1">
        <f t="shared" si="3"/>
        <v>0</v>
      </c>
      <c r="X44" s="1">
        <v>1829</v>
      </c>
      <c r="Y44" s="73">
        <f>GDP!P41</f>
        <v>940.03389205820145</v>
      </c>
      <c r="AC44" s="5">
        <v>1829</v>
      </c>
      <c r="AD44" s="5">
        <f t="shared" si="2"/>
        <v>0</v>
      </c>
      <c r="AE44" s="1">
        <v>0</v>
      </c>
    </row>
    <row r="45" spans="1:31">
      <c r="A45" s="1" t="s">
        <v>272</v>
      </c>
      <c r="B45" s="1">
        <v>11688</v>
      </c>
      <c r="C45" s="73" t="e">
        <v>#N/A</v>
      </c>
      <c r="D45" s="73" t="e">
        <v>#N/A</v>
      </c>
      <c r="H45" s="1">
        <v>1830</v>
      </c>
      <c r="I45" s="70">
        <v>86</v>
      </c>
      <c r="J45" s="70">
        <v>79</v>
      </c>
      <c r="Q45" s="1">
        <v>1830</v>
      </c>
      <c r="R45" s="97">
        <f t="shared" si="0"/>
        <v>7</v>
      </c>
      <c r="S45" s="1">
        <f t="shared" si="3"/>
        <v>7</v>
      </c>
      <c r="X45" s="1">
        <v>1830</v>
      </c>
      <c r="Y45" s="73">
        <f>GDP!P42</f>
        <v>1032.0372091532595</v>
      </c>
      <c r="AC45" s="5">
        <v>1830</v>
      </c>
      <c r="AD45" s="5">
        <f t="shared" si="2"/>
        <v>0.67827011835582829</v>
      </c>
      <c r="AE45" s="1">
        <v>0</v>
      </c>
    </row>
    <row r="46" spans="1:31">
      <c r="A46" s="1" t="s">
        <v>273</v>
      </c>
      <c r="B46" s="1">
        <v>12054</v>
      </c>
      <c r="C46" s="73" t="e">
        <v>#N/A</v>
      </c>
      <c r="D46" s="73" t="e">
        <v>#N/A</v>
      </c>
      <c r="H46" s="1">
        <v>1831</v>
      </c>
      <c r="I46" s="70">
        <v>97</v>
      </c>
      <c r="J46" s="70">
        <v>112</v>
      </c>
      <c r="Q46" s="1">
        <v>1831</v>
      </c>
      <c r="R46" s="97">
        <f t="shared" si="0"/>
        <v>-15</v>
      </c>
      <c r="S46" s="1">
        <f t="shared" si="3"/>
        <v>-15</v>
      </c>
      <c r="X46" s="1">
        <v>1831</v>
      </c>
      <c r="Y46" s="73">
        <f>GDP!P43</f>
        <v>1065.0383989808347</v>
      </c>
      <c r="AC46" s="5">
        <v>1831</v>
      </c>
      <c r="AD46" s="5">
        <f t="shared" si="2"/>
        <v>-1.408399923829406</v>
      </c>
      <c r="AE46" s="1">
        <v>0</v>
      </c>
    </row>
    <row r="47" spans="1:31">
      <c r="A47" s="1" t="s">
        <v>274</v>
      </c>
      <c r="B47" s="1">
        <v>12419</v>
      </c>
      <c r="C47" s="73" t="e">
        <v>#N/A</v>
      </c>
      <c r="D47" s="73" t="e">
        <v>#N/A</v>
      </c>
      <c r="H47" s="1">
        <v>1832</v>
      </c>
      <c r="I47" s="70">
        <v>101</v>
      </c>
      <c r="J47" s="70">
        <v>112</v>
      </c>
      <c r="Q47" s="1">
        <v>1832</v>
      </c>
      <c r="R47" s="97">
        <f t="shared" si="0"/>
        <v>-11</v>
      </c>
      <c r="S47" s="1">
        <f t="shared" si="3"/>
        <v>-11</v>
      </c>
      <c r="X47" s="1">
        <v>1832</v>
      </c>
      <c r="Y47" s="73">
        <f>GDP!P44</f>
        <v>1142.0411752451766</v>
      </c>
      <c r="AC47" s="5">
        <v>1832</v>
      </c>
      <c r="AD47" s="5">
        <f t="shared" si="2"/>
        <v>-0.96318768871345539</v>
      </c>
      <c r="AE47" s="1">
        <v>0</v>
      </c>
    </row>
    <row r="48" spans="1:31">
      <c r="A48" s="1" t="s">
        <v>54</v>
      </c>
      <c r="B48" s="1">
        <v>12784</v>
      </c>
      <c r="C48" s="73" t="e">
        <v>#N/A</v>
      </c>
      <c r="D48" s="73" t="e">
        <v>#N/A</v>
      </c>
      <c r="H48" s="1">
        <v>1833</v>
      </c>
      <c r="I48" s="70">
        <v>101</v>
      </c>
      <c r="J48" s="70">
        <v>119</v>
      </c>
      <c r="Q48" s="1">
        <v>1833</v>
      </c>
      <c r="R48" s="97">
        <f t="shared" si="0"/>
        <v>-18</v>
      </c>
      <c r="S48" s="1">
        <f t="shared" si="3"/>
        <v>-18</v>
      </c>
      <c r="X48" s="1">
        <v>1833</v>
      </c>
      <c r="Y48" s="73">
        <f>GDP!P45</f>
        <v>1172.0422569066086</v>
      </c>
      <c r="AC48" s="5">
        <v>1833</v>
      </c>
      <c r="AD48" s="5">
        <f t="shared" si="2"/>
        <v>-1.5357808043122705</v>
      </c>
      <c r="AE48" s="1">
        <v>0</v>
      </c>
    </row>
    <row r="49" spans="1:31">
      <c r="A49" s="1" t="s">
        <v>56</v>
      </c>
      <c r="B49" s="1">
        <v>13149</v>
      </c>
      <c r="C49" s="73" t="e">
        <v>#N/A</v>
      </c>
      <c r="D49" s="73" t="e">
        <v>#N/A</v>
      </c>
      <c r="H49" s="1">
        <v>1834</v>
      </c>
      <c r="I49" s="70">
        <v>116</v>
      </c>
      <c r="J49" s="70">
        <v>140</v>
      </c>
      <c r="Q49" s="1">
        <v>1834</v>
      </c>
      <c r="R49" s="97">
        <f t="shared" si="0"/>
        <v>-24</v>
      </c>
      <c r="S49" s="1">
        <f t="shared" si="3"/>
        <v>-24</v>
      </c>
      <c r="X49" s="1">
        <v>1834</v>
      </c>
      <c r="Y49" s="73">
        <f>GDP!P46</f>
        <v>1233.0444562848536</v>
      </c>
      <c r="AC49" s="5">
        <v>1834</v>
      </c>
      <c r="AD49" s="5">
        <f t="shared" si="2"/>
        <v>-1.9464018412046293</v>
      </c>
      <c r="AE49" s="1">
        <v>0</v>
      </c>
    </row>
    <row r="50" spans="1:31">
      <c r="A50" s="1" t="s">
        <v>58</v>
      </c>
      <c r="B50" s="1">
        <v>13515</v>
      </c>
      <c r="C50" s="73" t="e">
        <v>#N/A</v>
      </c>
      <c r="D50" s="73" t="e">
        <v>#N/A</v>
      </c>
      <c r="H50" s="1">
        <v>1835</v>
      </c>
      <c r="I50" s="70">
        <v>132</v>
      </c>
      <c r="J50" s="70">
        <v>166</v>
      </c>
      <c r="Q50" s="1">
        <v>1835</v>
      </c>
      <c r="R50" s="97">
        <f t="shared" si="0"/>
        <v>-34</v>
      </c>
      <c r="S50" s="1">
        <f t="shared" si="3"/>
        <v>-34</v>
      </c>
      <c r="X50" s="1">
        <v>1835</v>
      </c>
      <c r="Y50" s="73">
        <f>GDP!P47</f>
        <v>1358.0489632074868</v>
      </c>
      <c r="AC50" s="5">
        <v>1835</v>
      </c>
      <c r="AD50" s="5">
        <f t="shared" si="2"/>
        <v>-2.5035916171753945</v>
      </c>
      <c r="AE50" s="1">
        <v>0</v>
      </c>
    </row>
    <row r="51" spans="1:31">
      <c r="A51" s="1" t="s">
        <v>60</v>
      </c>
      <c r="B51" s="1">
        <v>13880</v>
      </c>
      <c r="C51" s="73" t="e">
        <v>#N/A</v>
      </c>
      <c r="D51" s="73" t="e">
        <v>#N/A</v>
      </c>
      <c r="H51" s="1">
        <v>1836</v>
      </c>
      <c r="I51" s="70">
        <v>141</v>
      </c>
      <c r="J51" s="70">
        <v>209</v>
      </c>
      <c r="Q51" s="1">
        <v>1836</v>
      </c>
      <c r="R51" s="97">
        <f t="shared" si="0"/>
        <v>-68</v>
      </c>
      <c r="S51" s="1">
        <f t="shared" si="3"/>
        <v>-68</v>
      </c>
      <c r="X51" s="1">
        <v>1836</v>
      </c>
      <c r="Y51" s="73">
        <f>GDP!P48</f>
        <v>1497.0539749054551</v>
      </c>
      <c r="AC51" s="5">
        <v>1836</v>
      </c>
      <c r="AD51" s="5">
        <f t="shared" si="2"/>
        <v>-4.5422543969594997</v>
      </c>
      <c r="AE51" s="1">
        <v>0</v>
      </c>
    </row>
    <row r="52" spans="1:31">
      <c r="A52" s="1" t="s">
        <v>62</v>
      </c>
      <c r="B52" s="1">
        <v>14245</v>
      </c>
      <c r="C52" s="73" t="e">
        <v>#N/A</v>
      </c>
      <c r="D52" s="73" t="e">
        <v>#N/A</v>
      </c>
      <c r="H52" s="1">
        <v>1837</v>
      </c>
      <c r="I52" s="70">
        <v>133</v>
      </c>
      <c r="J52" s="70">
        <v>161</v>
      </c>
      <c r="Q52" s="1">
        <v>1837</v>
      </c>
      <c r="R52" s="97">
        <f t="shared" si="0"/>
        <v>-28</v>
      </c>
      <c r="S52" s="1">
        <f t="shared" si="3"/>
        <v>-28</v>
      </c>
      <c r="X52" s="1">
        <v>1837</v>
      </c>
      <c r="Y52" s="73">
        <f>GDP!P49</f>
        <v>1574.0567511697973</v>
      </c>
      <c r="AC52" s="5">
        <v>1837</v>
      </c>
      <c r="AD52" s="5">
        <f t="shared" si="2"/>
        <v>-1.7788431058277372</v>
      </c>
      <c r="AE52" s="1">
        <v>0</v>
      </c>
    </row>
    <row r="53" spans="1:31">
      <c r="A53" s="1" t="s">
        <v>64</v>
      </c>
      <c r="B53" s="1">
        <v>14610</v>
      </c>
      <c r="C53" s="73" t="e">
        <v>#N/A</v>
      </c>
      <c r="D53" s="73" t="e">
        <v>#N/A</v>
      </c>
      <c r="H53" s="1">
        <v>1838</v>
      </c>
      <c r="I53" s="70">
        <v>128</v>
      </c>
      <c r="J53" s="70">
        <v>135</v>
      </c>
      <c r="Q53" s="1">
        <v>1838</v>
      </c>
      <c r="R53" s="97">
        <f t="shared" si="0"/>
        <v>-7</v>
      </c>
      <c r="S53" s="1">
        <f t="shared" si="3"/>
        <v>-7</v>
      </c>
      <c r="X53" s="1">
        <v>1838</v>
      </c>
      <c r="Y53" s="73">
        <f>GDP!P50</f>
        <v>1618.058337606564</v>
      </c>
      <c r="AC53" s="5">
        <v>1838</v>
      </c>
      <c r="AD53" s="5">
        <f t="shared" si="2"/>
        <v>-0.43261728191793247</v>
      </c>
      <c r="AE53" s="1">
        <v>0</v>
      </c>
    </row>
    <row r="54" spans="1:31">
      <c r="A54" s="1" t="s">
        <v>17</v>
      </c>
      <c r="B54" s="1">
        <v>14976</v>
      </c>
      <c r="C54" s="73" t="e">
        <v>#N/A</v>
      </c>
      <c r="D54" s="73" t="e">
        <v>#N/A</v>
      </c>
      <c r="H54" s="1">
        <v>1839</v>
      </c>
      <c r="I54" s="70">
        <v>135</v>
      </c>
      <c r="J54" s="70">
        <v>188</v>
      </c>
      <c r="Q54" s="1">
        <v>1839</v>
      </c>
      <c r="R54" s="97">
        <f t="shared" si="0"/>
        <v>-53</v>
      </c>
      <c r="S54" s="1">
        <f t="shared" si="3"/>
        <v>-53</v>
      </c>
      <c r="X54" s="1">
        <v>1839</v>
      </c>
      <c r="Y54" s="73">
        <f>GDP!P51</f>
        <v>1685.0607533170953</v>
      </c>
      <c r="AC54" s="5">
        <v>1839</v>
      </c>
      <c r="AD54" s="5">
        <f t="shared" si="2"/>
        <v>-3.1452871889436524</v>
      </c>
      <c r="AE54" s="1">
        <v>0</v>
      </c>
    </row>
    <row r="55" spans="1:31">
      <c r="A55" s="1" t="s">
        <v>67</v>
      </c>
      <c r="B55" s="1">
        <v>15341</v>
      </c>
      <c r="C55" s="73" t="e">
        <v>#N/A</v>
      </c>
      <c r="D55" s="73" t="e">
        <v>#N/A</v>
      </c>
      <c r="H55" s="1">
        <v>1840</v>
      </c>
      <c r="I55" s="70">
        <v>160</v>
      </c>
      <c r="J55" s="70">
        <v>134</v>
      </c>
      <c r="Q55" s="1">
        <v>1840</v>
      </c>
      <c r="R55" s="97">
        <f t="shared" si="0"/>
        <v>26</v>
      </c>
      <c r="S55" s="1">
        <f t="shared" si="3"/>
        <v>26</v>
      </c>
      <c r="X55" s="1">
        <v>1840</v>
      </c>
      <c r="Y55" s="73">
        <f>GDP!P52</f>
        <v>1590.0573280558942</v>
      </c>
      <c r="AC55" s="5">
        <v>1840</v>
      </c>
      <c r="AD55" s="5">
        <f t="shared" si="2"/>
        <v>1.6351611694270962</v>
      </c>
      <c r="AE55" s="1">
        <v>0</v>
      </c>
    </row>
    <row r="56" spans="1:31">
      <c r="A56" s="1" t="s">
        <v>69</v>
      </c>
      <c r="B56" s="1">
        <v>15706</v>
      </c>
      <c r="C56" s="73" t="e">
        <v>#N/A</v>
      </c>
      <c r="D56" s="73" t="e">
        <v>#N/A</v>
      </c>
      <c r="H56" s="1">
        <v>1841</v>
      </c>
      <c r="I56" s="70">
        <v>136</v>
      </c>
      <c r="J56" s="70">
        <v>148</v>
      </c>
      <c r="Q56" s="1">
        <v>1841</v>
      </c>
      <c r="R56" s="97">
        <f t="shared" si="0"/>
        <v>-12</v>
      </c>
      <c r="S56" s="1">
        <f t="shared" si="3"/>
        <v>-12</v>
      </c>
      <c r="X56" s="1">
        <v>1841</v>
      </c>
      <c r="Y56" s="73">
        <f>GDP!P53</f>
        <v>1678.0605009294279</v>
      </c>
      <c r="AC56" s="5">
        <v>1841</v>
      </c>
      <c r="AD56" s="5">
        <f t="shared" si="2"/>
        <v>-0.71511128432816085</v>
      </c>
      <c r="AE56" s="1">
        <v>0</v>
      </c>
    </row>
    <row r="57" spans="1:31">
      <c r="A57" s="1" t="s">
        <v>71</v>
      </c>
      <c r="B57" s="1">
        <v>16071</v>
      </c>
      <c r="C57" s="73" t="e">
        <v>#N/A</v>
      </c>
      <c r="D57" s="73" t="e">
        <v>#N/A</v>
      </c>
      <c r="H57" s="1">
        <v>1842</v>
      </c>
      <c r="I57" s="70">
        <v>119</v>
      </c>
      <c r="J57" s="70">
        <v>119</v>
      </c>
      <c r="Q57" s="1">
        <v>1842</v>
      </c>
      <c r="R57" s="97">
        <f t="shared" si="0"/>
        <v>0</v>
      </c>
      <c r="S57" s="1">
        <f t="shared" si="3"/>
        <v>0</v>
      </c>
      <c r="X57" s="1">
        <v>1842</v>
      </c>
      <c r="Y57" s="73">
        <f>GDP!P54</f>
        <v>1646.0593471572338</v>
      </c>
      <c r="AC57" s="5">
        <v>1842</v>
      </c>
      <c r="AD57" s="5">
        <f t="shared" si="2"/>
        <v>0</v>
      </c>
      <c r="AE57" s="1">
        <v>0</v>
      </c>
    </row>
    <row r="58" spans="1:31">
      <c r="A58" s="1" t="s">
        <v>73</v>
      </c>
      <c r="B58" s="1">
        <v>16437</v>
      </c>
      <c r="C58" s="73" t="e">
        <v>#N/A</v>
      </c>
      <c r="D58" s="73" t="e">
        <v>#N/A</v>
      </c>
      <c r="H58" s="1">
        <v>1843</v>
      </c>
      <c r="I58" s="70">
        <v>101</v>
      </c>
      <c r="J58" s="70">
        <v>81</v>
      </c>
      <c r="Q58" s="1">
        <v>1843</v>
      </c>
      <c r="R58" s="97">
        <f t="shared" si="0"/>
        <v>20</v>
      </c>
      <c r="S58" s="1">
        <f t="shared" si="3"/>
        <v>20</v>
      </c>
      <c r="X58" s="1">
        <v>1843</v>
      </c>
      <c r="Y58" s="73">
        <f>GDP!P55</f>
        <v>1595.0575083327994</v>
      </c>
      <c r="AC58" s="5">
        <v>1843</v>
      </c>
      <c r="AD58" s="5">
        <f t="shared" si="2"/>
        <v>1.2538732864186559</v>
      </c>
      <c r="AE58" s="1">
        <v>0</v>
      </c>
    </row>
    <row r="59" spans="1:31">
      <c r="A59" s="1" t="s">
        <v>75</v>
      </c>
      <c r="B59" s="1">
        <v>16802</v>
      </c>
      <c r="C59" s="73" t="e">
        <v>#N/A</v>
      </c>
      <c r="D59" s="73" t="e">
        <v>#N/A</v>
      </c>
      <c r="H59" s="1">
        <v>1844</v>
      </c>
      <c r="I59" s="70">
        <v>126</v>
      </c>
      <c r="J59" s="70">
        <v>126</v>
      </c>
      <c r="Q59" s="1">
        <v>1844</v>
      </c>
      <c r="R59" s="97">
        <f t="shared" si="0"/>
        <v>0</v>
      </c>
      <c r="S59" s="1">
        <f t="shared" si="3"/>
        <v>0</v>
      </c>
      <c r="X59" s="1">
        <v>1844</v>
      </c>
      <c r="Y59" s="73">
        <f>GDP!P56</f>
        <v>1741.0627724184349</v>
      </c>
      <c r="AC59" s="5">
        <v>1844</v>
      </c>
      <c r="AD59" s="5">
        <f t="shared" si="2"/>
        <v>0</v>
      </c>
      <c r="AE59" s="1">
        <v>0</v>
      </c>
    </row>
    <row r="60" spans="1:31">
      <c r="A60" s="1" t="s">
        <v>77</v>
      </c>
      <c r="B60" s="1">
        <v>17167</v>
      </c>
      <c r="C60" s="73" t="e">
        <v>#N/A</v>
      </c>
      <c r="D60" s="73" t="e">
        <v>#N/A</v>
      </c>
      <c r="H60" s="1">
        <v>1845</v>
      </c>
      <c r="I60" s="70">
        <v>135</v>
      </c>
      <c r="J60" s="70">
        <v>138</v>
      </c>
      <c r="Q60" s="1">
        <v>1845</v>
      </c>
      <c r="R60" s="97">
        <f t="shared" si="0"/>
        <v>-3</v>
      </c>
      <c r="S60" s="1">
        <f t="shared" si="3"/>
        <v>-3</v>
      </c>
      <c r="X60" s="1">
        <v>1845</v>
      </c>
      <c r="Y60" s="73">
        <f>GDP!P57</f>
        <v>1899.0684691686433</v>
      </c>
      <c r="AC60" s="5">
        <v>1845</v>
      </c>
      <c r="AD60" s="5">
        <f t="shared" si="2"/>
        <v>-0.15797218734895391</v>
      </c>
      <c r="AE60" s="1">
        <v>0</v>
      </c>
    </row>
    <row r="61" spans="1:31">
      <c r="A61" s="1" t="s">
        <v>79</v>
      </c>
      <c r="B61" s="1">
        <v>17532</v>
      </c>
      <c r="C61" s="73" t="e">
        <v>#N/A</v>
      </c>
      <c r="D61" s="73" t="e">
        <v>#N/A</v>
      </c>
      <c r="H61" s="1">
        <v>1846</v>
      </c>
      <c r="I61" s="70">
        <v>133</v>
      </c>
      <c r="J61" s="70">
        <v>143</v>
      </c>
      <c r="Q61" s="1">
        <v>1846</v>
      </c>
      <c r="R61" s="97">
        <f t="shared" si="0"/>
        <v>-10</v>
      </c>
      <c r="S61" s="1">
        <f t="shared" si="3"/>
        <v>-10</v>
      </c>
      <c r="X61" s="1">
        <v>1846</v>
      </c>
      <c r="Y61" s="73">
        <f>GDP!P58</f>
        <v>2113.0761850201916</v>
      </c>
      <c r="AC61" s="5">
        <v>1846</v>
      </c>
      <c r="AD61" s="5">
        <f t="shared" si="2"/>
        <v>-0.47324370370036822</v>
      </c>
      <c r="AE61" s="1">
        <v>0</v>
      </c>
    </row>
    <row r="62" spans="1:31">
      <c r="A62" s="1" t="s">
        <v>81</v>
      </c>
      <c r="B62" s="1">
        <v>17898</v>
      </c>
      <c r="C62" s="73" t="e">
        <v>#N/A</v>
      </c>
      <c r="D62" s="73" t="e">
        <v>#N/A</v>
      </c>
      <c r="H62" s="1">
        <v>1847</v>
      </c>
      <c r="I62" s="70">
        <v>181</v>
      </c>
      <c r="J62" s="70">
        <v>178</v>
      </c>
      <c r="Q62" s="1">
        <v>1847</v>
      </c>
      <c r="R62" s="97">
        <f t="shared" si="0"/>
        <v>3</v>
      </c>
      <c r="S62" s="1">
        <f t="shared" si="3"/>
        <v>3</v>
      </c>
      <c r="X62" s="1">
        <v>1847</v>
      </c>
      <c r="Y62" s="73">
        <f>GDP!P59</f>
        <v>2476.0892731235185</v>
      </c>
      <c r="AC62" s="5">
        <v>1847</v>
      </c>
      <c r="AD62" s="5">
        <f t="shared" si="2"/>
        <v>0.1211587979707849</v>
      </c>
      <c r="AE62" s="1">
        <v>0</v>
      </c>
    </row>
    <row r="63" spans="1:31">
      <c r="A63" s="1" t="s">
        <v>83</v>
      </c>
      <c r="B63" s="1">
        <v>18263</v>
      </c>
      <c r="C63" s="73" t="e">
        <v>#N/A</v>
      </c>
      <c r="D63" s="73" t="e">
        <v>#N/A</v>
      </c>
      <c r="H63" s="1">
        <v>1848</v>
      </c>
      <c r="I63" s="70">
        <v>174</v>
      </c>
      <c r="J63" s="70">
        <v>188</v>
      </c>
      <c r="Q63" s="1">
        <v>1848</v>
      </c>
      <c r="R63" s="97">
        <f t="shared" si="0"/>
        <v>-14</v>
      </c>
      <c r="S63" s="1">
        <f t="shared" si="3"/>
        <v>-14</v>
      </c>
      <c r="X63" s="1">
        <v>1848</v>
      </c>
      <c r="Y63" s="73">
        <f>GDP!P60</f>
        <v>2496.0899942311403</v>
      </c>
      <c r="AC63" s="5">
        <v>1848</v>
      </c>
      <c r="AD63" s="5">
        <f t="shared" si="2"/>
        <v>-0.56087721325578077</v>
      </c>
      <c r="AE63" s="1">
        <v>0</v>
      </c>
    </row>
    <row r="64" spans="1:31">
      <c r="A64" s="1" t="s">
        <v>85</v>
      </c>
      <c r="B64" s="1">
        <v>18628</v>
      </c>
      <c r="C64" s="73" t="e">
        <v>#N/A</v>
      </c>
      <c r="D64" s="73" t="e">
        <v>#N/A</v>
      </c>
      <c r="H64" s="1">
        <v>1849</v>
      </c>
      <c r="I64" s="70">
        <v>166</v>
      </c>
      <c r="J64" s="70">
        <v>173</v>
      </c>
      <c r="Q64" s="1">
        <v>1849</v>
      </c>
      <c r="R64" s="97">
        <f t="shared" si="0"/>
        <v>-7</v>
      </c>
      <c r="S64" s="1">
        <f t="shared" si="3"/>
        <v>-7</v>
      </c>
      <c r="X64" s="1">
        <v>1849</v>
      </c>
      <c r="Y64" s="73">
        <f>GDP!P61</f>
        <v>2488.0897057880916</v>
      </c>
      <c r="AC64" s="5">
        <v>1849</v>
      </c>
      <c r="AD64" s="5">
        <f t="shared" si="2"/>
        <v>-0.28134033848199941</v>
      </c>
      <c r="AE64" s="1">
        <v>0</v>
      </c>
    </row>
    <row r="65" spans="1:31">
      <c r="A65" s="1" t="s">
        <v>87</v>
      </c>
      <c r="B65" s="1">
        <v>18993</v>
      </c>
      <c r="C65" s="73" t="e">
        <v>#N/A</v>
      </c>
      <c r="D65" s="73" t="e">
        <v>#N/A</v>
      </c>
      <c r="H65" s="1">
        <v>1850</v>
      </c>
      <c r="I65" s="70">
        <v>166</v>
      </c>
      <c r="J65" s="70">
        <v>210</v>
      </c>
      <c r="Q65" s="1">
        <v>1850</v>
      </c>
      <c r="R65" s="97">
        <f t="shared" si="0"/>
        <v>-44</v>
      </c>
      <c r="S65" s="1">
        <f t="shared" si="3"/>
        <v>-44</v>
      </c>
      <c r="X65" s="1">
        <v>1850</v>
      </c>
      <c r="Y65" s="73">
        <f>GDP!P62</f>
        <v>2656.0957630921107</v>
      </c>
      <c r="AC65" s="5">
        <v>1850</v>
      </c>
      <c r="AD65" s="5">
        <f t="shared" si="2"/>
        <v>-1.6565667778776592</v>
      </c>
      <c r="AE65" s="1">
        <v>0</v>
      </c>
    </row>
    <row r="66" spans="1:31">
      <c r="A66" s="1" t="s">
        <v>89</v>
      </c>
      <c r="B66" s="1">
        <v>19359</v>
      </c>
      <c r="C66" s="73" t="e">
        <v>#N/A</v>
      </c>
      <c r="D66" s="73" t="e">
        <v>#N/A</v>
      </c>
      <c r="H66" s="1">
        <v>1851</v>
      </c>
      <c r="I66" s="70">
        <v>251</v>
      </c>
      <c r="J66" s="70">
        <v>271</v>
      </c>
      <c r="Q66" s="1">
        <v>1851</v>
      </c>
      <c r="R66" s="97">
        <f t="shared" si="0"/>
        <v>-20</v>
      </c>
      <c r="S66" s="1">
        <f t="shared" si="3"/>
        <v>-20</v>
      </c>
      <c r="X66" s="1">
        <v>1851</v>
      </c>
      <c r="Y66" s="73">
        <f>GDP!P63</f>
        <v>2799.1009190116033</v>
      </c>
      <c r="AC66" s="5">
        <v>1851</v>
      </c>
      <c r="AD66" s="5">
        <f t="shared" si="2"/>
        <v>-0.7145151453511096</v>
      </c>
      <c r="AE66" s="1">
        <v>0</v>
      </c>
    </row>
    <row r="67" spans="1:31">
      <c r="A67" s="1" t="s">
        <v>91</v>
      </c>
      <c r="B67" s="1">
        <v>19724</v>
      </c>
      <c r="C67" s="73" t="e">
        <v>#N/A</v>
      </c>
      <c r="D67" s="73" t="e">
        <v>#N/A</v>
      </c>
      <c r="H67" s="1">
        <v>1852</v>
      </c>
      <c r="I67" s="70">
        <v>232</v>
      </c>
      <c r="J67" s="70">
        <v>265</v>
      </c>
      <c r="Q67" s="1">
        <v>1852</v>
      </c>
      <c r="R67" s="97">
        <f t="shared" si="0"/>
        <v>-33</v>
      </c>
      <c r="S67" s="1">
        <f t="shared" si="3"/>
        <v>-33</v>
      </c>
      <c r="X67" s="1">
        <v>1852</v>
      </c>
      <c r="Y67" s="73">
        <f>GDP!P64</f>
        <v>3143.1133220626903</v>
      </c>
      <c r="AC67" s="5">
        <v>1852</v>
      </c>
      <c r="AD67" s="5">
        <f t="shared" si="2"/>
        <v>-1.049914419832102</v>
      </c>
      <c r="AE67" s="1">
        <v>0</v>
      </c>
    </row>
    <row r="68" spans="1:31">
      <c r="A68" s="1" t="s">
        <v>93</v>
      </c>
      <c r="B68" s="1">
        <v>20089</v>
      </c>
      <c r="C68" s="73" t="e">
        <v>#N/A</v>
      </c>
      <c r="D68" s="73" t="e">
        <v>#N/A</v>
      </c>
      <c r="H68" s="1">
        <v>1853</v>
      </c>
      <c r="I68" s="70">
        <v>258</v>
      </c>
      <c r="J68" s="70">
        <v>333</v>
      </c>
      <c r="Q68" s="1">
        <v>1853</v>
      </c>
      <c r="R68" s="97">
        <f t="shared" si="0"/>
        <v>-75</v>
      </c>
      <c r="S68" s="1">
        <f t="shared" si="3"/>
        <v>-75</v>
      </c>
      <c r="X68" s="1">
        <v>1853</v>
      </c>
      <c r="Y68" s="73">
        <f>GDP!P65</f>
        <v>3383.1219753541463</v>
      </c>
      <c r="AC68" s="5">
        <v>1853</v>
      </c>
      <c r="AD68" s="5">
        <f t="shared" si="2"/>
        <v>-2.2168872581707308</v>
      </c>
      <c r="AE68" s="1">
        <v>0</v>
      </c>
    </row>
    <row r="69" spans="1:31">
      <c r="A69" s="1" t="s">
        <v>95</v>
      </c>
      <c r="B69" s="1">
        <v>20454</v>
      </c>
      <c r="C69" s="73" t="e">
        <v>#N/A</v>
      </c>
      <c r="D69" s="73" t="e">
        <v>#N/A</v>
      </c>
      <c r="H69" s="1">
        <v>1854</v>
      </c>
      <c r="I69" s="70">
        <v>314</v>
      </c>
      <c r="J69" s="70">
        <v>377</v>
      </c>
      <c r="Q69" s="1">
        <v>1854</v>
      </c>
      <c r="R69" s="97">
        <f t="shared" ref="R69:R132" si="4">S69</f>
        <v>-63</v>
      </c>
      <c r="S69" s="1">
        <f t="shared" ref="S69:S100" si="5">I69-J69</f>
        <v>-63</v>
      </c>
      <c r="X69" s="1">
        <v>1854</v>
      </c>
      <c r="Y69" s="73">
        <f>GDP!P66</f>
        <v>3789.1366138388594</v>
      </c>
      <c r="AC69" s="5">
        <v>1854</v>
      </c>
      <c r="AD69" s="5">
        <f t="shared" si="2"/>
        <v>-1.6626478910765186</v>
      </c>
      <c r="AE69" s="1">
        <v>0</v>
      </c>
    </row>
    <row r="70" spans="1:31">
      <c r="A70" s="1" t="s">
        <v>97</v>
      </c>
      <c r="B70" s="1">
        <v>20820</v>
      </c>
      <c r="C70" s="73" t="e">
        <v>#N/A</v>
      </c>
      <c r="D70" s="73" t="e">
        <v>#N/A</v>
      </c>
      <c r="H70" s="1">
        <v>1855</v>
      </c>
      <c r="I70" s="70">
        <v>303</v>
      </c>
      <c r="J70" s="70">
        <v>325</v>
      </c>
      <c r="Q70" s="1">
        <v>1855</v>
      </c>
      <c r="R70" s="97">
        <f t="shared" si="4"/>
        <v>-22</v>
      </c>
      <c r="S70" s="1">
        <f t="shared" si="5"/>
        <v>-22</v>
      </c>
      <c r="X70" s="1">
        <v>1855</v>
      </c>
      <c r="Y70" s="73">
        <f>GDP!P67</f>
        <v>4048.145952182555</v>
      </c>
      <c r="AC70" s="5">
        <v>1855</v>
      </c>
      <c r="AD70" s="5">
        <f t="shared" ref="AD70:AD133" si="6">(R70/Y70)*100</f>
        <v>-0.54345866626025963</v>
      </c>
      <c r="AE70" s="1">
        <v>0</v>
      </c>
    </row>
    <row r="71" spans="1:31">
      <c r="A71" s="1" t="s">
        <v>99</v>
      </c>
      <c r="B71" s="1">
        <v>21185</v>
      </c>
      <c r="C71" s="73" t="e">
        <v>#N/A</v>
      </c>
      <c r="D71" s="73" t="e">
        <v>#N/A</v>
      </c>
      <c r="H71" s="1">
        <v>1856</v>
      </c>
      <c r="I71" s="70">
        <v>359</v>
      </c>
      <c r="J71" s="70">
        <v>378</v>
      </c>
      <c r="Q71" s="1">
        <v>1856</v>
      </c>
      <c r="R71" s="97">
        <f t="shared" si="4"/>
        <v>-19</v>
      </c>
      <c r="S71" s="1">
        <f t="shared" si="5"/>
        <v>-19</v>
      </c>
      <c r="X71" s="1">
        <v>1856</v>
      </c>
      <c r="Y71" s="73">
        <f>GDP!P68</f>
        <v>4103.1479352285132</v>
      </c>
      <c r="AC71" s="5">
        <v>1856</v>
      </c>
      <c r="AD71" s="5">
        <f t="shared" si="6"/>
        <v>-0.46305910242404774</v>
      </c>
      <c r="AE71" s="1">
        <v>0</v>
      </c>
    </row>
    <row r="72" spans="1:31">
      <c r="A72" s="1" t="s">
        <v>101</v>
      </c>
      <c r="B72" s="1">
        <v>21550</v>
      </c>
      <c r="C72" s="73" t="e">
        <v>#N/A</v>
      </c>
      <c r="D72" s="73" t="e">
        <v>#N/A</v>
      </c>
      <c r="H72" s="1">
        <v>1857</v>
      </c>
      <c r="I72" s="70">
        <v>385</v>
      </c>
      <c r="J72" s="70">
        <v>416</v>
      </c>
      <c r="Q72" s="1">
        <v>1857</v>
      </c>
      <c r="R72" s="97">
        <f t="shared" si="4"/>
        <v>-31</v>
      </c>
      <c r="S72" s="1">
        <f t="shared" si="5"/>
        <v>-31</v>
      </c>
      <c r="X72" s="1">
        <v>1857</v>
      </c>
      <c r="Y72" s="73">
        <f>GDP!P69</f>
        <v>4241.1529108711002</v>
      </c>
      <c r="AC72" s="5">
        <v>1857</v>
      </c>
      <c r="AD72" s="5">
        <f t="shared" si="6"/>
        <v>-0.73093332524133958</v>
      </c>
      <c r="AE72" s="1">
        <v>0</v>
      </c>
    </row>
    <row r="73" spans="1:31">
      <c r="A73" s="1" t="s">
        <v>103</v>
      </c>
      <c r="B73" s="1">
        <v>21915</v>
      </c>
      <c r="C73" s="73" t="e">
        <v>#N/A</v>
      </c>
      <c r="D73" s="73" t="e">
        <v>#N/A</v>
      </c>
      <c r="H73" s="1">
        <v>1858</v>
      </c>
      <c r="I73" s="70">
        <v>350</v>
      </c>
      <c r="J73" s="70">
        <v>334</v>
      </c>
      <c r="Q73" s="1">
        <v>1858</v>
      </c>
      <c r="R73" s="97">
        <f t="shared" si="4"/>
        <v>16</v>
      </c>
      <c r="S73" s="1">
        <f t="shared" si="5"/>
        <v>16</v>
      </c>
      <c r="X73" s="1">
        <v>1858</v>
      </c>
      <c r="Y73" s="73">
        <f>GDP!P70</f>
        <v>4151.1496658868045</v>
      </c>
      <c r="AC73" s="5">
        <v>1858</v>
      </c>
      <c r="AD73" s="5">
        <f t="shared" si="6"/>
        <v>0.38543539230792684</v>
      </c>
      <c r="AE73" s="1">
        <v>0</v>
      </c>
    </row>
    <row r="74" spans="1:31">
      <c r="A74" s="1" t="s">
        <v>105</v>
      </c>
      <c r="B74" s="1">
        <v>22281</v>
      </c>
      <c r="C74" s="73">
        <v>25939</v>
      </c>
      <c r="D74" s="73">
        <v>22433</v>
      </c>
      <c r="H74" s="1">
        <v>1859</v>
      </c>
      <c r="I74" s="70">
        <v>384</v>
      </c>
      <c r="J74" s="70">
        <v>416</v>
      </c>
      <c r="Q74" s="1">
        <v>1859</v>
      </c>
      <c r="R74" s="97">
        <f t="shared" si="4"/>
        <v>-32</v>
      </c>
      <c r="S74" s="1">
        <f t="shared" si="5"/>
        <v>-32</v>
      </c>
      <c r="X74" s="1">
        <v>1859</v>
      </c>
      <c r="Y74" s="73">
        <f>GDP!P71</f>
        <v>4475.1613478302697</v>
      </c>
      <c r="AC74" s="5">
        <v>1859</v>
      </c>
      <c r="AD74" s="5">
        <f t="shared" si="6"/>
        <v>-0.71505801719338746</v>
      </c>
      <c r="AE74" s="1">
        <v>0</v>
      </c>
    </row>
    <row r="75" spans="1:31">
      <c r="A75" s="1" t="s">
        <v>107</v>
      </c>
      <c r="B75" s="1">
        <v>22646</v>
      </c>
      <c r="C75" s="73">
        <v>26403</v>
      </c>
      <c r="D75" s="73">
        <v>22208</v>
      </c>
      <c r="H75" s="1">
        <v>1860</v>
      </c>
      <c r="I75" s="70">
        <v>438</v>
      </c>
      <c r="J75" s="70">
        <v>438</v>
      </c>
      <c r="Q75" s="1">
        <v>1860</v>
      </c>
      <c r="R75" s="97">
        <f t="shared" si="4"/>
        <v>0</v>
      </c>
      <c r="S75" s="1">
        <f t="shared" si="5"/>
        <v>0</v>
      </c>
      <c r="X75" s="1">
        <v>1860</v>
      </c>
      <c r="Y75" s="73">
        <f>GDP!P72</f>
        <v>4410.1590042305006</v>
      </c>
      <c r="AC75" s="5">
        <v>1860</v>
      </c>
      <c r="AD75" s="5">
        <f t="shared" si="6"/>
        <v>0</v>
      </c>
      <c r="AE75" s="1">
        <v>0</v>
      </c>
    </row>
    <row r="76" spans="1:31">
      <c r="A76" s="1" t="s">
        <v>109</v>
      </c>
      <c r="B76" s="1">
        <v>23011</v>
      </c>
      <c r="C76" s="73">
        <v>27722</v>
      </c>
      <c r="D76" s="73">
        <v>24352</v>
      </c>
      <c r="H76" s="1">
        <v>1861</v>
      </c>
      <c r="I76" s="70">
        <v>303</v>
      </c>
      <c r="J76" s="70">
        <v>406</v>
      </c>
      <c r="Q76" s="1">
        <v>1861</v>
      </c>
      <c r="R76" s="97">
        <f t="shared" si="4"/>
        <v>-103</v>
      </c>
      <c r="S76" s="1">
        <f t="shared" si="5"/>
        <v>-103</v>
      </c>
      <c r="X76" s="1">
        <v>1861</v>
      </c>
      <c r="Y76" s="73">
        <f>GDP!P73</f>
        <v>4673.168486795721</v>
      </c>
      <c r="AC76" s="5">
        <v>1861</v>
      </c>
      <c r="AD76" s="5">
        <f t="shared" si="6"/>
        <v>-2.20407204000951</v>
      </c>
      <c r="AE76" s="1">
        <v>0</v>
      </c>
    </row>
    <row r="77" spans="1:31">
      <c r="A77" s="1" t="s">
        <v>111</v>
      </c>
      <c r="B77" s="1">
        <v>23376</v>
      </c>
      <c r="C77" s="73">
        <v>29620</v>
      </c>
      <c r="D77" s="73">
        <v>25411</v>
      </c>
      <c r="H77" s="1">
        <v>1862</v>
      </c>
      <c r="I77" s="70">
        <v>272</v>
      </c>
      <c r="J77" s="70">
        <v>272</v>
      </c>
      <c r="Q77" s="1">
        <v>1862</v>
      </c>
      <c r="R77" s="97">
        <f t="shared" si="4"/>
        <v>0</v>
      </c>
      <c r="S77" s="1">
        <f t="shared" si="5"/>
        <v>0</v>
      </c>
      <c r="X77" s="1">
        <v>1862</v>
      </c>
      <c r="Y77" s="73">
        <f>GDP!P74</f>
        <v>5881.2120416960488</v>
      </c>
      <c r="AC77" s="5">
        <v>1862</v>
      </c>
      <c r="AD77" s="5">
        <f t="shared" si="6"/>
        <v>0</v>
      </c>
      <c r="AE77" s="1">
        <v>0</v>
      </c>
    </row>
    <row r="78" spans="1:31">
      <c r="A78" s="1" t="s">
        <v>113</v>
      </c>
      <c r="B78" s="1">
        <v>23742</v>
      </c>
      <c r="C78" s="73">
        <v>33340</v>
      </c>
      <c r="D78" s="73">
        <v>27319</v>
      </c>
      <c r="H78" s="1">
        <v>1863</v>
      </c>
      <c r="I78" s="70">
        <v>313</v>
      </c>
      <c r="J78" s="70">
        <v>328</v>
      </c>
      <c r="Q78" s="1">
        <v>1863</v>
      </c>
      <c r="R78" s="97">
        <f t="shared" si="4"/>
        <v>-15</v>
      </c>
      <c r="S78" s="1">
        <f t="shared" si="5"/>
        <v>-15</v>
      </c>
      <c r="X78" s="1">
        <v>1863</v>
      </c>
      <c r="Y78" s="73">
        <f>GDP!P75</f>
        <v>7746.279284981737</v>
      </c>
      <c r="AC78" s="5">
        <v>1863</v>
      </c>
      <c r="AD78" s="5">
        <f t="shared" si="6"/>
        <v>-0.19364135281155648</v>
      </c>
      <c r="AE78" s="1">
        <v>0</v>
      </c>
    </row>
    <row r="79" spans="1:31">
      <c r="A79" s="1" t="s">
        <v>115</v>
      </c>
      <c r="B79" s="1">
        <v>24107</v>
      </c>
      <c r="C79" s="73">
        <v>35285</v>
      </c>
      <c r="D79" s="73">
        <v>30621</v>
      </c>
      <c r="H79" s="1">
        <v>1864</v>
      </c>
      <c r="I79" s="70">
        <v>304</v>
      </c>
      <c r="J79" s="70">
        <v>418</v>
      </c>
      <c r="Q79" s="1">
        <v>1864</v>
      </c>
      <c r="R79" s="97">
        <f t="shared" si="4"/>
        <v>-114</v>
      </c>
      <c r="S79" s="1">
        <f t="shared" si="5"/>
        <v>-114</v>
      </c>
      <c r="X79" s="1">
        <v>1864</v>
      </c>
      <c r="Y79" s="73">
        <f>GDP!P76</f>
        <v>9600.3461316582325</v>
      </c>
      <c r="AC79" s="5">
        <v>1864</v>
      </c>
      <c r="AD79" s="5">
        <f t="shared" si="6"/>
        <v>-1.1874571857786673</v>
      </c>
      <c r="AE79" s="1">
        <v>0</v>
      </c>
    </row>
    <row r="80" spans="1:31">
      <c r="A80" s="1" t="s">
        <v>117</v>
      </c>
      <c r="B80" s="1">
        <v>24472</v>
      </c>
      <c r="C80" s="73">
        <v>38926</v>
      </c>
      <c r="D80" s="73">
        <v>35987</v>
      </c>
      <c r="H80" s="1">
        <v>1865</v>
      </c>
      <c r="I80" s="70">
        <v>279</v>
      </c>
      <c r="J80" s="70">
        <v>343</v>
      </c>
      <c r="Q80" s="1">
        <v>1865</v>
      </c>
      <c r="R80" s="97">
        <f t="shared" si="4"/>
        <v>-64</v>
      </c>
      <c r="S80" s="1">
        <f t="shared" si="5"/>
        <v>-64</v>
      </c>
      <c r="X80" s="1">
        <v>1865</v>
      </c>
      <c r="Y80" s="73">
        <f>GDP!P77</f>
        <v>10012.360986475232</v>
      </c>
      <c r="AC80" s="5">
        <v>1865</v>
      </c>
      <c r="AD80" s="5">
        <f t="shared" si="6"/>
        <v>-0.63920987353983394</v>
      </c>
      <c r="AE80" s="1">
        <v>0</v>
      </c>
    </row>
    <row r="81" spans="1:31">
      <c r="A81" s="1" t="s">
        <v>119</v>
      </c>
      <c r="B81" s="1">
        <v>24837</v>
      </c>
      <c r="C81" s="73">
        <v>41333</v>
      </c>
      <c r="D81" s="73">
        <v>38729</v>
      </c>
      <c r="H81" s="1">
        <v>1866</v>
      </c>
      <c r="I81" s="70">
        <v>481</v>
      </c>
      <c r="J81" s="70">
        <v>572</v>
      </c>
      <c r="Q81" s="1">
        <v>1866</v>
      </c>
      <c r="R81" s="97">
        <f t="shared" si="4"/>
        <v>-91</v>
      </c>
      <c r="S81" s="1">
        <f t="shared" si="5"/>
        <v>-91</v>
      </c>
      <c r="X81" s="1">
        <v>1866</v>
      </c>
      <c r="Y81" s="73">
        <f>GDP!P78</f>
        <v>9098.3280318569377</v>
      </c>
      <c r="AC81" s="5">
        <v>1866</v>
      </c>
      <c r="AD81" s="5">
        <f t="shared" si="6"/>
        <v>-1.0001837665269055</v>
      </c>
      <c r="AE81" s="1">
        <v>0</v>
      </c>
    </row>
    <row r="82" spans="1:31">
      <c r="A82" s="1" t="s">
        <v>121</v>
      </c>
      <c r="B82" s="1">
        <v>25203</v>
      </c>
      <c r="C82" s="73">
        <v>45544</v>
      </c>
      <c r="D82" s="73">
        <v>45292</v>
      </c>
      <c r="H82" s="1">
        <v>1867</v>
      </c>
      <c r="I82" s="70">
        <v>401</v>
      </c>
      <c r="J82" s="70">
        <v>550</v>
      </c>
      <c r="Q82" s="1">
        <v>1867</v>
      </c>
      <c r="R82" s="97">
        <f t="shared" si="4"/>
        <v>-149</v>
      </c>
      <c r="S82" s="1">
        <f t="shared" si="5"/>
        <v>-149</v>
      </c>
      <c r="X82" s="1">
        <v>1867</v>
      </c>
      <c r="Y82" s="73">
        <f>GDP!P79</f>
        <v>8465.3052088007225</v>
      </c>
      <c r="AC82" s="5">
        <v>1867</v>
      </c>
      <c r="AD82" s="5">
        <f t="shared" si="6"/>
        <v>-1.7601255515878651</v>
      </c>
      <c r="AE82" s="1">
        <v>0</v>
      </c>
    </row>
    <row r="83" spans="1:31">
      <c r="A83" s="1" t="s">
        <v>123</v>
      </c>
      <c r="B83" s="1">
        <v>25568</v>
      </c>
      <c r="C83" s="73">
        <v>49220</v>
      </c>
      <c r="D83" s="73">
        <v>49130</v>
      </c>
      <c r="H83" s="1">
        <v>1868</v>
      </c>
      <c r="I83" s="70">
        <v>428</v>
      </c>
      <c r="J83" s="70">
        <v>505</v>
      </c>
      <c r="Q83" s="1">
        <v>1868</v>
      </c>
      <c r="R83" s="97">
        <f t="shared" si="4"/>
        <v>-77</v>
      </c>
      <c r="S83" s="1">
        <f t="shared" si="5"/>
        <v>-77</v>
      </c>
      <c r="X83" s="1">
        <v>1868</v>
      </c>
      <c r="Y83" s="73">
        <f>GDP!P80</f>
        <v>8261.2978535029852</v>
      </c>
      <c r="AC83" s="5">
        <v>1868</v>
      </c>
      <c r="AD83" s="5">
        <f t="shared" si="6"/>
        <v>-0.93205694027059183</v>
      </c>
      <c r="AE83" s="1">
        <v>0</v>
      </c>
    </row>
    <row r="84" spans="1:31">
      <c r="A84" s="1" t="s">
        <v>125</v>
      </c>
      <c r="B84" s="1">
        <v>25933</v>
      </c>
      <c r="C84" s="73">
        <v>56640</v>
      </c>
      <c r="D84" s="73">
        <v>54385</v>
      </c>
      <c r="H84" s="1">
        <v>1869</v>
      </c>
      <c r="I84" s="70">
        <v>395</v>
      </c>
      <c r="J84" s="70">
        <v>567</v>
      </c>
      <c r="Q84" s="1">
        <v>1869</v>
      </c>
      <c r="R84" s="97">
        <f t="shared" si="4"/>
        <v>-172</v>
      </c>
      <c r="S84" s="1">
        <f t="shared" si="5"/>
        <v>-172</v>
      </c>
      <c r="X84" s="1">
        <v>1869</v>
      </c>
      <c r="Y84" s="73">
        <f>GDP!P81</f>
        <v>8009.2887675469574</v>
      </c>
      <c r="AC84" s="5">
        <v>1869</v>
      </c>
      <c r="AD84" s="5">
        <f t="shared" si="6"/>
        <v>-2.1475065388693588</v>
      </c>
      <c r="AE84" s="1">
        <v>0</v>
      </c>
    </row>
    <row r="85" spans="1:31">
      <c r="A85" s="1" t="s">
        <v>127</v>
      </c>
      <c r="B85" s="1">
        <v>26298</v>
      </c>
      <c r="C85" s="73">
        <v>59677</v>
      </c>
      <c r="D85" s="73">
        <v>60980</v>
      </c>
      <c r="H85" s="1">
        <v>1870</v>
      </c>
      <c r="I85" s="70">
        <v>507</v>
      </c>
      <c r="J85" s="70">
        <v>608</v>
      </c>
      <c r="Q85" s="1">
        <v>1870</v>
      </c>
      <c r="R85" s="97">
        <f t="shared" si="4"/>
        <v>-101</v>
      </c>
      <c r="S85" s="1">
        <f t="shared" si="5"/>
        <v>-101</v>
      </c>
      <c r="X85" s="1">
        <v>1870</v>
      </c>
      <c r="Y85" s="73">
        <f>GDP!P82</f>
        <v>7899.28480145504</v>
      </c>
      <c r="AC85" s="5">
        <v>1870</v>
      </c>
      <c r="AD85" s="5">
        <f t="shared" si="6"/>
        <v>-1.2785967658919692</v>
      </c>
      <c r="AE85" s="1">
        <v>0</v>
      </c>
    </row>
    <row r="86" spans="1:31">
      <c r="A86" s="1" t="s">
        <v>129</v>
      </c>
      <c r="B86" s="1">
        <v>26664</v>
      </c>
      <c r="C86" s="73">
        <v>67223</v>
      </c>
      <c r="D86" s="73">
        <v>72664</v>
      </c>
      <c r="H86" s="1">
        <v>1871</v>
      </c>
      <c r="I86" s="70">
        <v>603</v>
      </c>
      <c r="J86" s="70">
        <v>704</v>
      </c>
      <c r="Q86" s="1">
        <v>1871</v>
      </c>
      <c r="R86" s="97">
        <f t="shared" si="4"/>
        <v>-101</v>
      </c>
      <c r="S86" s="1">
        <f t="shared" si="5"/>
        <v>-101</v>
      </c>
      <c r="X86" s="1">
        <v>1871</v>
      </c>
      <c r="Y86" s="73">
        <f>GDP!P83</f>
        <v>7751.2794652586417</v>
      </c>
      <c r="AC86" s="5">
        <v>1871</v>
      </c>
      <c r="AD86" s="5">
        <f t="shared" si="6"/>
        <v>-1.3030106894311271</v>
      </c>
      <c r="AE86" s="1">
        <v>0</v>
      </c>
    </row>
    <row r="87" spans="1:31">
      <c r="A87" s="1" t="s">
        <v>131</v>
      </c>
      <c r="B87" s="1">
        <v>27029</v>
      </c>
      <c r="C87" s="73">
        <v>91242</v>
      </c>
      <c r="D87" s="73">
        <v>89342</v>
      </c>
      <c r="H87" s="1">
        <v>1872</v>
      </c>
      <c r="I87" s="70">
        <v>578</v>
      </c>
      <c r="J87" s="70">
        <v>824</v>
      </c>
      <c r="Q87" s="1">
        <v>1872</v>
      </c>
      <c r="R87" s="97">
        <f t="shared" si="4"/>
        <v>-246</v>
      </c>
      <c r="S87" s="1">
        <f t="shared" si="5"/>
        <v>-246</v>
      </c>
      <c r="X87" s="1">
        <v>1872</v>
      </c>
      <c r="Y87" s="73">
        <f>GDP!P84</f>
        <v>8402.3029373117151</v>
      </c>
      <c r="AC87" s="5">
        <v>1872</v>
      </c>
      <c r="AD87" s="5">
        <f t="shared" si="6"/>
        <v>-2.9277687538210415</v>
      </c>
      <c r="AE87" s="1">
        <v>0</v>
      </c>
    </row>
    <row r="88" spans="1:31">
      <c r="A88" s="1" t="s">
        <v>133</v>
      </c>
      <c r="B88" s="1">
        <v>27394</v>
      </c>
      <c r="C88" s="73">
        <v>120897</v>
      </c>
      <c r="D88" s="73">
        <v>125189</v>
      </c>
      <c r="H88" s="1">
        <v>1873</v>
      </c>
      <c r="I88" s="70">
        <v>675</v>
      </c>
      <c r="J88" s="70">
        <v>856</v>
      </c>
      <c r="Q88" s="1">
        <v>1873</v>
      </c>
      <c r="R88" s="97">
        <f t="shared" si="4"/>
        <v>-181</v>
      </c>
      <c r="S88" s="1">
        <f t="shared" si="5"/>
        <v>-181</v>
      </c>
      <c r="X88" s="1">
        <v>1873</v>
      </c>
      <c r="Y88" s="73">
        <f>GDP!P85</f>
        <v>8936.3221908852047</v>
      </c>
      <c r="AC88" s="5">
        <v>1873</v>
      </c>
      <c r="AD88" s="5">
        <f t="shared" si="6"/>
        <v>-2.0254417436360437</v>
      </c>
      <c r="AE88" s="1">
        <v>0</v>
      </c>
    </row>
    <row r="89" spans="1:31">
      <c r="A89" s="1" t="s">
        <v>135</v>
      </c>
      <c r="B89" s="1">
        <v>27759</v>
      </c>
      <c r="C89" s="73">
        <v>132585</v>
      </c>
      <c r="D89" s="73">
        <v>120181</v>
      </c>
      <c r="H89" s="1">
        <v>1874</v>
      </c>
      <c r="I89" s="70">
        <v>707</v>
      </c>
      <c r="J89" s="70">
        <v>767</v>
      </c>
      <c r="Q89" s="1">
        <v>1874</v>
      </c>
      <c r="R89" s="97">
        <f t="shared" si="4"/>
        <v>-60</v>
      </c>
      <c r="S89" s="1">
        <f t="shared" si="5"/>
        <v>-60</v>
      </c>
      <c r="X89" s="1">
        <v>1874</v>
      </c>
      <c r="Y89" s="73">
        <f>GDP!P86</f>
        <v>8659.3122035446504</v>
      </c>
      <c r="AC89" s="5">
        <v>1874</v>
      </c>
      <c r="AD89" s="5">
        <f t="shared" si="6"/>
        <v>-0.69289567796665497</v>
      </c>
      <c r="AE89" s="1">
        <v>0</v>
      </c>
    </row>
    <row r="90" spans="1:31">
      <c r="A90" s="1" t="s">
        <v>137</v>
      </c>
      <c r="B90" s="1">
        <v>28125</v>
      </c>
      <c r="C90" s="73">
        <v>142716</v>
      </c>
      <c r="D90" s="73">
        <v>148798</v>
      </c>
      <c r="H90" s="1">
        <v>1875</v>
      </c>
      <c r="I90" s="70">
        <v>623</v>
      </c>
      <c r="J90" s="70">
        <v>722</v>
      </c>
      <c r="Q90" s="1">
        <v>1875</v>
      </c>
      <c r="R90" s="97">
        <f t="shared" si="4"/>
        <v>-99</v>
      </c>
      <c r="S90" s="1">
        <f t="shared" si="5"/>
        <v>-99</v>
      </c>
      <c r="X90" s="1">
        <v>1875</v>
      </c>
      <c r="Y90" s="73">
        <f>GDP!P87</f>
        <v>8331.3003773796609</v>
      </c>
      <c r="AC90" s="5">
        <v>1875</v>
      </c>
      <c r="AD90" s="5">
        <f t="shared" si="6"/>
        <v>-1.1882898889205245</v>
      </c>
      <c r="AE90" s="1">
        <v>0</v>
      </c>
    </row>
    <row r="91" spans="1:31">
      <c r="A91" s="1" t="s">
        <v>139</v>
      </c>
      <c r="B91" s="1">
        <v>28490</v>
      </c>
      <c r="C91" s="73">
        <v>152302</v>
      </c>
      <c r="D91" s="73">
        <v>179547</v>
      </c>
      <c r="H91" s="1">
        <v>1876</v>
      </c>
      <c r="I91" s="70">
        <v>654</v>
      </c>
      <c r="J91" s="70">
        <v>684</v>
      </c>
      <c r="Q91" s="1">
        <v>1876</v>
      </c>
      <c r="R91" s="97">
        <f t="shared" si="4"/>
        <v>-30</v>
      </c>
      <c r="S91" s="1">
        <f t="shared" si="5"/>
        <v>-30</v>
      </c>
      <c r="X91" s="1">
        <v>1876</v>
      </c>
      <c r="Y91" s="73">
        <f>GDP!P88</f>
        <v>8482.3058217422004</v>
      </c>
      <c r="AC91" s="5">
        <v>1876</v>
      </c>
      <c r="AD91" s="5">
        <f t="shared" si="6"/>
        <v>-0.35367741543935788</v>
      </c>
      <c r="AE91" s="1">
        <v>0</v>
      </c>
    </row>
    <row r="92" spans="1:31">
      <c r="A92" s="1" t="s">
        <v>141</v>
      </c>
      <c r="B92" s="1">
        <v>28855</v>
      </c>
      <c r="C92" s="73">
        <v>178428</v>
      </c>
      <c r="D92" s="73">
        <v>208191</v>
      </c>
      <c r="H92" s="1">
        <v>1877</v>
      </c>
      <c r="I92" s="70">
        <v>716</v>
      </c>
      <c r="J92" s="70">
        <v>614</v>
      </c>
      <c r="Q92" s="1">
        <v>1877</v>
      </c>
      <c r="R92" s="97">
        <f t="shared" si="4"/>
        <v>102</v>
      </c>
      <c r="S92" s="1">
        <f t="shared" si="5"/>
        <v>102</v>
      </c>
      <c r="X92" s="1">
        <v>1877</v>
      </c>
      <c r="Y92" s="73">
        <f>GDP!P89</f>
        <v>8700.3136818152725</v>
      </c>
      <c r="AC92" s="5">
        <v>1877</v>
      </c>
      <c r="AD92" s="5">
        <f t="shared" si="6"/>
        <v>1.1723715228014429</v>
      </c>
      <c r="AE92" s="1">
        <v>0</v>
      </c>
    </row>
    <row r="93" spans="1:31">
      <c r="A93" s="1" t="s">
        <v>143</v>
      </c>
      <c r="B93" s="1">
        <v>29220</v>
      </c>
      <c r="C93" s="73">
        <v>224132</v>
      </c>
      <c r="D93" s="73">
        <v>248696</v>
      </c>
      <c r="H93" s="1">
        <v>1878</v>
      </c>
      <c r="I93" s="70">
        <v>813</v>
      </c>
      <c r="J93" s="70">
        <v>595</v>
      </c>
      <c r="Q93" s="1">
        <v>1878</v>
      </c>
      <c r="R93" s="97">
        <f t="shared" si="4"/>
        <v>218</v>
      </c>
      <c r="S93" s="1">
        <f t="shared" si="5"/>
        <v>218</v>
      </c>
      <c r="X93" s="1">
        <v>1878</v>
      </c>
      <c r="Y93" s="73">
        <f>GDP!P90</f>
        <v>8555.3084537850173</v>
      </c>
      <c r="AC93" s="5">
        <v>1878</v>
      </c>
      <c r="AD93" s="5">
        <f t="shared" si="6"/>
        <v>2.5481255430779122</v>
      </c>
      <c r="AE93" s="1">
        <v>0</v>
      </c>
    </row>
    <row r="94" spans="1:31">
      <c r="A94" s="1" t="s">
        <v>145</v>
      </c>
      <c r="B94" s="1">
        <v>29586</v>
      </c>
      <c r="C94" s="73">
        <v>271835</v>
      </c>
      <c r="D94" s="73">
        <v>291242</v>
      </c>
      <c r="H94" s="1">
        <v>1879</v>
      </c>
      <c r="I94" s="70">
        <v>813</v>
      </c>
      <c r="J94" s="70">
        <v>612</v>
      </c>
      <c r="Q94" s="1">
        <v>1879</v>
      </c>
      <c r="R94" s="97">
        <f t="shared" si="4"/>
        <v>201</v>
      </c>
      <c r="S94" s="1">
        <f t="shared" si="5"/>
        <v>201</v>
      </c>
      <c r="X94" s="1">
        <v>1879</v>
      </c>
      <c r="Y94" s="73">
        <f>GDP!P91</f>
        <v>9555.3445091660833</v>
      </c>
      <c r="AC94" s="5">
        <v>1879</v>
      </c>
      <c r="AD94" s="5">
        <f t="shared" si="6"/>
        <v>2.1035348312893194</v>
      </c>
      <c r="AE94" s="1">
        <v>0</v>
      </c>
    </row>
    <row r="95" spans="1:31">
      <c r="A95" s="1" t="s">
        <v>147</v>
      </c>
      <c r="B95" s="1">
        <v>29951</v>
      </c>
      <c r="C95" s="73">
        <v>294399</v>
      </c>
      <c r="D95" s="73">
        <v>310570</v>
      </c>
      <c r="H95" s="1">
        <v>1880</v>
      </c>
      <c r="I95" s="70">
        <v>963</v>
      </c>
      <c r="J95" s="70">
        <v>848</v>
      </c>
      <c r="Q95" s="1">
        <v>1880</v>
      </c>
      <c r="R95" s="97">
        <f t="shared" si="4"/>
        <v>115</v>
      </c>
      <c r="S95" s="1">
        <f t="shared" si="5"/>
        <v>115</v>
      </c>
      <c r="X95" s="1">
        <v>1880</v>
      </c>
      <c r="Y95" s="73">
        <f>GDP!P92</f>
        <v>10592.381898596248</v>
      </c>
      <c r="AC95" s="5">
        <v>1880</v>
      </c>
      <c r="AD95" s="5">
        <f t="shared" si="6"/>
        <v>1.0856859307087514</v>
      </c>
      <c r="AE95" s="1">
        <v>0</v>
      </c>
    </row>
    <row r="96" spans="1:31">
      <c r="A96" s="1" t="s">
        <v>149</v>
      </c>
      <c r="B96" s="1">
        <v>30316</v>
      </c>
      <c r="C96" s="73">
        <v>275235</v>
      </c>
      <c r="D96" s="73">
        <v>299392</v>
      </c>
      <c r="H96" s="1">
        <v>1881</v>
      </c>
      <c r="I96" s="70">
        <v>971</v>
      </c>
      <c r="J96" s="70">
        <v>834</v>
      </c>
      <c r="Q96" s="1">
        <v>1881</v>
      </c>
      <c r="R96" s="97">
        <f t="shared" si="4"/>
        <v>137</v>
      </c>
      <c r="S96" s="1">
        <f t="shared" si="5"/>
        <v>137</v>
      </c>
      <c r="X96" s="1">
        <v>1881</v>
      </c>
      <c r="Y96" s="73">
        <f>GDP!P93</f>
        <v>11902.429131145444</v>
      </c>
      <c r="AC96" s="5">
        <v>1881</v>
      </c>
      <c r="AD96" s="5">
        <f t="shared" si="6"/>
        <v>1.1510255468903232</v>
      </c>
      <c r="AE96" s="1">
        <v>0</v>
      </c>
    </row>
    <row r="97" spans="1:31">
      <c r="A97" s="1" t="s">
        <v>151</v>
      </c>
      <c r="B97" s="1">
        <v>30681</v>
      </c>
      <c r="C97" s="73">
        <v>266106</v>
      </c>
      <c r="D97" s="73">
        <v>323874</v>
      </c>
      <c r="H97" s="1">
        <v>1882</v>
      </c>
      <c r="I97" s="70">
        <v>859</v>
      </c>
      <c r="J97" s="70">
        <v>915</v>
      </c>
      <c r="Q97" s="1">
        <v>1882</v>
      </c>
      <c r="R97" s="97">
        <f t="shared" si="4"/>
        <v>-56</v>
      </c>
      <c r="S97" s="1">
        <f t="shared" si="5"/>
        <v>-56</v>
      </c>
      <c r="X97" s="1">
        <v>1882</v>
      </c>
      <c r="Y97" s="73">
        <f>GDP!P94</f>
        <v>12519.451377315561</v>
      </c>
      <c r="AC97" s="5">
        <v>1882</v>
      </c>
      <c r="AD97" s="5">
        <f t="shared" si="6"/>
        <v>-0.44730394577408067</v>
      </c>
      <c r="AE97" s="1">
        <v>0</v>
      </c>
    </row>
    <row r="98" spans="1:31">
      <c r="A98" s="1" t="s">
        <v>153</v>
      </c>
      <c r="B98" s="1">
        <v>31047</v>
      </c>
      <c r="C98" s="73">
        <v>291094</v>
      </c>
      <c r="D98" s="73">
        <v>400166</v>
      </c>
      <c r="H98" s="1">
        <v>1883</v>
      </c>
      <c r="I98" s="70">
        <v>915</v>
      </c>
      <c r="J98" s="70">
        <v>927</v>
      </c>
      <c r="Q98" s="1">
        <v>1883</v>
      </c>
      <c r="R98" s="97">
        <f t="shared" si="4"/>
        <v>-12</v>
      </c>
      <c r="S98" s="1">
        <f t="shared" si="5"/>
        <v>-12</v>
      </c>
      <c r="X98" s="1">
        <v>1883</v>
      </c>
      <c r="Y98" s="73">
        <f>GDP!P95</f>
        <v>12640.45574001667</v>
      </c>
      <c r="AC98" s="5">
        <v>1883</v>
      </c>
      <c r="AD98" s="5">
        <f t="shared" si="6"/>
        <v>-9.4933286004956763E-2</v>
      </c>
      <c r="AE98" s="1">
        <v>0</v>
      </c>
    </row>
    <row r="99" spans="1:31">
      <c r="A99" s="1" t="s">
        <v>155</v>
      </c>
      <c r="B99" s="1">
        <v>31412</v>
      </c>
      <c r="C99" s="73">
        <v>289071</v>
      </c>
      <c r="D99" s="73">
        <v>410951</v>
      </c>
      <c r="H99" s="1">
        <v>1884</v>
      </c>
      <c r="I99" s="70">
        <v>862</v>
      </c>
      <c r="J99" s="70">
        <v>921</v>
      </c>
      <c r="Q99" s="1">
        <v>1884</v>
      </c>
      <c r="R99" s="97">
        <f t="shared" si="4"/>
        <v>-59</v>
      </c>
      <c r="S99" s="1">
        <f t="shared" si="5"/>
        <v>-59</v>
      </c>
      <c r="X99" s="1">
        <v>1884</v>
      </c>
      <c r="Y99" s="73">
        <f>GDP!P96</f>
        <v>12107.436522498563</v>
      </c>
      <c r="AC99" s="5">
        <v>1884</v>
      </c>
      <c r="AD99" s="5">
        <f t="shared" si="6"/>
        <v>-0.48730381439839587</v>
      </c>
      <c r="AE99" s="1">
        <v>0</v>
      </c>
    </row>
    <row r="100" spans="1:31">
      <c r="A100" s="1" t="s">
        <v>157</v>
      </c>
      <c r="B100" s="1">
        <v>31777</v>
      </c>
      <c r="C100" s="73">
        <v>310034</v>
      </c>
      <c r="D100" s="73">
        <v>448572</v>
      </c>
      <c r="H100" s="1">
        <v>1885</v>
      </c>
      <c r="I100" s="70">
        <v>830</v>
      </c>
      <c r="J100" s="70">
        <v>818</v>
      </c>
      <c r="Q100" s="1">
        <v>1885</v>
      </c>
      <c r="R100" s="97">
        <f t="shared" si="4"/>
        <v>12</v>
      </c>
      <c r="S100" s="1">
        <f t="shared" si="5"/>
        <v>12</v>
      </c>
      <c r="X100" s="1">
        <v>1885</v>
      </c>
      <c r="Y100" s="73">
        <f>GDP!P97</f>
        <v>11925.429960419209</v>
      </c>
      <c r="AC100" s="5">
        <v>1885</v>
      </c>
      <c r="AD100" s="5">
        <f t="shared" si="6"/>
        <v>0.10062530273397513</v>
      </c>
      <c r="AE100" s="1">
        <v>0</v>
      </c>
    </row>
    <row r="101" spans="1:31">
      <c r="A101" s="1" t="s">
        <v>159</v>
      </c>
      <c r="B101" s="1">
        <v>32142</v>
      </c>
      <c r="C101" s="73">
        <v>348869</v>
      </c>
      <c r="D101" s="73">
        <v>500553</v>
      </c>
      <c r="H101" s="1">
        <v>1886</v>
      </c>
      <c r="I101" s="70">
        <v>817</v>
      </c>
      <c r="J101" s="70">
        <v>894</v>
      </c>
      <c r="Q101" s="1">
        <v>1886</v>
      </c>
      <c r="R101" s="97">
        <f t="shared" si="4"/>
        <v>-77</v>
      </c>
      <c r="S101" s="1">
        <f t="shared" ref="S101:S132" si="7">I101-J101</f>
        <v>-77</v>
      </c>
      <c r="X101" s="1">
        <v>1886</v>
      </c>
      <c r="Y101" s="73">
        <f>GDP!P98</f>
        <v>12549.452458976995</v>
      </c>
      <c r="AC101" s="5">
        <v>1886</v>
      </c>
      <c r="AD101" s="5">
        <f t="shared" si="6"/>
        <v>-0.61357258614832721</v>
      </c>
      <c r="AE101" s="1">
        <v>0</v>
      </c>
    </row>
    <row r="102" spans="1:31">
      <c r="A102" s="1" t="s">
        <v>161</v>
      </c>
      <c r="B102" s="1">
        <v>32508</v>
      </c>
      <c r="C102" s="73">
        <v>431150</v>
      </c>
      <c r="D102" s="73">
        <v>545714</v>
      </c>
      <c r="H102" s="1">
        <v>1887</v>
      </c>
      <c r="I102" s="70">
        <v>810</v>
      </c>
      <c r="J102" s="70">
        <v>967</v>
      </c>
      <c r="Q102" s="1">
        <v>1887</v>
      </c>
      <c r="R102" s="97">
        <f t="shared" si="4"/>
        <v>-157</v>
      </c>
      <c r="S102" s="1">
        <f t="shared" si="7"/>
        <v>-157</v>
      </c>
      <c r="X102" s="1">
        <v>1887</v>
      </c>
      <c r="Y102" s="73">
        <f>GDP!P99</f>
        <v>13565.489091244159</v>
      </c>
      <c r="AC102" s="5">
        <v>1887</v>
      </c>
      <c r="AD102" s="5">
        <f t="shared" si="6"/>
        <v>-1.157348614148646</v>
      </c>
      <c r="AE102" s="1">
        <v>0</v>
      </c>
    </row>
    <row r="103" spans="1:31">
      <c r="A103" s="1" t="s">
        <v>163</v>
      </c>
      <c r="B103" s="1">
        <v>32873</v>
      </c>
      <c r="C103" s="73">
        <v>487003</v>
      </c>
      <c r="D103" s="73">
        <v>580145</v>
      </c>
      <c r="H103" s="1">
        <v>1888</v>
      </c>
      <c r="I103" s="70">
        <v>786</v>
      </c>
      <c r="J103" s="97">
        <v>1013</v>
      </c>
      <c r="Q103" s="1">
        <v>1888</v>
      </c>
      <c r="R103" s="97">
        <f t="shared" si="4"/>
        <v>-227</v>
      </c>
      <c r="S103" s="1">
        <f t="shared" si="7"/>
        <v>-227</v>
      </c>
      <c r="X103" s="1">
        <v>1888</v>
      </c>
      <c r="Y103" s="73">
        <f>GDP!P100</f>
        <v>14332.516745721436</v>
      </c>
      <c r="AC103" s="5">
        <v>1888</v>
      </c>
      <c r="AD103" s="5">
        <f t="shared" si="6"/>
        <v>-1.5838111619005391</v>
      </c>
      <c r="AE103" s="1">
        <v>0</v>
      </c>
    </row>
    <row r="104" spans="1:31">
      <c r="A104" s="1" t="s">
        <v>165</v>
      </c>
      <c r="B104" s="1">
        <v>33238</v>
      </c>
      <c r="C104" s="73">
        <v>535234</v>
      </c>
      <c r="D104" s="73">
        <v>616098</v>
      </c>
      <c r="H104" s="1">
        <v>1889</v>
      </c>
      <c r="I104" s="70">
        <v>880</v>
      </c>
      <c r="J104" s="97">
        <v>1046</v>
      </c>
      <c r="Q104" s="1">
        <v>1889</v>
      </c>
      <c r="R104" s="97">
        <f t="shared" si="4"/>
        <v>-166</v>
      </c>
      <c r="S104" s="1">
        <f t="shared" si="7"/>
        <v>-166</v>
      </c>
      <c r="X104" s="1">
        <v>1889</v>
      </c>
      <c r="Y104" s="73">
        <f>GDP!P101</f>
        <v>14338.516962053724</v>
      </c>
      <c r="AC104" s="5">
        <v>1889</v>
      </c>
      <c r="AD104" s="5">
        <f t="shared" si="6"/>
        <v>-1.1577208468582347</v>
      </c>
      <c r="AE104" s="1">
        <v>0</v>
      </c>
    </row>
    <row r="105" spans="1:31">
      <c r="A105" s="1" t="s">
        <v>167</v>
      </c>
      <c r="B105" s="1">
        <v>33603</v>
      </c>
      <c r="C105" s="73">
        <v>578343</v>
      </c>
      <c r="D105" s="73">
        <v>609479</v>
      </c>
      <c r="H105" s="1">
        <v>1890</v>
      </c>
      <c r="I105" s="70">
        <v>960</v>
      </c>
      <c r="J105" s="97">
        <v>1109</v>
      </c>
      <c r="Q105" s="1">
        <v>1890</v>
      </c>
      <c r="R105" s="97">
        <f t="shared" si="4"/>
        <v>-149</v>
      </c>
      <c r="S105" s="1">
        <f t="shared" si="7"/>
        <v>-149</v>
      </c>
      <c r="X105" s="1">
        <v>1890</v>
      </c>
      <c r="Y105" s="73">
        <f>GDP!P102</f>
        <v>15607.562716332295</v>
      </c>
      <c r="AC105" s="5">
        <v>1890</v>
      </c>
      <c r="AD105" s="5">
        <f t="shared" si="6"/>
        <v>-0.95466539336139422</v>
      </c>
      <c r="AE105" s="1">
        <v>0</v>
      </c>
    </row>
    <row r="106" spans="1:31">
      <c r="A106" s="1" t="s">
        <v>169</v>
      </c>
      <c r="B106" s="1">
        <v>33969</v>
      </c>
      <c r="C106" s="73">
        <v>616882</v>
      </c>
      <c r="D106" s="73">
        <v>656094</v>
      </c>
      <c r="H106" s="1">
        <v>1891</v>
      </c>
      <c r="I106" s="97">
        <v>1035</v>
      </c>
      <c r="J106" s="97">
        <v>1124</v>
      </c>
      <c r="Q106" s="1">
        <v>1891</v>
      </c>
      <c r="R106" s="97">
        <f t="shared" si="4"/>
        <v>-89</v>
      </c>
      <c r="S106" s="1">
        <f t="shared" si="7"/>
        <v>-89</v>
      </c>
      <c r="X106" s="1">
        <v>1891</v>
      </c>
      <c r="Y106" s="73">
        <f>GDP!P103</f>
        <v>15944.574866995714</v>
      </c>
      <c r="AC106" s="5">
        <v>1891</v>
      </c>
      <c r="AD106" s="5">
        <f t="shared" si="6"/>
        <v>-0.55818358747353314</v>
      </c>
      <c r="AE106" s="1">
        <v>0</v>
      </c>
    </row>
    <row r="107" spans="1:31">
      <c r="A107" s="1" t="s">
        <v>171</v>
      </c>
      <c r="B107" s="1">
        <v>34334</v>
      </c>
      <c r="C107" s="73">
        <v>642863</v>
      </c>
      <c r="D107" s="73">
        <v>713174</v>
      </c>
      <c r="H107" s="1">
        <v>1892</v>
      </c>
      <c r="I107" s="97">
        <v>1122</v>
      </c>
      <c r="J107" s="97">
        <v>1142</v>
      </c>
      <c r="Q107" s="1">
        <v>1892</v>
      </c>
      <c r="R107" s="97">
        <f t="shared" si="4"/>
        <v>-20</v>
      </c>
      <c r="S107" s="1">
        <f t="shared" si="7"/>
        <v>-20</v>
      </c>
      <c r="X107" s="1">
        <v>1892</v>
      </c>
      <c r="Y107" s="73">
        <f>GDP!P104</f>
        <v>16920.610057047634</v>
      </c>
      <c r="AC107" s="5">
        <v>1892</v>
      </c>
      <c r="AD107" s="5">
        <f t="shared" si="6"/>
        <v>-0.11819904798095482</v>
      </c>
      <c r="AE107" s="1">
        <v>0</v>
      </c>
    </row>
    <row r="108" spans="1:31">
      <c r="A108" s="1" t="s">
        <v>173</v>
      </c>
      <c r="B108" s="1">
        <v>34699</v>
      </c>
      <c r="C108" s="73">
        <v>703254</v>
      </c>
      <c r="D108" s="73">
        <v>801747</v>
      </c>
      <c r="H108" s="1">
        <v>1893</v>
      </c>
      <c r="I108" s="97">
        <v>1021</v>
      </c>
      <c r="J108" s="97">
        <v>1140</v>
      </c>
      <c r="Q108" s="1">
        <v>1893</v>
      </c>
      <c r="R108" s="97">
        <f t="shared" si="4"/>
        <v>-119</v>
      </c>
      <c r="S108" s="1">
        <f t="shared" si="7"/>
        <v>-119</v>
      </c>
      <c r="X108" s="1">
        <v>1893</v>
      </c>
      <c r="Y108" s="73">
        <f>GDP!P105</f>
        <v>15934.574506441902</v>
      </c>
      <c r="AC108" s="5">
        <v>1893</v>
      </c>
      <c r="AD108" s="5">
        <f t="shared" si="6"/>
        <v>-0.74680375024693402</v>
      </c>
      <c r="AE108" s="1">
        <v>0</v>
      </c>
    </row>
    <row r="109" spans="1:31">
      <c r="A109" s="1" t="s">
        <v>175</v>
      </c>
      <c r="B109" s="1">
        <v>35064</v>
      </c>
      <c r="C109" s="73">
        <v>794387</v>
      </c>
      <c r="D109" s="73">
        <v>890771</v>
      </c>
      <c r="H109" s="1">
        <v>1894</v>
      </c>
      <c r="I109" s="70">
        <v>981</v>
      </c>
      <c r="J109" s="70">
        <v>883</v>
      </c>
      <c r="Q109" s="1">
        <v>1894</v>
      </c>
      <c r="R109" s="97">
        <f t="shared" si="4"/>
        <v>98</v>
      </c>
      <c r="S109" s="1">
        <f t="shared" si="7"/>
        <v>98</v>
      </c>
      <c r="X109" s="1">
        <v>1894</v>
      </c>
      <c r="Y109" s="73">
        <f>GDP!P106</f>
        <v>14606.526624895847</v>
      </c>
      <c r="AC109" s="5">
        <v>1894</v>
      </c>
      <c r="AD109" s="5">
        <f t="shared" si="6"/>
        <v>0.67093295015781207</v>
      </c>
      <c r="AE109" s="1">
        <v>0</v>
      </c>
    </row>
    <row r="110" spans="1:31">
      <c r="A110" s="1" t="s">
        <v>177</v>
      </c>
      <c r="B110" s="1">
        <v>35430</v>
      </c>
      <c r="C110" s="73">
        <v>851602</v>
      </c>
      <c r="D110" s="73">
        <v>955667</v>
      </c>
      <c r="H110" s="1">
        <v>1895</v>
      </c>
      <c r="I110" s="70">
        <v>888</v>
      </c>
      <c r="J110" s="97">
        <v>1015</v>
      </c>
      <c r="Q110" s="1">
        <v>1895</v>
      </c>
      <c r="R110" s="97">
        <f t="shared" si="4"/>
        <v>-127</v>
      </c>
      <c r="S110" s="1">
        <f t="shared" si="7"/>
        <v>-127</v>
      </c>
      <c r="X110" s="1">
        <v>1895</v>
      </c>
      <c r="Y110" s="73">
        <f>GDP!P107</f>
        <v>16114.580996410496</v>
      </c>
      <c r="AC110" s="5">
        <v>1895</v>
      </c>
      <c r="AD110" s="5">
        <f t="shared" si="6"/>
        <v>-0.78810612592588725</v>
      </c>
      <c r="AE110" s="1">
        <v>0</v>
      </c>
    </row>
    <row r="111" spans="1:31">
      <c r="A111" s="1" t="s">
        <v>179</v>
      </c>
      <c r="B111" s="1">
        <v>35795</v>
      </c>
      <c r="C111" s="73">
        <v>934453</v>
      </c>
      <c r="D111" s="73">
        <v>1042726</v>
      </c>
      <c r="H111" s="1">
        <v>1896</v>
      </c>
      <c r="I111" s="97">
        <v>1082</v>
      </c>
      <c r="J111" s="97">
        <v>1048</v>
      </c>
      <c r="Q111" s="1">
        <v>1896</v>
      </c>
      <c r="R111" s="97">
        <f t="shared" si="4"/>
        <v>34</v>
      </c>
      <c r="S111" s="1">
        <f t="shared" si="7"/>
        <v>34</v>
      </c>
      <c r="X111" s="1">
        <v>1896</v>
      </c>
      <c r="Y111" s="73">
        <f>GDP!P108</f>
        <v>15990.576525543243</v>
      </c>
      <c r="AC111" s="5">
        <v>1896</v>
      </c>
      <c r="AD111" s="5">
        <f t="shared" si="6"/>
        <v>0.21262522927605904</v>
      </c>
      <c r="AE111" s="1">
        <v>0</v>
      </c>
    </row>
    <row r="112" spans="1:31">
      <c r="A112" s="1" t="s">
        <v>181</v>
      </c>
      <c r="B112" s="1">
        <v>36160</v>
      </c>
      <c r="C112" s="73">
        <v>933174</v>
      </c>
      <c r="D112" s="73">
        <v>1099314</v>
      </c>
      <c r="H112" s="1">
        <v>1897</v>
      </c>
      <c r="I112" s="97">
        <v>1173</v>
      </c>
      <c r="J112" s="97">
        <v>1041</v>
      </c>
      <c r="Q112" s="1">
        <v>1897</v>
      </c>
      <c r="R112" s="97">
        <f t="shared" si="4"/>
        <v>132</v>
      </c>
      <c r="S112" s="1">
        <f t="shared" si="7"/>
        <v>132</v>
      </c>
      <c r="X112" s="1">
        <v>1897</v>
      </c>
      <c r="Y112" s="73">
        <f>GDP!P109</f>
        <v>16666.600898980843</v>
      </c>
      <c r="AC112" s="5">
        <v>1897</v>
      </c>
      <c r="AD112" s="5">
        <f t="shared" si="6"/>
        <v>0.79200312529276296</v>
      </c>
      <c r="AE112" s="1">
        <v>0</v>
      </c>
    </row>
    <row r="113" spans="1:31">
      <c r="A113" s="1" t="s">
        <v>183</v>
      </c>
      <c r="B113" s="1">
        <v>36525</v>
      </c>
      <c r="C113" s="73">
        <v>976525</v>
      </c>
      <c r="D113" s="73">
        <v>1232335</v>
      </c>
      <c r="H113" s="1">
        <v>1898</v>
      </c>
      <c r="I113" s="97">
        <v>1340</v>
      </c>
      <c r="J113" s="70">
        <v>896</v>
      </c>
      <c r="Q113" s="1">
        <v>1898</v>
      </c>
      <c r="R113" s="97">
        <f t="shared" si="4"/>
        <v>444</v>
      </c>
      <c r="S113" s="1">
        <f t="shared" si="7"/>
        <v>444</v>
      </c>
      <c r="X113" s="1">
        <v>1898</v>
      </c>
      <c r="Y113" s="73">
        <f>GDP!P110</f>
        <v>18663.672901576832</v>
      </c>
      <c r="AC113" s="5">
        <v>1898</v>
      </c>
      <c r="AD113" s="5">
        <f t="shared" si="6"/>
        <v>2.3789529656967354</v>
      </c>
      <c r="AE113" s="1">
        <v>0</v>
      </c>
    </row>
    <row r="114" spans="1:31">
      <c r="A114" s="1" t="s">
        <v>185</v>
      </c>
      <c r="B114" s="1">
        <v>36891</v>
      </c>
      <c r="C114" s="73">
        <v>1082963</v>
      </c>
      <c r="D114" s="73">
        <v>1452650</v>
      </c>
      <c r="H114" s="1">
        <v>1899</v>
      </c>
      <c r="I114" s="97">
        <v>1400</v>
      </c>
      <c r="J114" s="70">
        <v>973</v>
      </c>
      <c r="Q114" s="1">
        <v>1899</v>
      </c>
      <c r="R114" s="97">
        <f t="shared" si="4"/>
        <v>427</v>
      </c>
      <c r="S114" s="1">
        <f t="shared" si="7"/>
        <v>427</v>
      </c>
      <c r="X114" s="1">
        <v>1899</v>
      </c>
      <c r="Y114" s="73">
        <f>GDP!P111</f>
        <v>20119.725398211664</v>
      </c>
      <c r="AC114" s="5">
        <v>1899</v>
      </c>
      <c r="AD114" s="5">
        <f t="shared" si="6"/>
        <v>2.1222953671025437</v>
      </c>
      <c r="AE114" s="1">
        <v>0</v>
      </c>
    </row>
    <row r="115" spans="1:31">
      <c r="A115" s="1" t="s">
        <v>187</v>
      </c>
      <c r="B115" s="1">
        <v>37256</v>
      </c>
      <c r="C115" s="73">
        <v>1015366</v>
      </c>
      <c r="D115" s="73">
        <v>1375739</v>
      </c>
      <c r="H115" s="1">
        <v>1900</v>
      </c>
      <c r="I115" s="97">
        <v>1578</v>
      </c>
      <c r="J115" s="97">
        <v>1179</v>
      </c>
      <c r="Q115" s="1">
        <v>1900</v>
      </c>
      <c r="R115" s="97">
        <f t="shared" si="4"/>
        <v>399</v>
      </c>
      <c r="S115" s="1">
        <f t="shared" si="7"/>
        <v>399</v>
      </c>
      <c r="X115" s="1">
        <v>1900</v>
      </c>
      <c r="Y115" s="73">
        <f>GDP!P112</f>
        <v>21197.764265912454</v>
      </c>
      <c r="AC115" s="5">
        <v>1900</v>
      </c>
      <c r="AD115" s="5">
        <f t="shared" si="6"/>
        <v>1.882273974721103</v>
      </c>
      <c r="AE115" s="1">
        <v>0</v>
      </c>
    </row>
    <row r="116" spans="1:31">
      <c r="A116" s="1" t="s">
        <v>189</v>
      </c>
      <c r="B116" s="1">
        <v>37621</v>
      </c>
      <c r="C116" s="73">
        <v>986095</v>
      </c>
      <c r="D116" s="73">
        <v>1406762</v>
      </c>
      <c r="H116" s="1">
        <v>1901</v>
      </c>
      <c r="I116" s="97">
        <v>1651</v>
      </c>
      <c r="J116" s="97">
        <v>1213</v>
      </c>
      <c r="Q116" s="1">
        <v>1901</v>
      </c>
      <c r="R116" s="97">
        <f t="shared" si="4"/>
        <v>438</v>
      </c>
      <c r="S116" s="1">
        <f t="shared" si="7"/>
        <v>438</v>
      </c>
      <c r="X116" s="1">
        <v>1901</v>
      </c>
      <c r="Y116" s="73">
        <f>GDP!P113</f>
        <v>22931.82678594322</v>
      </c>
      <c r="AC116" s="5">
        <v>1901</v>
      </c>
      <c r="AD116" s="5">
        <f t="shared" si="6"/>
        <v>1.9100091941584252</v>
      </c>
      <c r="AE116" s="1">
        <v>0</v>
      </c>
    </row>
    <row r="117" spans="1:31">
      <c r="A117" s="1" t="s">
        <v>191</v>
      </c>
      <c r="B117" s="1">
        <v>37986</v>
      </c>
      <c r="C117" s="73">
        <v>1028186</v>
      </c>
      <c r="D117" s="73">
        <v>1524429</v>
      </c>
      <c r="H117" s="1">
        <v>1902</v>
      </c>
      <c r="I117" s="97">
        <v>1550</v>
      </c>
      <c r="J117" s="97">
        <v>1292</v>
      </c>
      <c r="Q117" s="1">
        <v>1902</v>
      </c>
      <c r="R117" s="97">
        <f t="shared" si="4"/>
        <v>258</v>
      </c>
      <c r="S117" s="1">
        <f t="shared" si="7"/>
        <v>258</v>
      </c>
      <c r="X117" s="1">
        <v>1902</v>
      </c>
      <c r="Y117" s="73">
        <f>GDP!P114</f>
        <v>24754.892514902902</v>
      </c>
      <c r="AC117" s="5">
        <v>1902</v>
      </c>
      <c r="AD117" s="5">
        <f t="shared" si="6"/>
        <v>1.0422182194678455</v>
      </c>
      <c r="AE117" s="1">
        <v>0</v>
      </c>
    </row>
    <row r="118" spans="1:31">
      <c r="A118" s="1" t="s">
        <v>193</v>
      </c>
      <c r="B118" s="1">
        <v>38352</v>
      </c>
      <c r="C118" s="73">
        <v>1168120</v>
      </c>
      <c r="D118" s="73">
        <v>1778958</v>
      </c>
      <c r="H118" s="1">
        <v>1903</v>
      </c>
      <c r="I118" s="97">
        <v>1663</v>
      </c>
      <c r="J118" s="97">
        <v>1323</v>
      </c>
      <c r="Q118" s="1">
        <v>1903</v>
      </c>
      <c r="R118" s="97">
        <f t="shared" si="4"/>
        <v>340</v>
      </c>
      <c r="S118" s="1">
        <f t="shared" si="7"/>
        <v>340</v>
      </c>
      <c r="X118" s="1">
        <v>1903</v>
      </c>
      <c r="Y118" s="73">
        <f>GDP!P115</f>
        <v>26647.960767739263</v>
      </c>
      <c r="AC118" s="5">
        <v>1903</v>
      </c>
      <c r="AD118" s="5">
        <f t="shared" si="6"/>
        <v>1.2758950036117327</v>
      </c>
      <c r="AE118" s="1">
        <v>0</v>
      </c>
    </row>
    <row r="119" spans="1:31">
      <c r="A119" s="1" t="s">
        <v>195</v>
      </c>
      <c r="B119" s="1">
        <v>38717</v>
      </c>
      <c r="C119" s="73">
        <v>1291503</v>
      </c>
      <c r="D119" s="73">
        <v>2008045</v>
      </c>
      <c r="H119" s="1">
        <v>1904</v>
      </c>
      <c r="I119" s="97">
        <v>1657</v>
      </c>
      <c r="J119" s="97">
        <v>1378</v>
      </c>
      <c r="Q119" s="1">
        <v>1904</v>
      </c>
      <c r="R119" s="97">
        <f t="shared" si="4"/>
        <v>279</v>
      </c>
      <c r="S119" s="1">
        <f t="shared" si="7"/>
        <v>279</v>
      </c>
      <c r="X119" s="1">
        <v>1904</v>
      </c>
      <c r="Y119" s="73">
        <f>GDP!P116</f>
        <v>26360.950419844896</v>
      </c>
      <c r="AC119" s="5">
        <v>1904</v>
      </c>
      <c r="AD119" s="5">
        <f t="shared" si="6"/>
        <v>1.0583836908625452</v>
      </c>
      <c r="AE119" s="1">
        <v>0</v>
      </c>
    </row>
    <row r="120" spans="1:31">
      <c r="A120" s="1" t="s">
        <v>197</v>
      </c>
      <c r="B120" s="1">
        <v>39082</v>
      </c>
      <c r="C120" s="73">
        <v>1463991</v>
      </c>
      <c r="D120" s="73">
        <v>2227523</v>
      </c>
      <c r="H120" s="1">
        <v>1905</v>
      </c>
      <c r="I120" s="97">
        <v>1859</v>
      </c>
      <c r="J120" s="97">
        <v>1561</v>
      </c>
      <c r="Q120" s="1">
        <v>1905</v>
      </c>
      <c r="R120" s="97">
        <f t="shared" si="4"/>
        <v>298</v>
      </c>
      <c r="S120" s="1">
        <f t="shared" si="7"/>
        <v>298</v>
      </c>
      <c r="X120" s="1">
        <v>1905</v>
      </c>
      <c r="Y120" s="73">
        <f>GDP!P117</f>
        <v>29524.064463015206</v>
      </c>
      <c r="AC120" s="5">
        <v>1905</v>
      </c>
      <c r="AD120" s="5">
        <f t="shared" si="6"/>
        <v>1.0093461229679423</v>
      </c>
      <c r="AE120" s="1">
        <v>0</v>
      </c>
    </row>
    <row r="121" spans="1:31">
      <c r="A121" s="1" t="s">
        <v>199</v>
      </c>
      <c r="B121" s="1">
        <v>39447</v>
      </c>
      <c r="C121" s="73">
        <v>1660815</v>
      </c>
      <c r="D121" s="73">
        <v>2371811</v>
      </c>
      <c r="H121" s="1">
        <v>1906</v>
      </c>
      <c r="I121" s="97">
        <v>2052</v>
      </c>
      <c r="J121" s="97">
        <v>1756</v>
      </c>
      <c r="Q121" s="1">
        <v>1906</v>
      </c>
      <c r="R121" s="97">
        <f t="shared" si="4"/>
        <v>296</v>
      </c>
      <c r="S121" s="1">
        <f t="shared" si="7"/>
        <v>296</v>
      </c>
      <c r="X121" s="1">
        <v>1906</v>
      </c>
      <c r="Y121" s="73">
        <f>GDP!P118</f>
        <v>31795.146344785604</v>
      </c>
      <c r="AC121" s="5">
        <v>1906</v>
      </c>
      <c r="AD121" s="5">
        <f t="shared" si="6"/>
        <v>0.9309597030634329</v>
      </c>
      <c r="AE121" s="1">
        <v>0</v>
      </c>
    </row>
    <row r="122" spans="1:31">
      <c r="A122" s="1" t="s">
        <v>201</v>
      </c>
      <c r="B122" s="1">
        <v>39813</v>
      </c>
      <c r="C122" s="73">
        <v>1849586</v>
      </c>
      <c r="D122" s="73">
        <v>2561936</v>
      </c>
      <c r="H122" s="1">
        <v>1907</v>
      </c>
      <c r="I122" s="97">
        <v>2192</v>
      </c>
      <c r="J122" s="97">
        <v>1896</v>
      </c>
      <c r="Q122" s="1">
        <v>1907</v>
      </c>
      <c r="R122" s="97">
        <f t="shared" si="4"/>
        <v>296</v>
      </c>
      <c r="S122" s="1">
        <f t="shared" si="7"/>
        <v>296</v>
      </c>
      <c r="X122" s="1">
        <v>1907</v>
      </c>
      <c r="Y122" s="73">
        <f>GDP!P119</f>
        <v>34640.248922344734</v>
      </c>
      <c r="AC122" s="5">
        <v>1907</v>
      </c>
      <c r="AD122" s="5">
        <f t="shared" si="6"/>
        <v>0.85449732380261523</v>
      </c>
      <c r="AE122" s="1">
        <v>0</v>
      </c>
    </row>
    <row r="123" spans="1:31">
      <c r="A123" s="1" t="s">
        <v>203</v>
      </c>
      <c r="B123" s="1">
        <v>40178</v>
      </c>
      <c r="C123" s="73">
        <v>1592792</v>
      </c>
      <c r="D123" s="73">
        <v>1987563</v>
      </c>
      <c r="H123" s="1">
        <v>1908</v>
      </c>
      <c r="I123" s="97">
        <v>2022</v>
      </c>
      <c r="J123" s="97">
        <v>1595</v>
      </c>
      <c r="Q123" s="1">
        <v>1908</v>
      </c>
      <c r="R123" s="97">
        <f t="shared" si="4"/>
        <v>427</v>
      </c>
      <c r="S123" s="1">
        <f t="shared" si="7"/>
        <v>427</v>
      </c>
      <c r="X123" s="1">
        <v>1908</v>
      </c>
      <c r="Y123" s="73">
        <f>GDP!P120</f>
        <v>30798.110397570683</v>
      </c>
      <c r="AC123" s="5">
        <v>1908</v>
      </c>
      <c r="AD123" s="5">
        <f t="shared" si="6"/>
        <v>1.386448696000782</v>
      </c>
      <c r="AE123" s="1">
        <v>0</v>
      </c>
    </row>
    <row r="124" spans="1:31">
      <c r="A124" s="1" t="s">
        <v>205</v>
      </c>
      <c r="B124" s="1">
        <v>40543</v>
      </c>
      <c r="C124" s="73">
        <v>1872320</v>
      </c>
      <c r="D124" s="73">
        <v>2375407</v>
      </c>
      <c r="H124" s="1">
        <v>1909</v>
      </c>
      <c r="I124" s="97">
        <v>2013</v>
      </c>
      <c r="J124" s="97">
        <v>1987</v>
      </c>
      <c r="Q124" s="1">
        <v>1909</v>
      </c>
      <c r="R124" s="97">
        <f t="shared" si="4"/>
        <v>26</v>
      </c>
      <c r="S124" s="1">
        <f t="shared" si="7"/>
        <v>26</v>
      </c>
      <c r="X124" s="1">
        <v>1909</v>
      </c>
      <c r="Y124" s="73">
        <f>GDP!P121</f>
        <v>32541.173242099881</v>
      </c>
      <c r="AC124" s="5">
        <v>1909</v>
      </c>
      <c r="AD124" s="5">
        <f t="shared" si="6"/>
        <v>7.9898778715091656E-2</v>
      </c>
      <c r="AE124" s="1">
        <v>0</v>
      </c>
    </row>
    <row r="125" spans="1:31">
      <c r="A125" s="1" t="s">
        <v>207</v>
      </c>
      <c r="B125" s="1">
        <v>40908</v>
      </c>
      <c r="C125" s="73">
        <v>2143552</v>
      </c>
      <c r="D125" s="73">
        <v>2698074</v>
      </c>
      <c r="H125" s="1">
        <v>1910</v>
      </c>
      <c r="I125" s="97">
        <v>2160</v>
      </c>
      <c r="J125" s="97">
        <v>2114</v>
      </c>
      <c r="Q125" s="1">
        <v>1910</v>
      </c>
      <c r="R125" s="97">
        <f t="shared" si="4"/>
        <v>46</v>
      </c>
      <c r="S125" s="1">
        <f t="shared" si="7"/>
        <v>46</v>
      </c>
      <c r="X125" s="1">
        <v>1910</v>
      </c>
      <c r="Y125" s="73">
        <f>GDP!P122</f>
        <v>33747.216724889448</v>
      </c>
      <c r="AC125" s="5">
        <v>1910</v>
      </c>
      <c r="AD125" s="5">
        <f t="shared" si="6"/>
        <v>0.13630753722594791</v>
      </c>
      <c r="AE125" s="1">
        <v>0</v>
      </c>
    </row>
    <row r="126" spans="1:31">
      <c r="A126" s="1" t="s">
        <v>209</v>
      </c>
      <c r="B126" s="1">
        <v>41274</v>
      </c>
      <c r="C126" s="73">
        <v>2247453</v>
      </c>
      <c r="D126" s="73">
        <v>2773359</v>
      </c>
      <c r="H126" s="1">
        <v>1911</v>
      </c>
      <c r="I126" s="97">
        <v>2405</v>
      </c>
      <c r="J126" s="97">
        <v>2131</v>
      </c>
      <c r="Q126" s="1">
        <v>1911</v>
      </c>
      <c r="R126" s="97">
        <f t="shared" si="4"/>
        <v>274</v>
      </c>
      <c r="S126" s="1">
        <f t="shared" si="7"/>
        <v>274</v>
      </c>
      <c r="X126" s="1">
        <v>1911</v>
      </c>
      <c r="Y126" s="73">
        <f>GDP!P123</f>
        <v>34676.250220338457</v>
      </c>
      <c r="AC126" s="5">
        <v>1911</v>
      </c>
      <c r="AD126" s="5">
        <f t="shared" si="6"/>
        <v>0.79016617500150677</v>
      </c>
      <c r="AE126" s="1">
        <v>0</v>
      </c>
    </row>
    <row r="127" spans="1:31">
      <c r="A127" s="1" t="s">
        <v>211</v>
      </c>
      <c r="B127" s="1">
        <v>41639</v>
      </c>
      <c r="C127" s="73">
        <v>2313121</v>
      </c>
      <c r="D127" s="73">
        <v>2759982</v>
      </c>
      <c r="H127" s="1">
        <v>1912</v>
      </c>
      <c r="I127" s="97">
        <v>2738</v>
      </c>
      <c r="J127" s="97">
        <v>2481</v>
      </c>
      <c r="Q127" s="1">
        <v>1912</v>
      </c>
      <c r="R127" s="97">
        <f t="shared" si="4"/>
        <v>257</v>
      </c>
      <c r="S127" s="1">
        <f t="shared" si="7"/>
        <v>257</v>
      </c>
      <c r="X127" s="1">
        <v>1912</v>
      </c>
      <c r="Y127" s="73">
        <f>GDP!P124</f>
        <v>37746.360910358329</v>
      </c>
      <c r="AC127" s="5">
        <v>1912</v>
      </c>
      <c r="AD127" s="5">
        <f t="shared" si="6"/>
        <v>0.68086033673639312</v>
      </c>
      <c r="AE127" s="1">
        <v>0</v>
      </c>
    </row>
    <row r="128" spans="1:31">
      <c r="A128" s="1" t="s">
        <v>213</v>
      </c>
      <c r="B128" s="1">
        <v>42004</v>
      </c>
      <c r="C128" s="73">
        <v>2392615</v>
      </c>
      <c r="D128" s="73">
        <v>2876566</v>
      </c>
      <c r="H128" s="1">
        <v>1913</v>
      </c>
      <c r="I128" s="97">
        <v>2816</v>
      </c>
      <c r="J128" s="97">
        <v>2442</v>
      </c>
      <c r="Q128" s="1">
        <v>1913</v>
      </c>
      <c r="R128" s="97">
        <f t="shared" si="4"/>
        <v>374</v>
      </c>
      <c r="S128" s="1">
        <f t="shared" si="7"/>
        <v>374</v>
      </c>
      <c r="X128" s="1">
        <v>1913</v>
      </c>
      <c r="Y128" s="73">
        <f>GDP!P125</f>
        <v>39518.42480049358</v>
      </c>
      <c r="AC128" s="5">
        <v>1913</v>
      </c>
      <c r="AD128" s="5">
        <f t="shared" si="6"/>
        <v>0.94639399694728921</v>
      </c>
      <c r="AE128" s="1">
        <v>0</v>
      </c>
    </row>
    <row r="129" spans="1:31">
      <c r="A129" s="1" t="s">
        <v>215</v>
      </c>
      <c r="B129" s="1">
        <v>42369</v>
      </c>
      <c r="C129" s="73">
        <v>2280778</v>
      </c>
      <c r="D129" s="73">
        <v>2771554</v>
      </c>
      <c r="H129" s="1">
        <v>1914</v>
      </c>
      <c r="I129" s="97">
        <v>2445</v>
      </c>
      <c r="J129" s="97">
        <v>2389</v>
      </c>
      <c r="Q129" s="1">
        <v>1914</v>
      </c>
      <c r="R129" s="97">
        <f t="shared" si="4"/>
        <v>56</v>
      </c>
      <c r="S129" s="1">
        <f t="shared" si="7"/>
        <v>56</v>
      </c>
      <c r="X129" s="1">
        <v>1914</v>
      </c>
      <c r="Y129" s="73">
        <f>GDP!P126</f>
        <v>36832.327955740038</v>
      </c>
      <c r="AC129" s="5">
        <v>1914</v>
      </c>
      <c r="AD129" s="5">
        <f t="shared" si="6"/>
        <v>0.15204034908489358</v>
      </c>
      <c r="AE129" s="1">
        <v>0</v>
      </c>
    </row>
    <row r="130" spans="1:31">
      <c r="A130" s="1" t="s">
        <v>217</v>
      </c>
      <c r="B130" s="1">
        <v>42735</v>
      </c>
      <c r="C130" s="73">
        <v>2240824</v>
      </c>
      <c r="D130" s="73">
        <v>2720282</v>
      </c>
      <c r="H130" s="1">
        <v>1915</v>
      </c>
      <c r="I130" s="97">
        <v>3948</v>
      </c>
      <c r="J130" s="97">
        <v>2200</v>
      </c>
      <c r="Q130" s="1">
        <v>1915</v>
      </c>
      <c r="R130" s="97">
        <f t="shared" si="4"/>
        <v>1748</v>
      </c>
      <c r="S130" s="1">
        <f t="shared" si="7"/>
        <v>1748</v>
      </c>
      <c r="X130" s="1">
        <v>1915</v>
      </c>
      <c r="Y130" s="73">
        <f>GDP!P127</f>
        <v>39049.407890519862</v>
      </c>
      <c r="AC130" s="5">
        <v>1915</v>
      </c>
      <c r="AD130" s="5">
        <f t="shared" si="6"/>
        <v>4.4763802946788518</v>
      </c>
      <c r="AE130" s="1">
        <v>0</v>
      </c>
    </row>
    <row r="131" spans="1:31">
      <c r="A131" s="1" t="s">
        <v>219</v>
      </c>
      <c r="B131" s="1">
        <v>43100</v>
      </c>
      <c r="C131" s="73">
        <v>2394476</v>
      </c>
      <c r="D131" s="73">
        <v>2911415</v>
      </c>
      <c r="H131" s="1">
        <v>1916</v>
      </c>
      <c r="I131" s="97">
        <v>6029</v>
      </c>
      <c r="J131" s="97">
        <v>2927</v>
      </c>
      <c r="Q131" s="1">
        <v>1916</v>
      </c>
      <c r="R131" s="97">
        <f t="shared" si="4"/>
        <v>3102</v>
      </c>
      <c r="S131" s="1">
        <f t="shared" si="7"/>
        <v>3102</v>
      </c>
      <c r="X131" s="1">
        <v>1916</v>
      </c>
      <c r="Y131" s="73">
        <f>GDP!P128</f>
        <v>50118.80698753288</v>
      </c>
      <c r="AC131" s="5">
        <v>1916</v>
      </c>
      <c r="AD131" s="5">
        <f t="shared" si="6"/>
        <v>6.1892933739855911</v>
      </c>
      <c r="AE131" s="1">
        <v>0</v>
      </c>
    </row>
    <row r="132" spans="1:31">
      <c r="A132" s="1" t="s">
        <v>221</v>
      </c>
      <c r="B132" s="1">
        <v>43465</v>
      </c>
      <c r="C132" s="73">
        <v>2542462</v>
      </c>
      <c r="D132" s="73">
        <v>3121057</v>
      </c>
      <c r="H132" s="1">
        <v>1917</v>
      </c>
      <c r="I132" s="97">
        <v>7072</v>
      </c>
      <c r="J132" s="97">
        <v>8597</v>
      </c>
      <c r="Q132" s="1">
        <v>1917</v>
      </c>
      <c r="R132" s="97">
        <f t="shared" si="4"/>
        <v>-1525</v>
      </c>
      <c r="S132" s="1">
        <f t="shared" si="7"/>
        <v>-1525</v>
      </c>
      <c r="X132" s="1">
        <v>1917</v>
      </c>
      <c r="Y132" s="73">
        <f>GDP!P129</f>
        <v>60280.173346259893</v>
      </c>
      <c r="AC132" s="5">
        <v>1917</v>
      </c>
      <c r="AD132" s="5">
        <f t="shared" si="6"/>
        <v>-2.5298533752385421</v>
      </c>
      <c r="AE132" s="1">
        <v>0</v>
      </c>
    </row>
    <row r="133" spans="1:31">
      <c r="A133" s="1" t="s">
        <v>223</v>
      </c>
      <c r="B133" s="1">
        <v>43830</v>
      </c>
      <c r="C133" s="73">
        <v>2546276</v>
      </c>
      <c r="D133" s="73">
        <v>3105670</v>
      </c>
      <c r="H133" s="1">
        <v>1918</v>
      </c>
      <c r="I133" s="97">
        <v>7272</v>
      </c>
      <c r="J133" s="97">
        <v>4814</v>
      </c>
      <c r="Q133" s="1">
        <v>1918</v>
      </c>
      <c r="R133" s="97">
        <f t="shared" ref="R133:R173" si="8">S133</f>
        <v>2458</v>
      </c>
      <c r="S133" s="1">
        <f t="shared" ref="S133:S164" si="9">I133-J133</f>
        <v>2458</v>
      </c>
      <c r="X133" s="1">
        <v>1918</v>
      </c>
      <c r="Y133" s="73">
        <f>GDP!P130</f>
        <v>76569.760652362078</v>
      </c>
      <c r="AC133" s="5">
        <v>1918</v>
      </c>
      <c r="AD133" s="5">
        <f t="shared" si="6"/>
        <v>3.2101445519200196</v>
      </c>
      <c r="AE133" s="1">
        <v>0</v>
      </c>
    </row>
    <row r="134" spans="1:31">
      <c r="A134" s="1" t="s">
        <v>225</v>
      </c>
      <c r="B134" s="1">
        <v>44196</v>
      </c>
      <c r="C134" s="73">
        <v>2160147</v>
      </c>
      <c r="D134" s="73">
        <v>2813838</v>
      </c>
      <c r="H134" s="1">
        <v>1919</v>
      </c>
      <c r="I134" s="97">
        <v>10776</v>
      </c>
      <c r="J134" s="97">
        <v>5908</v>
      </c>
      <c r="Q134" s="1">
        <v>1919</v>
      </c>
      <c r="R134" s="97">
        <f t="shared" si="8"/>
        <v>4868</v>
      </c>
      <c r="S134" s="1">
        <f t="shared" si="9"/>
        <v>4868</v>
      </c>
      <c r="X134" s="1">
        <v>1919</v>
      </c>
      <c r="Y134" s="73">
        <f>GDP!P131</f>
        <v>79092.851620088506</v>
      </c>
      <c r="AC134" s="5">
        <v>1919</v>
      </c>
      <c r="AD134" s="5">
        <f t="shared" ref="AD134:AD197" si="10">(R134/Y134)*100</f>
        <v>6.154791362666705</v>
      </c>
      <c r="AE134" s="1">
        <v>0</v>
      </c>
    </row>
    <row r="135" spans="1:31">
      <c r="A135" s="1" t="s">
        <v>227</v>
      </c>
      <c r="B135" s="1">
        <v>44561</v>
      </c>
      <c r="C135" s="73">
        <v>2570802</v>
      </c>
      <c r="D135" s="73">
        <v>3418871</v>
      </c>
      <c r="H135" s="1">
        <v>1920</v>
      </c>
      <c r="I135" s="97">
        <v>10264</v>
      </c>
      <c r="J135" s="97">
        <v>6741</v>
      </c>
      <c r="Q135" s="1">
        <v>1920</v>
      </c>
      <c r="R135" s="97">
        <f t="shared" si="8"/>
        <v>3523</v>
      </c>
      <c r="S135" s="1">
        <f t="shared" si="9"/>
        <v>3523</v>
      </c>
      <c r="X135" s="1">
        <v>1920</v>
      </c>
      <c r="Y135" s="73">
        <f>GDP!P132</f>
        <v>89249.217798538608</v>
      </c>
      <c r="AC135" s="5">
        <v>1920</v>
      </c>
      <c r="AD135" s="5">
        <f t="shared" si="10"/>
        <v>3.9473735309954581</v>
      </c>
      <c r="AE135" s="1">
        <v>0</v>
      </c>
    </row>
    <row r="136" spans="1:31">
      <c r="A136" s="1" t="s">
        <v>229</v>
      </c>
      <c r="B136" s="1">
        <v>44926</v>
      </c>
      <c r="C136" s="73">
        <v>3039405</v>
      </c>
      <c r="D136" s="73">
        <v>3984167</v>
      </c>
      <c r="H136" s="1">
        <v>1921</v>
      </c>
      <c r="I136" s="97">
        <v>5505</v>
      </c>
      <c r="J136" s="97">
        <v>3383</v>
      </c>
      <c r="Q136" s="1">
        <v>1921</v>
      </c>
      <c r="R136" s="97">
        <f t="shared" si="8"/>
        <v>2122</v>
      </c>
      <c r="S136" s="1">
        <f t="shared" si="9"/>
        <v>2122</v>
      </c>
      <c r="X136" s="1">
        <v>1921</v>
      </c>
      <c r="Y136" s="73">
        <f>GDP!P133</f>
        <v>74316.67941958853</v>
      </c>
      <c r="AC136" s="5">
        <v>1921</v>
      </c>
      <c r="AD136" s="5">
        <f t="shared" si="10"/>
        <v>2.8553482429150074</v>
      </c>
      <c r="AE136" s="1">
        <v>0</v>
      </c>
    </row>
    <row r="137" spans="1:31">
      <c r="A137" s="1" t="s">
        <v>231</v>
      </c>
      <c r="B137" s="1">
        <v>45291</v>
      </c>
      <c r="C137" s="73">
        <v>3071816</v>
      </c>
      <c r="D137" s="73">
        <v>3856707</v>
      </c>
      <c r="H137" s="1">
        <v>1922</v>
      </c>
      <c r="I137" s="97">
        <v>4954</v>
      </c>
      <c r="J137" s="97">
        <v>3957</v>
      </c>
      <c r="Q137" s="1">
        <v>1922</v>
      </c>
      <c r="R137" s="97">
        <f t="shared" si="8"/>
        <v>997</v>
      </c>
      <c r="S137" s="1">
        <f t="shared" si="9"/>
        <v>997</v>
      </c>
      <c r="X137" s="1">
        <v>1922</v>
      </c>
      <c r="Y137" s="73">
        <f>GDP!P134</f>
        <v>74142.673145952227</v>
      </c>
      <c r="AC137" s="5">
        <v>1922</v>
      </c>
      <c r="AD137" s="5">
        <f t="shared" si="10"/>
        <v>1.3447046858391165</v>
      </c>
      <c r="AE137" s="1">
        <v>0</v>
      </c>
    </row>
    <row r="138" spans="1:31">
      <c r="A138" s="1" t="s">
        <v>22</v>
      </c>
      <c r="B138" s="1">
        <v>45657</v>
      </c>
      <c r="C138" s="73">
        <v>3190606</v>
      </c>
      <c r="D138" s="73">
        <v>4108441</v>
      </c>
      <c r="H138" s="1">
        <v>1923</v>
      </c>
      <c r="I138" s="97">
        <v>5494</v>
      </c>
      <c r="J138" s="97">
        <v>4652</v>
      </c>
      <c r="Q138" s="1">
        <v>1923</v>
      </c>
      <c r="R138" s="97">
        <f t="shared" si="8"/>
        <v>842</v>
      </c>
      <c r="S138" s="1">
        <f t="shared" si="9"/>
        <v>842</v>
      </c>
      <c r="X138" s="1">
        <v>1923</v>
      </c>
      <c r="Y138" s="73">
        <f>GDP!P135</f>
        <v>86241.109343952368</v>
      </c>
      <c r="AC138" s="5">
        <v>1923</v>
      </c>
      <c r="AD138" s="5">
        <f t="shared" si="10"/>
        <v>0.97633252448305274</v>
      </c>
      <c r="AE138" s="1">
        <v>0</v>
      </c>
    </row>
    <row r="139" spans="1:31">
      <c r="H139" s="1">
        <v>1924</v>
      </c>
      <c r="I139" s="97">
        <v>5911</v>
      </c>
      <c r="J139" s="97">
        <v>4560</v>
      </c>
      <c r="Q139" s="1">
        <v>1924</v>
      </c>
      <c r="R139" s="97">
        <f t="shared" si="8"/>
        <v>1351</v>
      </c>
      <c r="S139" s="1">
        <f t="shared" si="9"/>
        <v>1351</v>
      </c>
      <c r="X139" s="1">
        <v>1924</v>
      </c>
      <c r="Y139" s="73">
        <f>GDP!P136</f>
        <v>87789.165157682248</v>
      </c>
      <c r="AC139" s="5">
        <v>1924</v>
      </c>
      <c r="AD139" s="5">
        <f t="shared" si="10"/>
        <v>1.5389142812480394</v>
      </c>
      <c r="AE139" s="1">
        <v>0</v>
      </c>
    </row>
    <row r="140" spans="1:31">
      <c r="H140" s="1">
        <v>1925</v>
      </c>
      <c r="I140" s="97">
        <v>6348</v>
      </c>
      <c r="J140" s="97">
        <v>5261</v>
      </c>
      <c r="Q140" s="1">
        <v>1925</v>
      </c>
      <c r="R140" s="97">
        <f t="shared" si="8"/>
        <v>1087</v>
      </c>
      <c r="S140" s="1">
        <f t="shared" si="9"/>
        <v>1087</v>
      </c>
      <c r="X140" s="1">
        <v>1925</v>
      </c>
      <c r="Y140" s="73">
        <f>GDP!P137</f>
        <v>91452.297228543088</v>
      </c>
      <c r="AC140" s="5">
        <v>1925</v>
      </c>
      <c r="AD140" s="5">
        <f t="shared" si="10"/>
        <v>1.1885978077549457</v>
      </c>
      <c r="AE140" s="1">
        <v>0</v>
      </c>
    </row>
    <row r="141" spans="1:31">
      <c r="H141" s="1">
        <v>1926</v>
      </c>
      <c r="I141" s="97">
        <v>6381</v>
      </c>
      <c r="J141" s="97">
        <v>5555</v>
      </c>
      <c r="Q141" s="1">
        <v>1926</v>
      </c>
      <c r="R141" s="97">
        <f t="shared" si="8"/>
        <v>826</v>
      </c>
      <c r="S141" s="1">
        <f t="shared" si="9"/>
        <v>826</v>
      </c>
      <c r="X141" s="1">
        <v>1926</v>
      </c>
      <c r="Y141" s="73">
        <f>GDP!P138</f>
        <v>97888.529280975636</v>
      </c>
      <c r="AC141" s="5">
        <v>1926</v>
      </c>
      <c r="AD141" s="5">
        <f t="shared" si="10"/>
        <v>0.84381694777442195</v>
      </c>
      <c r="AE141" s="1">
        <v>0</v>
      </c>
    </row>
    <row r="142" spans="1:31">
      <c r="H142" s="1">
        <v>1927</v>
      </c>
      <c r="I142" s="97">
        <v>6456</v>
      </c>
      <c r="J142" s="97">
        <v>5383</v>
      </c>
      <c r="Q142" s="1">
        <v>1927</v>
      </c>
      <c r="R142" s="97">
        <f t="shared" si="8"/>
        <v>1073</v>
      </c>
      <c r="S142" s="1">
        <f t="shared" si="9"/>
        <v>1073</v>
      </c>
      <c r="X142" s="1">
        <v>1927</v>
      </c>
      <c r="Y142" s="73">
        <f>GDP!P139</f>
        <v>96469.478118389903</v>
      </c>
      <c r="AC142" s="5">
        <v>1927</v>
      </c>
      <c r="AD142" s="5">
        <f t="shared" si="10"/>
        <v>1.1122688967832768</v>
      </c>
      <c r="AE142" s="1">
        <v>0</v>
      </c>
    </row>
    <row r="143" spans="1:31">
      <c r="H143" s="1">
        <v>1928</v>
      </c>
      <c r="I143" s="97">
        <v>6842</v>
      </c>
      <c r="J143" s="97">
        <v>5465</v>
      </c>
      <c r="Q143" s="1">
        <v>1928</v>
      </c>
      <c r="R143" s="97">
        <f t="shared" si="8"/>
        <v>1377</v>
      </c>
      <c r="S143" s="1">
        <f t="shared" si="9"/>
        <v>1377</v>
      </c>
      <c r="X143" s="1">
        <v>1928</v>
      </c>
      <c r="Y143" s="73">
        <f>GDP!P140</f>
        <v>98308.544424235675</v>
      </c>
      <c r="AC143" s="5">
        <v>1928</v>
      </c>
      <c r="AD143" s="5">
        <f t="shared" si="10"/>
        <v>1.4006920843602002</v>
      </c>
      <c r="AE143" s="1">
        <v>0</v>
      </c>
    </row>
    <row r="144" spans="1:31">
      <c r="H144" s="1">
        <v>1929</v>
      </c>
      <c r="I144" s="97">
        <v>7084</v>
      </c>
      <c r="J144" s="97">
        <v>5886</v>
      </c>
      <c r="Q144" s="1">
        <v>1929</v>
      </c>
      <c r="R144" s="97">
        <f t="shared" si="8"/>
        <v>1198</v>
      </c>
      <c r="S144" s="1">
        <f t="shared" si="9"/>
        <v>1198</v>
      </c>
      <c r="X144" s="1">
        <v>1929</v>
      </c>
      <c r="Y144" s="73">
        <f>GDP!P141</f>
        <v>104559.76980642273</v>
      </c>
      <c r="AC144" s="5">
        <v>1929</v>
      </c>
      <c r="AD144" s="5">
        <f t="shared" si="10"/>
        <v>1.1457561567110597</v>
      </c>
      <c r="AE144" s="1">
        <v>0</v>
      </c>
    </row>
    <row r="145" spans="8:31">
      <c r="H145" s="1">
        <v>1930</v>
      </c>
      <c r="I145" s="97">
        <v>5448</v>
      </c>
      <c r="J145" s="97">
        <v>4416</v>
      </c>
      <c r="Q145" s="1">
        <v>1930</v>
      </c>
      <c r="R145" s="97">
        <f t="shared" si="8"/>
        <v>1032</v>
      </c>
      <c r="S145" s="1">
        <f t="shared" si="9"/>
        <v>1032</v>
      </c>
      <c r="X145" s="1">
        <v>1930</v>
      </c>
      <c r="Y145" s="73">
        <f>GDP!P142</f>
        <v>92163.322863919035</v>
      </c>
      <c r="AC145" s="5">
        <v>1930</v>
      </c>
      <c r="AD145" s="5">
        <f t="shared" si="10"/>
        <v>1.1197512936070766</v>
      </c>
      <c r="AE145" s="1">
        <v>0</v>
      </c>
    </row>
    <row r="146" spans="8:31">
      <c r="H146" s="1">
        <v>1931</v>
      </c>
      <c r="I146" s="97">
        <v>3641</v>
      </c>
      <c r="J146" s="97">
        <v>3125</v>
      </c>
      <c r="Q146" s="1">
        <v>1931</v>
      </c>
      <c r="R146" s="97">
        <f t="shared" si="8"/>
        <v>516</v>
      </c>
      <c r="S146" s="1">
        <f t="shared" si="9"/>
        <v>516</v>
      </c>
      <c r="X146" s="1">
        <v>1931</v>
      </c>
      <c r="Y146" s="73">
        <f>GDP!P143</f>
        <v>77393.790361996071</v>
      </c>
      <c r="AC146" s="5">
        <v>1931</v>
      </c>
      <c r="AD146" s="5">
        <f t="shared" si="10"/>
        <v>0.66672015621214464</v>
      </c>
      <c r="AE146" s="1">
        <v>0</v>
      </c>
    </row>
    <row r="147" spans="8:31">
      <c r="H147" s="1">
        <v>1932</v>
      </c>
      <c r="I147" s="97">
        <v>2474</v>
      </c>
      <c r="J147" s="97">
        <v>2067</v>
      </c>
      <c r="Q147" s="1">
        <v>1932</v>
      </c>
      <c r="R147" s="97">
        <f t="shared" si="8"/>
        <v>407</v>
      </c>
      <c r="S147" s="1">
        <f t="shared" si="9"/>
        <v>407</v>
      </c>
      <c r="X147" s="1">
        <v>1932</v>
      </c>
      <c r="Y147" s="73">
        <f>GDP!P144</f>
        <v>59524.146088391804</v>
      </c>
      <c r="AC147" s="5">
        <v>1932</v>
      </c>
      <c r="AD147" s="5">
        <f t="shared" si="10"/>
        <v>0.68375613384796075</v>
      </c>
      <c r="AE147" s="1">
        <v>0</v>
      </c>
    </row>
    <row r="148" spans="8:31">
      <c r="H148" s="1">
        <v>1933</v>
      </c>
      <c r="I148" s="97">
        <v>2402</v>
      </c>
      <c r="J148" s="97">
        <v>2044</v>
      </c>
      <c r="Q148" s="1">
        <v>1933</v>
      </c>
      <c r="R148" s="97">
        <f t="shared" si="8"/>
        <v>358</v>
      </c>
      <c r="S148" s="1">
        <f t="shared" si="9"/>
        <v>358</v>
      </c>
      <c r="X148" s="1">
        <v>1933</v>
      </c>
      <c r="Y148" s="73">
        <f>GDP!P145</f>
        <v>57156.060709249439</v>
      </c>
      <c r="AC148" s="5">
        <v>1933</v>
      </c>
      <c r="AD148" s="5">
        <f t="shared" si="10"/>
        <v>0.62635527283997317</v>
      </c>
      <c r="AE148" s="1">
        <v>0</v>
      </c>
    </row>
    <row r="149" spans="8:31">
      <c r="H149" s="1">
        <v>1934</v>
      </c>
      <c r="I149" s="97">
        <v>2975</v>
      </c>
      <c r="J149" s="97">
        <v>2374</v>
      </c>
      <c r="Q149" s="1">
        <v>1934</v>
      </c>
      <c r="R149" s="97">
        <f t="shared" si="8"/>
        <v>601</v>
      </c>
      <c r="S149" s="1">
        <f t="shared" si="9"/>
        <v>601</v>
      </c>
      <c r="X149" s="1">
        <v>1934</v>
      </c>
      <c r="Y149" s="73">
        <f>GDP!P146</f>
        <v>66802.408499455196</v>
      </c>
      <c r="AC149" s="5">
        <v>1934</v>
      </c>
      <c r="AD149" s="5">
        <f t="shared" si="10"/>
        <v>0.89966816092402024</v>
      </c>
      <c r="AE149" s="1">
        <v>0</v>
      </c>
    </row>
    <row r="150" spans="8:31">
      <c r="H150" s="1">
        <v>1935</v>
      </c>
      <c r="I150" s="97">
        <v>3265</v>
      </c>
      <c r="J150" s="97">
        <v>3137</v>
      </c>
      <c r="Q150" s="1">
        <v>1935</v>
      </c>
      <c r="R150" s="97">
        <f t="shared" si="8"/>
        <v>128</v>
      </c>
      <c r="S150" s="1">
        <f t="shared" si="9"/>
        <v>128</v>
      </c>
      <c r="X150" s="1">
        <v>1935</v>
      </c>
      <c r="Y150" s="73">
        <f>GDP!P147</f>
        <v>74243.676787545701</v>
      </c>
      <c r="AC150" s="5">
        <v>1935</v>
      </c>
      <c r="AD150" s="5">
        <f t="shared" si="10"/>
        <v>0.17240525461351056</v>
      </c>
      <c r="AE150" s="1">
        <v>0</v>
      </c>
    </row>
    <row r="151" spans="8:31">
      <c r="H151" s="1">
        <v>1936</v>
      </c>
      <c r="I151" s="97">
        <v>3539</v>
      </c>
      <c r="J151" s="97">
        <v>3424</v>
      </c>
      <c r="Q151" s="1">
        <v>1936</v>
      </c>
      <c r="R151" s="97">
        <f t="shared" si="8"/>
        <v>115</v>
      </c>
      <c r="S151" s="1">
        <f t="shared" si="9"/>
        <v>115</v>
      </c>
      <c r="X151" s="1">
        <v>1936</v>
      </c>
      <c r="Y151" s="73">
        <f>GDP!P148</f>
        <v>84833.058577975797</v>
      </c>
      <c r="AC151" s="5">
        <v>1936</v>
      </c>
      <c r="AD151" s="5">
        <f t="shared" si="10"/>
        <v>0.13556036046289163</v>
      </c>
      <c r="AE151" s="1">
        <v>0</v>
      </c>
    </row>
    <row r="152" spans="8:31">
      <c r="H152" s="1">
        <v>1937</v>
      </c>
      <c r="I152" s="97">
        <v>4553</v>
      </c>
      <c r="J152" s="97">
        <v>4256</v>
      </c>
      <c r="Q152" s="1">
        <v>1937</v>
      </c>
      <c r="R152" s="97">
        <f t="shared" si="8"/>
        <v>297</v>
      </c>
      <c r="S152" s="1">
        <f t="shared" si="9"/>
        <v>297</v>
      </c>
      <c r="X152" s="1">
        <v>1937</v>
      </c>
      <c r="Y152" s="73">
        <f>GDP!P149</f>
        <v>93006.353258605232</v>
      </c>
      <c r="AC152" s="5">
        <v>1937</v>
      </c>
      <c r="AD152" s="5">
        <f t="shared" si="10"/>
        <v>0.31933302359913857</v>
      </c>
      <c r="AE152" s="1">
        <v>0</v>
      </c>
    </row>
    <row r="153" spans="8:31">
      <c r="H153" s="1">
        <v>1938</v>
      </c>
      <c r="I153" s="97">
        <v>4336</v>
      </c>
      <c r="J153" s="97">
        <v>3045</v>
      </c>
      <c r="Q153" s="1">
        <v>1938</v>
      </c>
      <c r="R153" s="97">
        <f t="shared" si="8"/>
        <v>1291</v>
      </c>
      <c r="S153" s="1">
        <f t="shared" si="9"/>
        <v>1291</v>
      </c>
      <c r="X153" s="1">
        <v>1938</v>
      </c>
      <c r="Y153" s="73">
        <f>GDP!P150</f>
        <v>87355.149509646828</v>
      </c>
      <c r="AC153" s="5">
        <v>1938</v>
      </c>
      <c r="AD153" s="5">
        <f t="shared" si="10"/>
        <v>1.477875096370171</v>
      </c>
      <c r="AE153" s="1">
        <v>0</v>
      </c>
    </row>
    <row r="154" spans="8:31">
      <c r="H154" s="1">
        <v>1939</v>
      </c>
      <c r="I154" s="97">
        <v>4432</v>
      </c>
      <c r="J154" s="97">
        <v>3366</v>
      </c>
      <c r="Q154" s="1">
        <v>1939</v>
      </c>
      <c r="R154" s="97">
        <f t="shared" si="8"/>
        <v>1066</v>
      </c>
      <c r="S154" s="1">
        <f t="shared" si="9"/>
        <v>1066</v>
      </c>
      <c r="X154" s="1">
        <v>1939</v>
      </c>
      <c r="Y154" s="73">
        <f>GDP!P151</f>
        <v>93440.368906640608</v>
      </c>
      <c r="AC154" s="5">
        <v>1939</v>
      </c>
      <c r="AD154" s="5">
        <f t="shared" si="10"/>
        <v>1.1408345370137356</v>
      </c>
      <c r="AE154" s="1">
        <v>0</v>
      </c>
    </row>
    <row r="155" spans="8:31">
      <c r="H155" s="1">
        <v>1940</v>
      </c>
      <c r="I155" s="97">
        <v>5355</v>
      </c>
      <c r="J155" s="97">
        <v>3636</v>
      </c>
      <c r="Q155" s="1">
        <v>1940</v>
      </c>
      <c r="R155" s="97">
        <f t="shared" si="8"/>
        <v>1719</v>
      </c>
      <c r="S155" s="1">
        <f t="shared" si="9"/>
        <v>1719</v>
      </c>
      <c r="X155" s="1">
        <v>1940</v>
      </c>
      <c r="Y155" s="73">
        <f>GDP!P152</f>
        <v>102902.71006265625</v>
      </c>
      <c r="AC155" s="5">
        <v>1940</v>
      </c>
      <c r="AD155" s="5">
        <f t="shared" si="10"/>
        <v>1.6705099398775027</v>
      </c>
      <c r="AE155" s="1">
        <v>0</v>
      </c>
    </row>
    <row r="156" spans="8:31">
      <c r="H156" s="1">
        <v>1941</v>
      </c>
      <c r="I156" s="97">
        <v>6896</v>
      </c>
      <c r="J156" s="97">
        <v>4486</v>
      </c>
      <c r="Q156" s="1">
        <v>1941</v>
      </c>
      <c r="R156" s="97">
        <f t="shared" si="8"/>
        <v>2410</v>
      </c>
      <c r="S156" s="1">
        <f t="shared" si="9"/>
        <v>2410</v>
      </c>
      <c r="X156" s="1">
        <v>1941</v>
      </c>
      <c r="Y156" s="73">
        <f>GDP!P153</f>
        <v>129313.66228527017</v>
      </c>
      <c r="AC156" s="5">
        <v>1941</v>
      </c>
      <c r="AD156" s="5">
        <f t="shared" si="10"/>
        <v>1.8636855204699572</v>
      </c>
      <c r="AE156" s="1">
        <v>0</v>
      </c>
    </row>
    <row r="157" spans="8:31">
      <c r="H157" s="1">
        <v>1942</v>
      </c>
      <c r="I157" s="97">
        <v>11769</v>
      </c>
      <c r="J157" s="97">
        <v>5356</v>
      </c>
      <c r="Q157" s="1">
        <v>1942</v>
      </c>
      <c r="R157" s="97">
        <f t="shared" si="8"/>
        <v>6413</v>
      </c>
      <c r="S157" s="1">
        <f t="shared" si="9"/>
        <v>6413</v>
      </c>
      <c r="X157" s="1">
        <v>1942</v>
      </c>
      <c r="Y157" s="73">
        <f>GDP!P154</f>
        <v>165957.98346259855</v>
      </c>
      <c r="AC157" s="5">
        <v>1942</v>
      </c>
      <c r="AD157" s="5">
        <f t="shared" si="10"/>
        <v>3.8642310940378946</v>
      </c>
      <c r="AE157" s="1">
        <v>0</v>
      </c>
    </row>
    <row r="158" spans="8:31">
      <c r="H158" s="1">
        <v>1943</v>
      </c>
      <c r="I158" s="97">
        <v>19134</v>
      </c>
      <c r="J158" s="97">
        <v>8096</v>
      </c>
      <c r="Q158" s="1">
        <v>1943</v>
      </c>
      <c r="R158" s="97">
        <f t="shared" si="8"/>
        <v>11038</v>
      </c>
      <c r="S158" s="1">
        <f t="shared" si="9"/>
        <v>11038</v>
      </c>
      <c r="X158" s="1">
        <v>1943</v>
      </c>
      <c r="Y158" s="73">
        <f>GDP!P155</f>
        <v>203091.32227100828</v>
      </c>
      <c r="AC158" s="5">
        <v>1943</v>
      </c>
      <c r="AD158" s="5">
        <f t="shared" si="10"/>
        <v>5.4349934190052291</v>
      </c>
      <c r="AE158" s="1">
        <v>0</v>
      </c>
    </row>
    <row r="159" spans="8:31">
      <c r="H159" s="1">
        <v>1944</v>
      </c>
      <c r="I159" s="97">
        <v>21438</v>
      </c>
      <c r="J159" s="97">
        <v>8986</v>
      </c>
      <c r="Q159" s="1">
        <v>1944</v>
      </c>
      <c r="R159" s="97">
        <f t="shared" si="8"/>
        <v>12452</v>
      </c>
      <c r="S159" s="1">
        <f t="shared" si="9"/>
        <v>12452</v>
      </c>
      <c r="X159" s="1">
        <v>1944</v>
      </c>
      <c r="Y159" s="73">
        <f>GDP!P156</f>
        <v>224455.09252211396</v>
      </c>
      <c r="AC159" s="5">
        <v>1944</v>
      </c>
      <c r="AD159" s="5">
        <f t="shared" si="10"/>
        <v>5.5476576004944924</v>
      </c>
      <c r="AE159" s="1">
        <v>0</v>
      </c>
    </row>
    <row r="160" spans="8:31">
      <c r="H160" s="1">
        <v>1945</v>
      </c>
      <c r="I160" s="97">
        <v>16273</v>
      </c>
      <c r="J160" s="97">
        <v>10282</v>
      </c>
      <c r="Q160" s="1">
        <v>1945</v>
      </c>
      <c r="R160" s="97">
        <f t="shared" si="8"/>
        <v>5991</v>
      </c>
      <c r="S160" s="1">
        <f t="shared" si="9"/>
        <v>5991</v>
      </c>
      <c r="X160" s="1">
        <v>1945</v>
      </c>
      <c r="Y160" s="73">
        <f>GDP!P157</f>
        <v>228015.22087927055</v>
      </c>
      <c r="AC160" s="5">
        <v>1945</v>
      </c>
      <c r="AD160" s="5">
        <f t="shared" si="10"/>
        <v>2.6274561745911309</v>
      </c>
      <c r="AE160" s="1">
        <v>0</v>
      </c>
    </row>
    <row r="161" spans="8:31">
      <c r="H161" s="1">
        <v>1946</v>
      </c>
      <c r="I161" s="97">
        <v>14792</v>
      </c>
      <c r="J161" s="97">
        <v>6985</v>
      </c>
      <c r="Q161" s="1">
        <v>1946</v>
      </c>
      <c r="R161" s="97">
        <f t="shared" si="8"/>
        <v>7807</v>
      </c>
      <c r="S161" s="1">
        <f t="shared" si="9"/>
        <v>7807</v>
      </c>
      <c r="X161" s="1">
        <v>1946</v>
      </c>
      <c r="Y161" s="73">
        <f>GDP!P158</f>
        <v>227543.20386113069</v>
      </c>
      <c r="AC161" s="5">
        <v>1946</v>
      </c>
      <c r="AD161" s="5">
        <f t="shared" si="10"/>
        <v>3.4309967810616753</v>
      </c>
      <c r="AE161" s="1">
        <v>0</v>
      </c>
    </row>
    <row r="162" spans="8:31">
      <c r="H162" s="1">
        <v>1947</v>
      </c>
      <c r="I162" s="97">
        <v>19819</v>
      </c>
      <c r="J162" s="97">
        <v>8202</v>
      </c>
      <c r="Q162" s="1">
        <v>1947</v>
      </c>
      <c r="R162" s="97">
        <f t="shared" si="8"/>
        <v>11617</v>
      </c>
      <c r="S162" s="1">
        <f t="shared" si="9"/>
        <v>11617</v>
      </c>
      <c r="X162" s="1">
        <v>1947</v>
      </c>
      <c r="Y162" s="73">
        <f>GDP!P159</f>
        <v>249625</v>
      </c>
      <c r="AC162" s="5">
        <v>1947</v>
      </c>
      <c r="AD162" s="5">
        <f t="shared" si="10"/>
        <v>4.6537806710065102</v>
      </c>
      <c r="AE162" s="1">
        <v>0</v>
      </c>
    </row>
    <row r="163" spans="8:31">
      <c r="H163" s="1">
        <v>1948</v>
      </c>
      <c r="I163" s="97">
        <v>16861</v>
      </c>
      <c r="J163" s="97">
        <v>10343</v>
      </c>
      <c r="Q163" s="1">
        <v>1948</v>
      </c>
      <c r="R163" s="97">
        <f t="shared" si="8"/>
        <v>6518</v>
      </c>
      <c r="S163" s="1">
        <f t="shared" si="9"/>
        <v>6518</v>
      </c>
      <c r="X163" s="1">
        <v>1948</v>
      </c>
      <c r="Y163" s="73">
        <f>GDP!P160</f>
        <v>274475</v>
      </c>
      <c r="AC163" s="5">
        <v>1948</v>
      </c>
      <c r="AD163" s="5">
        <f t="shared" si="10"/>
        <v>2.374715365698151</v>
      </c>
      <c r="AE163" s="1">
        <v>0</v>
      </c>
    </row>
    <row r="164" spans="8:31">
      <c r="H164" s="1">
        <v>1949</v>
      </c>
      <c r="I164" s="97">
        <v>15834</v>
      </c>
      <c r="J164" s="97">
        <v>9616</v>
      </c>
      <c r="Q164" s="1">
        <v>1949</v>
      </c>
      <c r="R164" s="97">
        <f t="shared" si="8"/>
        <v>6218</v>
      </c>
      <c r="S164" s="1">
        <f t="shared" si="9"/>
        <v>6218</v>
      </c>
      <c r="X164" s="1">
        <v>1949</v>
      </c>
      <c r="Y164" s="73">
        <f>GDP!P161</f>
        <v>272475</v>
      </c>
      <c r="AC164" s="5">
        <v>1949</v>
      </c>
      <c r="AD164" s="5">
        <f t="shared" si="10"/>
        <v>2.2820442242407557</v>
      </c>
      <c r="AE164" s="1">
        <v>0</v>
      </c>
    </row>
    <row r="165" spans="8:31">
      <c r="H165" s="1">
        <v>1950</v>
      </c>
      <c r="I165" s="97">
        <v>13893</v>
      </c>
      <c r="J165" s="97">
        <v>12001</v>
      </c>
      <c r="Q165" s="1">
        <v>1950</v>
      </c>
      <c r="R165" s="97">
        <f t="shared" si="8"/>
        <v>1892</v>
      </c>
      <c r="S165" s="1">
        <f t="shared" ref="S165:S185" si="11">I165-J165</f>
        <v>1892</v>
      </c>
      <c r="X165" s="1">
        <v>1950</v>
      </c>
      <c r="Y165" s="73">
        <f>GDP!P162</f>
        <v>299825.00000000006</v>
      </c>
      <c r="AC165" s="5">
        <v>1950</v>
      </c>
      <c r="AD165" s="5">
        <f t="shared" si="10"/>
        <v>0.63103477028266475</v>
      </c>
      <c r="AE165" s="1">
        <v>0</v>
      </c>
    </row>
    <row r="166" spans="8:31">
      <c r="H166" s="1">
        <v>1951</v>
      </c>
      <c r="I166" s="97">
        <v>18864</v>
      </c>
      <c r="J166" s="97">
        <v>15047</v>
      </c>
      <c r="Q166" s="1">
        <v>1951</v>
      </c>
      <c r="R166" s="97">
        <f t="shared" si="8"/>
        <v>3817</v>
      </c>
      <c r="S166" s="1">
        <f t="shared" si="11"/>
        <v>3817</v>
      </c>
      <c r="X166" s="1">
        <v>1951</v>
      </c>
      <c r="Y166" s="73">
        <f>GDP!P163</f>
        <v>346925</v>
      </c>
      <c r="AC166" s="5">
        <v>1951</v>
      </c>
      <c r="AD166" s="5">
        <f t="shared" si="10"/>
        <v>1.1002378035598472</v>
      </c>
      <c r="AE166" s="1">
        <v>0</v>
      </c>
    </row>
    <row r="167" spans="8:31">
      <c r="H167" s="1">
        <v>1952</v>
      </c>
      <c r="I167" s="97">
        <v>18122</v>
      </c>
      <c r="J167" s="97">
        <v>15766</v>
      </c>
      <c r="Q167" s="1">
        <v>1952</v>
      </c>
      <c r="R167" s="97">
        <f t="shared" si="8"/>
        <v>2356</v>
      </c>
      <c r="S167" s="1">
        <f t="shared" si="11"/>
        <v>2356</v>
      </c>
      <c r="X167" s="1">
        <v>1952</v>
      </c>
      <c r="Y167" s="73">
        <f>GDP!P164</f>
        <v>367325</v>
      </c>
      <c r="AC167" s="5">
        <v>1952</v>
      </c>
      <c r="AD167" s="5">
        <f t="shared" si="10"/>
        <v>0.64139386102225548</v>
      </c>
      <c r="AE167" s="1">
        <v>0</v>
      </c>
    </row>
    <row r="168" spans="8:31">
      <c r="H168" s="1">
        <v>1953</v>
      </c>
      <c r="I168" s="97">
        <v>17078</v>
      </c>
      <c r="J168" s="97">
        <v>16546</v>
      </c>
      <c r="Q168" s="1">
        <v>1953</v>
      </c>
      <c r="R168" s="97">
        <f t="shared" si="8"/>
        <v>532</v>
      </c>
      <c r="S168" s="1">
        <f t="shared" si="11"/>
        <v>532</v>
      </c>
      <c r="X168" s="1">
        <v>1953</v>
      </c>
      <c r="Y168" s="73">
        <f>GDP!P165</f>
        <v>389225</v>
      </c>
      <c r="AC168" s="5">
        <v>1953</v>
      </c>
      <c r="AD168" s="5">
        <f t="shared" si="10"/>
        <v>0.13668186781424627</v>
      </c>
      <c r="AE168" s="1">
        <v>0</v>
      </c>
    </row>
    <row r="169" spans="8:31">
      <c r="H169" s="1">
        <v>1954</v>
      </c>
      <c r="I169" s="97">
        <v>17889</v>
      </c>
      <c r="J169" s="97">
        <v>15930</v>
      </c>
      <c r="Q169" s="1">
        <v>1954</v>
      </c>
      <c r="R169" s="97">
        <f t="shared" si="8"/>
        <v>1959</v>
      </c>
      <c r="S169" s="1">
        <f t="shared" si="11"/>
        <v>1959</v>
      </c>
      <c r="X169" s="1">
        <v>1954</v>
      </c>
      <c r="Y169" s="73">
        <f>GDP!P166</f>
        <v>390525.00000000006</v>
      </c>
      <c r="AC169" s="5">
        <v>1954</v>
      </c>
      <c r="AD169" s="5">
        <f t="shared" si="10"/>
        <v>0.50163241789898205</v>
      </c>
      <c r="AE169" s="1">
        <v>0</v>
      </c>
    </row>
    <row r="170" spans="8:31">
      <c r="H170" s="1">
        <v>1955</v>
      </c>
      <c r="I170" s="97">
        <v>19948</v>
      </c>
      <c r="J170" s="97">
        <v>17795</v>
      </c>
      <c r="Q170" s="1">
        <v>1955</v>
      </c>
      <c r="R170" s="97">
        <f t="shared" si="8"/>
        <v>2153</v>
      </c>
      <c r="S170" s="1">
        <f t="shared" si="11"/>
        <v>2153</v>
      </c>
      <c r="X170" s="1">
        <v>1955</v>
      </c>
      <c r="Y170" s="73">
        <f>GDP!P167</f>
        <v>425475</v>
      </c>
      <c r="AC170" s="5">
        <v>1955</v>
      </c>
      <c r="AD170" s="5">
        <f t="shared" si="10"/>
        <v>0.5060226805335214</v>
      </c>
      <c r="AE170" s="1">
        <v>0</v>
      </c>
    </row>
    <row r="171" spans="8:31">
      <c r="H171" s="1">
        <v>1956</v>
      </c>
      <c r="I171" s="97">
        <v>23772</v>
      </c>
      <c r="J171" s="97">
        <v>19627</v>
      </c>
      <c r="Q171" s="1">
        <v>1956</v>
      </c>
      <c r="R171" s="97">
        <f t="shared" si="8"/>
        <v>4145</v>
      </c>
      <c r="S171" s="1">
        <f t="shared" si="11"/>
        <v>4145</v>
      </c>
      <c r="X171" s="1">
        <v>1956</v>
      </c>
      <c r="Y171" s="73">
        <f>GDP!P168</f>
        <v>449350</v>
      </c>
      <c r="AC171" s="5">
        <v>1956</v>
      </c>
      <c r="AD171" s="5">
        <f t="shared" si="10"/>
        <v>0.92244352954267272</v>
      </c>
      <c r="AE171" s="1">
        <v>0</v>
      </c>
    </row>
    <row r="172" spans="8:31">
      <c r="H172" s="1">
        <v>1957</v>
      </c>
      <c r="I172" s="97">
        <v>26653</v>
      </c>
      <c r="J172" s="97">
        <v>20752</v>
      </c>
      <c r="Q172" s="1">
        <v>1957</v>
      </c>
      <c r="R172" s="97">
        <f t="shared" si="8"/>
        <v>5901</v>
      </c>
      <c r="S172" s="1">
        <f t="shared" si="11"/>
        <v>5901</v>
      </c>
      <c r="X172" s="1">
        <v>1957</v>
      </c>
      <c r="Y172" s="73">
        <f>GDP!P169</f>
        <v>474049.99999999994</v>
      </c>
      <c r="AC172" s="5">
        <v>1957</v>
      </c>
      <c r="AD172" s="5">
        <f t="shared" si="10"/>
        <v>1.2448054002742328</v>
      </c>
      <c r="AE172" s="1">
        <v>0</v>
      </c>
    </row>
    <row r="173" spans="8:31">
      <c r="H173" s="1">
        <v>1958</v>
      </c>
      <c r="I173" s="97">
        <v>23217</v>
      </c>
      <c r="J173" s="97">
        <v>20861</v>
      </c>
      <c r="Q173" s="1">
        <v>1958</v>
      </c>
      <c r="R173" s="97">
        <f t="shared" si="8"/>
        <v>2356</v>
      </c>
      <c r="S173" s="1">
        <f t="shared" si="11"/>
        <v>2356</v>
      </c>
      <c r="X173" s="1">
        <v>1958</v>
      </c>
      <c r="Y173" s="73">
        <f>GDP!P170</f>
        <v>481225</v>
      </c>
      <c r="AC173" s="5">
        <v>1958</v>
      </c>
      <c r="AD173" s="5">
        <f t="shared" si="10"/>
        <v>0.48958387448698631</v>
      </c>
      <c r="AE173" s="1">
        <v>0</v>
      </c>
    </row>
    <row r="174" spans="8:31">
      <c r="H174" s="1">
        <v>1959</v>
      </c>
      <c r="I174" s="97">
        <v>23652</v>
      </c>
      <c r="J174" s="97">
        <v>28342</v>
      </c>
      <c r="Q174" s="1">
        <v>1959</v>
      </c>
      <c r="R174" s="97">
        <f>S174</f>
        <v>-4690</v>
      </c>
      <c r="S174" s="1">
        <f t="shared" si="11"/>
        <v>-4690</v>
      </c>
      <c r="X174" s="1">
        <v>1959</v>
      </c>
      <c r="Y174" s="73">
        <f>GDP!P171</f>
        <v>521650</v>
      </c>
      <c r="AC174" s="5">
        <v>1959</v>
      </c>
      <c r="AD174" s="5">
        <f t="shared" si="10"/>
        <v>-0.89907025783571359</v>
      </c>
      <c r="AE174" s="1">
        <v>0</v>
      </c>
    </row>
    <row r="175" spans="8:31">
      <c r="H175" s="1">
        <v>1960</v>
      </c>
      <c r="I175" s="97">
        <v>27490</v>
      </c>
      <c r="J175" s="97">
        <v>23883</v>
      </c>
      <c r="Q175" s="1">
        <v>1960</v>
      </c>
      <c r="R175" s="97">
        <f t="shared" ref="R175:R237" si="12">T175</f>
        <v>3506</v>
      </c>
      <c r="S175" s="1">
        <f t="shared" si="11"/>
        <v>3607</v>
      </c>
      <c r="T175" s="22">
        <f t="shared" ref="T175:T206" si="13">C74-D74</f>
        <v>3506</v>
      </c>
      <c r="X175" s="1">
        <v>1960</v>
      </c>
      <c r="Y175" s="73">
        <f>GDP!P172</f>
        <v>542375</v>
      </c>
      <c r="AC175" s="5">
        <v>1960</v>
      </c>
      <c r="AD175" s="5">
        <f t="shared" si="10"/>
        <v>0.64641622493662132</v>
      </c>
      <c r="AE175" s="1">
        <v>0</v>
      </c>
    </row>
    <row r="176" spans="8:31">
      <c r="H176" s="1">
        <v>1961</v>
      </c>
      <c r="I176" s="97">
        <v>28772</v>
      </c>
      <c r="J176" s="97">
        <v>23173</v>
      </c>
      <c r="Q176" s="1">
        <v>1961</v>
      </c>
      <c r="R176" s="97">
        <f t="shared" si="12"/>
        <v>4195</v>
      </c>
      <c r="S176" s="1">
        <f t="shared" si="11"/>
        <v>5599</v>
      </c>
      <c r="T176" s="22">
        <f t="shared" si="13"/>
        <v>4195</v>
      </c>
      <c r="X176" s="1">
        <v>1961</v>
      </c>
      <c r="Y176" s="73">
        <f>GDP!P173</f>
        <v>562200</v>
      </c>
      <c r="AC176" s="5">
        <v>1961</v>
      </c>
      <c r="AD176" s="5">
        <f t="shared" si="10"/>
        <v>0.74617573817146921</v>
      </c>
      <c r="AE176" s="1">
        <v>0</v>
      </c>
    </row>
    <row r="177" spans="8:31">
      <c r="H177" s="1">
        <v>1962</v>
      </c>
      <c r="I177" s="97">
        <v>30507</v>
      </c>
      <c r="J177" s="97">
        <v>25382</v>
      </c>
      <c r="Q177" s="1">
        <v>1962</v>
      </c>
      <c r="R177" s="97">
        <f t="shared" si="12"/>
        <v>3370</v>
      </c>
      <c r="S177" s="1">
        <f t="shared" si="11"/>
        <v>5125</v>
      </c>
      <c r="T177" s="22">
        <f t="shared" si="13"/>
        <v>3370</v>
      </c>
      <c r="X177" s="1">
        <v>1962</v>
      </c>
      <c r="Y177" s="73">
        <f>GDP!P174</f>
        <v>603925</v>
      </c>
      <c r="AC177" s="5">
        <v>1962</v>
      </c>
      <c r="AD177" s="5">
        <f t="shared" si="10"/>
        <v>0.55801630997226481</v>
      </c>
      <c r="AE177" s="1">
        <v>0</v>
      </c>
    </row>
    <row r="178" spans="8:31">
      <c r="H178" s="1">
        <v>1963</v>
      </c>
      <c r="I178" s="97">
        <v>82603</v>
      </c>
      <c r="J178" s="97">
        <v>26646</v>
      </c>
      <c r="Q178" s="1">
        <v>1963</v>
      </c>
      <c r="R178" s="97">
        <f t="shared" si="12"/>
        <v>4209</v>
      </c>
      <c r="S178" s="1">
        <f t="shared" si="11"/>
        <v>55957</v>
      </c>
      <c r="T178" s="22">
        <f t="shared" si="13"/>
        <v>4209</v>
      </c>
      <c r="X178" s="1">
        <v>1963</v>
      </c>
      <c r="Y178" s="73">
        <f>GDP!P175</f>
        <v>637450</v>
      </c>
      <c r="AC178" s="5">
        <v>1963</v>
      </c>
      <c r="AD178" s="5">
        <f t="shared" si="10"/>
        <v>0.66028708133971292</v>
      </c>
      <c r="AE178" s="1">
        <v>0</v>
      </c>
    </row>
    <row r="179" spans="8:31">
      <c r="H179" s="1">
        <v>1964</v>
      </c>
      <c r="I179" s="97">
        <v>37281</v>
      </c>
      <c r="J179" s="97">
        <v>28715</v>
      </c>
      <c r="Q179" s="1">
        <v>1964</v>
      </c>
      <c r="R179" s="97">
        <f t="shared" si="12"/>
        <v>6021</v>
      </c>
      <c r="S179" s="1">
        <f t="shared" si="11"/>
        <v>8566</v>
      </c>
      <c r="T179" s="22">
        <f t="shared" si="13"/>
        <v>6021</v>
      </c>
      <c r="X179" s="1">
        <v>1964</v>
      </c>
      <c r="Y179" s="73">
        <f>GDP!P176</f>
        <v>684450</v>
      </c>
      <c r="AC179" s="5">
        <v>1964</v>
      </c>
      <c r="AD179" s="5">
        <f t="shared" si="10"/>
        <v>0.87968441814595655</v>
      </c>
      <c r="AE179" s="1">
        <v>0</v>
      </c>
    </row>
    <row r="180" spans="8:31">
      <c r="H180" s="1">
        <v>1965</v>
      </c>
      <c r="I180" s="97">
        <v>39408</v>
      </c>
      <c r="J180" s="97">
        <v>32310</v>
      </c>
      <c r="Q180" s="1">
        <v>1965</v>
      </c>
      <c r="R180" s="97">
        <f t="shared" si="12"/>
        <v>4664</v>
      </c>
      <c r="S180" s="1">
        <f t="shared" si="11"/>
        <v>7098</v>
      </c>
      <c r="T180" s="22">
        <f t="shared" si="13"/>
        <v>4664</v>
      </c>
      <c r="X180" s="1">
        <v>1965</v>
      </c>
      <c r="Y180" s="73">
        <f>GDP!P177</f>
        <v>742300.00000000012</v>
      </c>
      <c r="AC180" s="5">
        <v>1965</v>
      </c>
      <c r="AD180" s="5">
        <f t="shared" si="10"/>
        <v>0.6283173918900713</v>
      </c>
      <c r="AE180" s="1">
        <v>0</v>
      </c>
    </row>
    <row r="181" spans="8:31">
      <c r="H181" s="1">
        <v>1966</v>
      </c>
      <c r="I181" s="97">
        <v>43277</v>
      </c>
      <c r="J181" s="97">
        <v>38108</v>
      </c>
      <c r="Q181" s="1">
        <v>1966</v>
      </c>
      <c r="R181" s="97">
        <f t="shared" si="12"/>
        <v>2939</v>
      </c>
      <c r="S181" s="1">
        <f t="shared" si="11"/>
        <v>5169</v>
      </c>
      <c r="T181" s="22">
        <f t="shared" si="13"/>
        <v>2939</v>
      </c>
      <c r="X181" s="1">
        <v>1966</v>
      </c>
      <c r="Y181" s="73">
        <f>GDP!P178</f>
        <v>813400.00000000012</v>
      </c>
      <c r="AC181" s="5">
        <v>1966</v>
      </c>
      <c r="AD181" s="5">
        <f t="shared" si="10"/>
        <v>0.36132284238996798</v>
      </c>
      <c r="AE181" s="1">
        <v>0</v>
      </c>
    </row>
    <row r="182" spans="8:31">
      <c r="H182" s="1">
        <v>1967</v>
      </c>
      <c r="I182" s="97">
        <v>46177</v>
      </c>
      <c r="J182" s="97">
        <v>41041</v>
      </c>
      <c r="Q182" s="1">
        <v>1967</v>
      </c>
      <c r="R182" s="97">
        <f t="shared" si="12"/>
        <v>2604</v>
      </c>
      <c r="S182" s="1">
        <f t="shared" si="11"/>
        <v>5136</v>
      </c>
      <c r="T182" s="22">
        <f t="shared" si="13"/>
        <v>2604</v>
      </c>
      <c r="X182" s="1">
        <v>1967</v>
      </c>
      <c r="Y182" s="73">
        <f>GDP!P179</f>
        <v>859950</v>
      </c>
      <c r="AC182" s="5">
        <v>1967</v>
      </c>
      <c r="AD182" s="5">
        <f t="shared" si="10"/>
        <v>0.30280830280830279</v>
      </c>
      <c r="AE182" s="1">
        <v>0</v>
      </c>
    </row>
    <row r="183" spans="8:31">
      <c r="H183" s="1">
        <v>1968</v>
      </c>
      <c r="I183" s="97">
        <v>50603</v>
      </c>
      <c r="J183" s="97">
        <v>48178</v>
      </c>
      <c r="Q183" s="1">
        <v>1968</v>
      </c>
      <c r="R183" s="97">
        <f t="shared" si="12"/>
        <v>252</v>
      </c>
      <c r="S183" s="1">
        <f t="shared" si="11"/>
        <v>2425</v>
      </c>
      <c r="T183" s="22">
        <f t="shared" si="13"/>
        <v>252</v>
      </c>
      <c r="X183" s="1">
        <v>1968</v>
      </c>
      <c r="Y183" s="73">
        <f>GDP!P180</f>
        <v>940625</v>
      </c>
      <c r="AC183" s="5">
        <v>1968</v>
      </c>
      <c r="AD183" s="5">
        <f t="shared" si="10"/>
        <v>2.6790697674418606E-2</v>
      </c>
      <c r="AE183" s="1">
        <v>0</v>
      </c>
    </row>
    <row r="184" spans="8:31">
      <c r="H184" s="1">
        <v>1969</v>
      </c>
      <c r="I184" s="97">
        <v>55502</v>
      </c>
      <c r="J184" s="97">
        <v>58591</v>
      </c>
      <c r="Q184" s="1">
        <v>1969</v>
      </c>
      <c r="R184" s="97">
        <f t="shared" si="12"/>
        <v>90</v>
      </c>
      <c r="S184" s="1">
        <f t="shared" si="11"/>
        <v>-3089</v>
      </c>
      <c r="T184" s="22">
        <f t="shared" si="13"/>
        <v>90</v>
      </c>
      <c r="X184" s="1">
        <v>1969</v>
      </c>
      <c r="Y184" s="73">
        <f>GDP!P181</f>
        <v>1017600</v>
      </c>
      <c r="AC184" s="5">
        <v>1969</v>
      </c>
      <c r="AD184" s="5">
        <f t="shared" si="10"/>
        <v>8.8443396226415092E-3</v>
      </c>
      <c r="AE184" s="1">
        <v>0</v>
      </c>
    </row>
    <row r="185" spans="8:31">
      <c r="H185" s="1">
        <v>1970</v>
      </c>
      <c r="I185" s="97">
        <v>62870</v>
      </c>
      <c r="J185" s="97">
        <v>59307</v>
      </c>
      <c r="Q185" s="1">
        <v>1970</v>
      </c>
      <c r="R185" s="97">
        <f t="shared" si="12"/>
        <v>2255</v>
      </c>
      <c r="S185" s="1">
        <f t="shared" si="11"/>
        <v>3563</v>
      </c>
      <c r="T185" s="22">
        <f t="shared" si="13"/>
        <v>2255</v>
      </c>
      <c r="X185" s="1">
        <v>1970</v>
      </c>
      <c r="Y185" s="73">
        <f>GDP!P182</f>
        <v>1073325</v>
      </c>
      <c r="AC185" s="5">
        <v>1970</v>
      </c>
      <c r="AD185" s="5">
        <f t="shared" si="10"/>
        <v>0.21009479887266208</v>
      </c>
      <c r="AE185" s="1">
        <v>0</v>
      </c>
    </row>
    <row r="186" spans="8:31">
      <c r="Q186" s="1">
        <v>1971</v>
      </c>
      <c r="R186" s="97">
        <f t="shared" si="12"/>
        <v>-1303</v>
      </c>
      <c r="T186" s="22">
        <f t="shared" si="13"/>
        <v>-1303</v>
      </c>
      <c r="X186" s="1">
        <v>1971</v>
      </c>
      <c r="Y186" s="73">
        <f>GDP!P183</f>
        <v>1164875</v>
      </c>
      <c r="AC186" s="5">
        <v>1971</v>
      </c>
      <c r="AD186" s="5">
        <f t="shared" si="10"/>
        <v>-0.11185749543942483</v>
      </c>
      <c r="AE186" s="1">
        <v>0</v>
      </c>
    </row>
    <row r="187" spans="8:31">
      <c r="Q187" s="1">
        <v>1972</v>
      </c>
      <c r="R187" s="97">
        <f t="shared" si="12"/>
        <v>-5441</v>
      </c>
      <c r="T187" s="22">
        <f t="shared" si="13"/>
        <v>-5441</v>
      </c>
      <c r="X187" s="1">
        <v>1972</v>
      </c>
      <c r="Y187" s="73">
        <f>GDP!P184</f>
        <v>1279125</v>
      </c>
      <c r="AC187" s="5">
        <v>1972</v>
      </c>
      <c r="AD187" s="5">
        <f t="shared" si="10"/>
        <v>-0.42536890452457737</v>
      </c>
      <c r="AE187" s="1">
        <v>0</v>
      </c>
    </row>
    <row r="188" spans="8:31">
      <c r="Q188" s="1">
        <v>1973</v>
      </c>
      <c r="R188" s="97">
        <f t="shared" si="12"/>
        <v>1900</v>
      </c>
      <c r="T188" s="22">
        <f t="shared" si="13"/>
        <v>1900</v>
      </c>
      <c r="X188" s="1">
        <v>1973</v>
      </c>
      <c r="Y188" s="73">
        <f>GDP!P185</f>
        <v>1425375</v>
      </c>
      <c r="AC188" s="5">
        <v>1973</v>
      </c>
      <c r="AD188" s="5">
        <f t="shared" si="10"/>
        <v>0.13329825484521615</v>
      </c>
      <c r="AE188" s="1">
        <v>0</v>
      </c>
    </row>
    <row r="189" spans="8:31">
      <c r="Q189" s="1">
        <v>1974</v>
      </c>
      <c r="R189" s="97">
        <f t="shared" si="12"/>
        <v>-4292</v>
      </c>
      <c r="T189" s="22">
        <f t="shared" si="13"/>
        <v>-4292</v>
      </c>
      <c r="X189" s="1">
        <v>1974</v>
      </c>
      <c r="Y189" s="73">
        <f>GDP!P186</f>
        <v>1545250</v>
      </c>
      <c r="AC189" s="5">
        <v>1974</v>
      </c>
      <c r="AD189" s="5">
        <f t="shared" si="10"/>
        <v>-0.27775440867173595</v>
      </c>
      <c r="AE189" s="1">
        <v>0</v>
      </c>
    </row>
    <row r="190" spans="8:31">
      <c r="Q190" s="1">
        <v>1975</v>
      </c>
      <c r="R190" s="97">
        <f t="shared" si="12"/>
        <v>12404</v>
      </c>
      <c r="T190" s="22">
        <f t="shared" si="13"/>
        <v>12404</v>
      </c>
      <c r="X190" s="1">
        <v>1975</v>
      </c>
      <c r="Y190" s="73">
        <f>GDP!P187</f>
        <v>1684900</v>
      </c>
      <c r="AC190" s="5">
        <v>1975</v>
      </c>
      <c r="AD190" s="5">
        <f t="shared" si="10"/>
        <v>0.73618612380556703</v>
      </c>
      <c r="AE190" s="1">
        <v>0</v>
      </c>
    </row>
    <row r="191" spans="8:31">
      <c r="Q191" s="1">
        <v>1976</v>
      </c>
      <c r="R191" s="97">
        <f t="shared" si="12"/>
        <v>-6082</v>
      </c>
      <c r="T191" s="22">
        <f t="shared" si="13"/>
        <v>-6082</v>
      </c>
      <c r="X191" s="1">
        <v>1976</v>
      </c>
      <c r="Y191" s="73">
        <f>GDP!P188</f>
        <v>1873425</v>
      </c>
      <c r="AC191" s="5">
        <v>1976</v>
      </c>
      <c r="AD191" s="5">
        <f t="shared" si="10"/>
        <v>-0.32464603600357633</v>
      </c>
      <c r="AE191" s="1">
        <v>0</v>
      </c>
    </row>
    <row r="192" spans="8:31">
      <c r="Q192" s="1">
        <v>1977</v>
      </c>
      <c r="R192" s="97">
        <f t="shared" si="12"/>
        <v>-27245</v>
      </c>
      <c r="T192" s="22">
        <f t="shared" si="13"/>
        <v>-27245</v>
      </c>
      <c r="X192" s="1">
        <v>1977</v>
      </c>
      <c r="Y192" s="73">
        <f>GDP!P189</f>
        <v>2081824.9999999998</v>
      </c>
      <c r="AC192" s="5">
        <v>1977</v>
      </c>
      <c r="AD192" s="5">
        <f t="shared" si="10"/>
        <v>-1.3087075042330649</v>
      </c>
      <c r="AE192" s="1">
        <v>0</v>
      </c>
    </row>
    <row r="193" spans="17:31">
      <c r="Q193" s="1">
        <v>1978</v>
      </c>
      <c r="R193" s="97">
        <f t="shared" si="12"/>
        <v>-29763</v>
      </c>
      <c r="T193" s="22">
        <f t="shared" si="13"/>
        <v>-29763</v>
      </c>
      <c r="X193" s="1">
        <v>1978</v>
      </c>
      <c r="Y193" s="73">
        <f>GDP!P190</f>
        <v>2351600</v>
      </c>
      <c r="AC193" s="5">
        <v>1978</v>
      </c>
      <c r="AD193" s="5">
        <f t="shared" si="10"/>
        <v>-1.2656489198843341</v>
      </c>
      <c r="AE193" s="1">
        <v>0</v>
      </c>
    </row>
    <row r="194" spans="17:31">
      <c r="Q194" s="1">
        <v>1979</v>
      </c>
      <c r="R194" s="97">
        <f t="shared" si="12"/>
        <v>-24564</v>
      </c>
      <c r="T194" s="22">
        <f t="shared" si="13"/>
        <v>-24564</v>
      </c>
      <c r="X194" s="1">
        <v>1979</v>
      </c>
      <c r="Y194" s="73">
        <f>GDP!P191</f>
        <v>2627325</v>
      </c>
      <c r="AC194" s="5">
        <v>1979</v>
      </c>
      <c r="AD194" s="5">
        <f t="shared" si="10"/>
        <v>-0.93494333590248646</v>
      </c>
      <c r="AE194" s="1">
        <v>0</v>
      </c>
    </row>
    <row r="195" spans="17:31">
      <c r="Q195" s="1">
        <v>1980</v>
      </c>
      <c r="R195" s="97">
        <f t="shared" si="12"/>
        <v>-19407</v>
      </c>
      <c r="T195" s="22">
        <f t="shared" si="13"/>
        <v>-19407</v>
      </c>
      <c r="X195" s="1">
        <v>1980</v>
      </c>
      <c r="Y195" s="73">
        <f>GDP!P192</f>
        <v>2857325.0000000005</v>
      </c>
      <c r="AC195" s="5">
        <v>1980</v>
      </c>
      <c r="AD195" s="5">
        <f t="shared" si="10"/>
        <v>-0.67920170089156806</v>
      </c>
      <c r="AE195" s="1">
        <v>0</v>
      </c>
    </row>
    <row r="196" spans="17:31">
      <c r="Q196" s="1">
        <v>1981</v>
      </c>
      <c r="R196" s="97">
        <f t="shared" si="12"/>
        <v>-16171</v>
      </c>
      <c r="T196" s="22">
        <f t="shared" si="13"/>
        <v>-16171</v>
      </c>
      <c r="X196" s="1">
        <v>1981</v>
      </c>
      <c r="Y196" s="73">
        <f>GDP!P193</f>
        <v>3207024.9999999995</v>
      </c>
      <c r="AC196" s="5">
        <v>1981</v>
      </c>
      <c r="AD196" s="5">
        <f t="shared" si="10"/>
        <v>-0.50423679266610033</v>
      </c>
      <c r="AE196" s="1">
        <v>0</v>
      </c>
    </row>
    <row r="197" spans="17:31">
      <c r="Q197" s="1">
        <v>1982</v>
      </c>
      <c r="R197" s="97">
        <f t="shared" si="12"/>
        <v>-24157</v>
      </c>
      <c r="T197" s="22">
        <f t="shared" si="13"/>
        <v>-24157</v>
      </c>
      <c r="X197" s="1">
        <v>1982</v>
      </c>
      <c r="Y197" s="73">
        <f>GDP!P194</f>
        <v>3343800</v>
      </c>
      <c r="AC197" s="5">
        <v>1982</v>
      </c>
      <c r="AD197" s="5">
        <f t="shared" si="10"/>
        <v>-0.72244153358454455</v>
      </c>
      <c r="AE197" s="1">
        <v>0</v>
      </c>
    </row>
    <row r="198" spans="17:31">
      <c r="Q198" s="1">
        <v>1983</v>
      </c>
      <c r="R198" s="97">
        <f t="shared" si="12"/>
        <v>-57768</v>
      </c>
      <c r="T198" s="22">
        <f t="shared" si="13"/>
        <v>-57768</v>
      </c>
      <c r="X198" s="1">
        <v>1983</v>
      </c>
      <c r="Y198" s="73">
        <f>GDP!P195</f>
        <v>3634025.0000000005</v>
      </c>
      <c r="AC198" s="5">
        <v>1983</v>
      </c>
      <c r="AD198" s="5">
        <f t="shared" ref="AD198:AD239" si="14">(R198/Y198)*100</f>
        <v>-1.589642338729095</v>
      </c>
      <c r="AE198" s="1">
        <v>0</v>
      </c>
    </row>
    <row r="199" spans="17:31">
      <c r="Q199" s="1">
        <v>1984</v>
      </c>
      <c r="R199" s="97">
        <f t="shared" si="12"/>
        <v>-109072</v>
      </c>
      <c r="T199" s="22">
        <f t="shared" si="13"/>
        <v>-109072</v>
      </c>
      <c r="X199" s="1">
        <v>1984</v>
      </c>
      <c r="Y199" s="73">
        <f>GDP!P196</f>
        <v>4037650</v>
      </c>
      <c r="AC199" s="5">
        <v>1984</v>
      </c>
      <c r="AD199" s="5">
        <f t="shared" si="14"/>
        <v>-2.7013733235916932</v>
      </c>
      <c r="AE199" s="1">
        <v>0</v>
      </c>
    </row>
    <row r="200" spans="17:31">
      <c r="Q200" s="1">
        <v>1985</v>
      </c>
      <c r="R200" s="97">
        <f t="shared" si="12"/>
        <v>-121880</v>
      </c>
      <c r="T200" s="22">
        <f t="shared" si="13"/>
        <v>-121880</v>
      </c>
      <c r="X200" s="1">
        <v>1985</v>
      </c>
      <c r="Y200" s="73">
        <f>GDP!P197</f>
        <v>4339000</v>
      </c>
      <c r="AC200" s="5">
        <v>1985</v>
      </c>
      <c r="AD200" s="5">
        <f t="shared" si="14"/>
        <v>-2.8089421525697165</v>
      </c>
      <c r="AE200" s="1">
        <v>0</v>
      </c>
    </row>
    <row r="201" spans="17:31">
      <c r="Q201" s="1">
        <v>1986</v>
      </c>
      <c r="R201" s="97">
        <f t="shared" si="12"/>
        <v>-138538</v>
      </c>
      <c r="T201" s="22">
        <f t="shared" si="13"/>
        <v>-138538</v>
      </c>
      <c r="X201" s="1">
        <v>1986</v>
      </c>
      <c r="Y201" s="73">
        <f>GDP!P198</f>
        <v>4579625</v>
      </c>
      <c r="AC201" s="5">
        <v>1986</v>
      </c>
      <c r="AD201" s="5">
        <f t="shared" si="14"/>
        <v>-3.0250948494691161</v>
      </c>
      <c r="AE201" s="1">
        <v>0</v>
      </c>
    </row>
    <row r="202" spans="17:31">
      <c r="Q202" s="1">
        <v>1987</v>
      </c>
      <c r="R202" s="97">
        <f t="shared" si="12"/>
        <v>-151684</v>
      </c>
      <c r="T202" s="22">
        <f t="shared" si="13"/>
        <v>-151684</v>
      </c>
      <c r="X202" s="1">
        <v>1987</v>
      </c>
      <c r="Y202" s="73">
        <f>GDP!P199</f>
        <v>4855250</v>
      </c>
      <c r="AC202" s="5">
        <v>1987</v>
      </c>
      <c r="AD202" s="5">
        <f t="shared" si="14"/>
        <v>-3.1241233716080532</v>
      </c>
      <c r="AE202" s="1">
        <v>0</v>
      </c>
    </row>
    <row r="203" spans="17:31">
      <c r="Q203" s="1">
        <v>1988</v>
      </c>
      <c r="R203" s="97">
        <f t="shared" si="12"/>
        <v>-114564</v>
      </c>
      <c r="T203" s="22">
        <f t="shared" si="13"/>
        <v>-114564</v>
      </c>
      <c r="X203" s="1">
        <v>1988</v>
      </c>
      <c r="Y203" s="73">
        <f>GDP!P200</f>
        <v>5236425</v>
      </c>
      <c r="AC203" s="5">
        <v>1988</v>
      </c>
      <c r="AD203" s="5">
        <f t="shared" si="14"/>
        <v>-2.1878285280511034</v>
      </c>
      <c r="AE203" s="1">
        <v>0</v>
      </c>
    </row>
    <row r="204" spans="17:31">
      <c r="Q204" s="1">
        <v>1989</v>
      </c>
      <c r="R204" s="97">
        <f t="shared" si="12"/>
        <v>-93142</v>
      </c>
      <c r="T204" s="22">
        <f t="shared" si="13"/>
        <v>-93142</v>
      </c>
      <c r="X204" s="1">
        <v>1989</v>
      </c>
      <c r="Y204" s="73">
        <f>GDP!P201</f>
        <v>5641599.9999999991</v>
      </c>
      <c r="AC204" s="5">
        <v>1989</v>
      </c>
      <c r="AD204" s="5">
        <f t="shared" si="14"/>
        <v>-1.6509855360181509</v>
      </c>
      <c r="AE204" s="1">
        <v>0</v>
      </c>
    </row>
    <row r="205" spans="17:31">
      <c r="Q205" s="1">
        <v>1990</v>
      </c>
      <c r="R205" s="97">
        <f t="shared" si="12"/>
        <v>-80864</v>
      </c>
      <c r="T205" s="22">
        <f t="shared" si="13"/>
        <v>-80864</v>
      </c>
      <c r="X205" s="1">
        <v>1990</v>
      </c>
      <c r="Y205" s="73">
        <f>GDP!P202</f>
        <v>5963125.0000000009</v>
      </c>
      <c r="AC205" s="5">
        <v>1990</v>
      </c>
      <c r="AD205" s="5">
        <f t="shared" si="14"/>
        <v>-1.3560674981658105</v>
      </c>
      <c r="AE205" s="1">
        <v>0</v>
      </c>
    </row>
    <row r="206" spans="17:31">
      <c r="Q206" s="1">
        <v>1991</v>
      </c>
      <c r="R206" s="97">
        <f t="shared" si="12"/>
        <v>-31136</v>
      </c>
      <c r="T206" s="22">
        <f t="shared" si="13"/>
        <v>-31136</v>
      </c>
      <c r="X206" s="1">
        <v>1991</v>
      </c>
      <c r="Y206" s="73">
        <f>GDP!P203</f>
        <v>6158125</v>
      </c>
      <c r="AC206" s="5">
        <v>1991</v>
      </c>
      <c r="AD206" s="5">
        <f t="shared" si="14"/>
        <v>-0.50560844412869177</v>
      </c>
      <c r="AE206" s="1">
        <v>0</v>
      </c>
    </row>
    <row r="207" spans="17:31">
      <c r="Q207" s="1">
        <v>1992</v>
      </c>
      <c r="R207" s="97">
        <f t="shared" si="12"/>
        <v>-39212</v>
      </c>
      <c r="T207" s="22">
        <f t="shared" ref="T207:T238" si="15">C106-D106</f>
        <v>-39212</v>
      </c>
      <c r="X207" s="1">
        <v>1992</v>
      </c>
      <c r="Y207" s="73">
        <f>GDP!P204</f>
        <v>6520325</v>
      </c>
      <c r="AC207" s="5">
        <v>1992</v>
      </c>
      <c r="AD207" s="5">
        <f t="shared" si="14"/>
        <v>-0.6013810661278387</v>
      </c>
      <c r="AE207" s="1">
        <v>0</v>
      </c>
    </row>
    <row r="208" spans="17:31">
      <c r="Q208" s="1">
        <v>1993</v>
      </c>
      <c r="R208" s="97">
        <f t="shared" si="12"/>
        <v>-70311</v>
      </c>
      <c r="T208" s="22">
        <f t="shared" si="15"/>
        <v>-70311</v>
      </c>
      <c r="X208" s="1">
        <v>1993</v>
      </c>
      <c r="Y208" s="73">
        <f>GDP!P205</f>
        <v>6858550</v>
      </c>
      <c r="AC208" s="5">
        <v>1993</v>
      </c>
      <c r="AD208" s="5">
        <f t="shared" si="14"/>
        <v>-1.0251583789576513</v>
      </c>
      <c r="AE208" s="1">
        <v>0</v>
      </c>
    </row>
    <row r="209" spans="17:31">
      <c r="Q209" s="1">
        <v>1994</v>
      </c>
      <c r="R209" s="97">
        <f t="shared" si="12"/>
        <v>-98493</v>
      </c>
      <c r="T209" s="22">
        <f t="shared" si="15"/>
        <v>-98493</v>
      </c>
      <c r="X209" s="1">
        <v>1994</v>
      </c>
      <c r="Y209" s="73">
        <f>GDP!P206</f>
        <v>7287249.9999999991</v>
      </c>
      <c r="AC209" s="5">
        <v>1994</v>
      </c>
      <c r="AD209" s="5">
        <f t="shared" si="14"/>
        <v>-1.3515798140588013</v>
      </c>
      <c r="AE209" s="1">
        <v>0</v>
      </c>
    </row>
    <row r="210" spans="17:31">
      <c r="Q210" s="1">
        <v>1995</v>
      </c>
      <c r="R210" s="97">
        <f t="shared" si="12"/>
        <v>-96384</v>
      </c>
      <c r="T210" s="22">
        <f t="shared" si="15"/>
        <v>-96384</v>
      </c>
      <c r="X210" s="1">
        <v>1995</v>
      </c>
      <c r="Y210" s="73">
        <f>GDP!P207</f>
        <v>7639750</v>
      </c>
      <c r="AC210" s="5">
        <v>1995</v>
      </c>
      <c r="AD210" s="5">
        <f t="shared" si="14"/>
        <v>-1.2616119637422691</v>
      </c>
      <c r="AE210" s="1">
        <v>0</v>
      </c>
    </row>
    <row r="211" spans="17:31">
      <c r="Q211" s="1">
        <v>1996</v>
      </c>
      <c r="R211" s="97">
        <f t="shared" si="12"/>
        <v>-104065</v>
      </c>
      <c r="T211" s="22">
        <f t="shared" si="15"/>
        <v>-104065</v>
      </c>
      <c r="X211" s="1">
        <v>1996</v>
      </c>
      <c r="Y211" s="73">
        <f>GDP!P208</f>
        <v>8073124.9999999991</v>
      </c>
      <c r="AC211" s="5">
        <v>1996</v>
      </c>
      <c r="AD211" s="5">
        <f t="shared" si="14"/>
        <v>-1.2890299605171482</v>
      </c>
      <c r="AE211" s="1">
        <v>0</v>
      </c>
    </row>
    <row r="212" spans="17:31">
      <c r="Q212" s="1">
        <v>1997</v>
      </c>
      <c r="R212" s="97">
        <f t="shared" si="12"/>
        <v>-108273</v>
      </c>
      <c r="T212" s="22">
        <f t="shared" si="15"/>
        <v>-108273</v>
      </c>
      <c r="X212" s="1">
        <v>1997</v>
      </c>
      <c r="Y212" s="73">
        <f>GDP!P209</f>
        <v>8577550</v>
      </c>
      <c r="AC212" s="5">
        <v>1997</v>
      </c>
      <c r="AD212" s="5">
        <f t="shared" si="14"/>
        <v>-1.2622835191867141</v>
      </c>
      <c r="AE212" s="1">
        <v>0</v>
      </c>
    </row>
    <row r="213" spans="17:31">
      <c r="Q213" s="1">
        <v>1998</v>
      </c>
      <c r="R213" s="97">
        <f t="shared" si="12"/>
        <v>-166140</v>
      </c>
      <c r="T213" s="22">
        <f t="shared" si="15"/>
        <v>-166140</v>
      </c>
      <c r="X213" s="1">
        <v>1998</v>
      </c>
      <c r="Y213" s="73">
        <f>GDP!P210</f>
        <v>9062825</v>
      </c>
      <c r="AC213" s="5">
        <v>1998</v>
      </c>
      <c r="AD213" s="5">
        <f t="shared" si="14"/>
        <v>-1.8332032230568285</v>
      </c>
      <c r="AE213" s="1">
        <v>0</v>
      </c>
    </row>
    <row r="214" spans="17:31">
      <c r="Q214" s="1">
        <v>1999</v>
      </c>
      <c r="R214" s="97">
        <f t="shared" si="12"/>
        <v>-255810</v>
      </c>
      <c r="T214" s="22">
        <f t="shared" si="15"/>
        <v>-255810</v>
      </c>
      <c r="X214" s="1">
        <v>1999</v>
      </c>
      <c r="Y214" s="73">
        <f>GDP!P211</f>
        <v>9631175</v>
      </c>
      <c r="AC214" s="5">
        <v>1999</v>
      </c>
      <c r="AD214" s="5">
        <f t="shared" si="14"/>
        <v>-2.6560622146311328</v>
      </c>
      <c r="AE214" s="1">
        <v>0</v>
      </c>
    </row>
    <row r="215" spans="17:31">
      <c r="Q215" s="1">
        <v>2000</v>
      </c>
      <c r="R215" s="97">
        <f t="shared" si="12"/>
        <v>-369687</v>
      </c>
      <c r="T215" s="22">
        <f t="shared" si="15"/>
        <v>-369687</v>
      </c>
      <c r="X215" s="1">
        <v>2000</v>
      </c>
      <c r="Y215" s="73">
        <f>GDP!P212</f>
        <v>10250950</v>
      </c>
      <c r="AC215" s="5">
        <v>2000</v>
      </c>
      <c r="AD215" s="5">
        <f t="shared" si="14"/>
        <v>-3.6063681902652927</v>
      </c>
      <c r="AE215" s="1">
        <v>0</v>
      </c>
    </row>
    <row r="216" spans="17:31">
      <c r="Q216" s="1">
        <v>2001</v>
      </c>
      <c r="R216" s="97">
        <f t="shared" si="12"/>
        <v>-360373</v>
      </c>
      <c r="T216" s="22">
        <f t="shared" si="15"/>
        <v>-360373</v>
      </c>
      <c r="X216" s="1">
        <v>2001</v>
      </c>
      <c r="Y216" s="73">
        <f>GDP!P213</f>
        <v>10581925</v>
      </c>
      <c r="AC216" s="5">
        <v>2001</v>
      </c>
      <c r="AD216" s="5">
        <f t="shared" si="14"/>
        <v>-3.4055523924049735</v>
      </c>
      <c r="AE216" s="1">
        <v>0</v>
      </c>
    </row>
    <row r="217" spans="17:31">
      <c r="Q217" s="1">
        <v>2002</v>
      </c>
      <c r="R217" s="97">
        <f t="shared" si="12"/>
        <v>-420667</v>
      </c>
      <c r="T217" s="22">
        <f t="shared" si="15"/>
        <v>-420667</v>
      </c>
      <c r="X217" s="1">
        <v>2002</v>
      </c>
      <c r="Y217" s="73">
        <f>GDP!P214</f>
        <v>10929100</v>
      </c>
      <c r="AC217" s="5">
        <v>2002</v>
      </c>
      <c r="AD217" s="5">
        <f t="shared" si="14"/>
        <v>-3.8490543594623525</v>
      </c>
      <c r="AE217" s="1">
        <v>0</v>
      </c>
    </row>
    <row r="218" spans="17:31">
      <c r="Q218" s="1">
        <v>2003</v>
      </c>
      <c r="R218" s="97">
        <f t="shared" si="12"/>
        <v>-496243</v>
      </c>
      <c r="T218" s="22">
        <f t="shared" si="15"/>
        <v>-496243</v>
      </c>
      <c r="X218" s="1">
        <v>2003</v>
      </c>
      <c r="Y218" s="73">
        <f>GDP!P215</f>
        <v>11456450</v>
      </c>
      <c r="AC218" s="5">
        <v>2003</v>
      </c>
      <c r="AD218" s="5">
        <f t="shared" si="14"/>
        <v>-4.3315599509446638</v>
      </c>
      <c r="AE218" s="1">
        <v>0</v>
      </c>
    </row>
    <row r="219" spans="17:31">
      <c r="Q219" s="1">
        <v>2004</v>
      </c>
      <c r="R219" s="97">
        <f t="shared" si="12"/>
        <v>-610838</v>
      </c>
      <c r="T219" s="22">
        <f t="shared" si="15"/>
        <v>-610838</v>
      </c>
      <c r="X219" s="1">
        <v>2004</v>
      </c>
      <c r="Y219" s="73">
        <f>GDP!P216</f>
        <v>12217175</v>
      </c>
      <c r="AC219" s="5">
        <v>2004</v>
      </c>
      <c r="AD219" s="5">
        <f t="shared" si="14"/>
        <v>-4.999830157135345</v>
      </c>
      <c r="AE219" s="1">
        <v>0</v>
      </c>
    </row>
    <row r="220" spans="17:31">
      <c r="Q220" s="1">
        <v>2005</v>
      </c>
      <c r="R220" s="97">
        <f t="shared" si="12"/>
        <v>-716542</v>
      </c>
      <c r="T220" s="22">
        <f t="shared" si="15"/>
        <v>-716542</v>
      </c>
      <c r="X220" s="1">
        <v>2005</v>
      </c>
      <c r="Y220" s="73">
        <f>GDP!P217</f>
        <v>13039200</v>
      </c>
      <c r="AC220" s="5">
        <v>2005</v>
      </c>
      <c r="AD220" s="5">
        <f t="shared" si="14"/>
        <v>-5.4952911221547334</v>
      </c>
      <c r="AE220" s="1">
        <v>0</v>
      </c>
    </row>
    <row r="221" spans="17:31">
      <c r="Q221" s="1">
        <v>2006</v>
      </c>
      <c r="R221" s="97">
        <f t="shared" si="12"/>
        <v>-763532</v>
      </c>
      <c r="T221" s="22">
        <f t="shared" si="15"/>
        <v>-763532</v>
      </c>
      <c r="X221" s="1">
        <v>2006</v>
      </c>
      <c r="Y221" s="73">
        <f>GDP!P218</f>
        <v>13815600</v>
      </c>
      <c r="AC221" s="5">
        <v>2006</v>
      </c>
      <c r="AD221" s="5">
        <f t="shared" si="14"/>
        <v>-5.5265931266104982</v>
      </c>
      <c r="AE221" s="1">
        <v>0</v>
      </c>
    </row>
    <row r="222" spans="17:31">
      <c r="Q222" s="1">
        <v>2007</v>
      </c>
      <c r="R222" s="97">
        <f t="shared" si="12"/>
        <v>-710996</v>
      </c>
      <c r="T222" s="22">
        <f t="shared" si="15"/>
        <v>-710996</v>
      </c>
      <c r="X222" s="1">
        <v>2007</v>
      </c>
      <c r="Y222" s="73">
        <f>GDP!P219</f>
        <v>14474250</v>
      </c>
      <c r="AC222" s="5">
        <v>2007</v>
      </c>
      <c r="AD222" s="5">
        <f t="shared" si="14"/>
        <v>-4.9121439798262427</v>
      </c>
      <c r="AE222" s="1">
        <v>0</v>
      </c>
    </row>
    <row r="223" spans="17:31">
      <c r="Q223" s="1">
        <v>2008</v>
      </c>
      <c r="R223" s="97">
        <f t="shared" si="12"/>
        <v>-712350</v>
      </c>
      <c r="T223" s="22">
        <f t="shared" si="15"/>
        <v>-712350</v>
      </c>
      <c r="X223" s="1">
        <v>2008</v>
      </c>
      <c r="Y223" s="73">
        <f>GDP!P220</f>
        <v>14769849.999999998</v>
      </c>
      <c r="AC223" s="5">
        <v>2008</v>
      </c>
      <c r="AD223" s="5">
        <f t="shared" si="14"/>
        <v>-4.8230009106389033</v>
      </c>
      <c r="AE223" s="1">
        <v>0</v>
      </c>
    </row>
    <row r="224" spans="17:31">
      <c r="Q224" s="1">
        <v>2009</v>
      </c>
      <c r="R224" s="97">
        <f t="shared" si="12"/>
        <v>-394771</v>
      </c>
      <c r="T224" s="22">
        <f t="shared" si="15"/>
        <v>-394771</v>
      </c>
      <c r="X224" s="1">
        <v>2009</v>
      </c>
      <c r="Y224" s="73">
        <f>GDP!P221</f>
        <v>14478050</v>
      </c>
      <c r="AC224" s="5">
        <v>2009</v>
      </c>
      <c r="AD224" s="5">
        <f t="shared" si="14"/>
        <v>-2.7266862595446208</v>
      </c>
      <c r="AE224" s="1">
        <v>0</v>
      </c>
    </row>
    <row r="225" spans="17:31">
      <c r="Q225" s="1">
        <v>2010</v>
      </c>
      <c r="R225" s="97">
        <f t="shared" si="12"/>
        <v>-503087</v>
      </c>
      <c r="T225" s="22">
        <f t="shared" si="15"/>
        <v>-503087</v>
      </c>
      <c r="X225" s="1">
        <v>2010</v>
      </c>
      <c r="Y225" s="73">
        <f>GDP!P222</f>
        <v>15048975</v>
      </c>
      <c r="AC225" s="5">
        <v>2010</v>
      </c>
      <c r="AD225" s="5">
        <f t="shared" si="14"/>
        <v>-3.3429984434155813</v>
      </c>
      <c r="AE225" s="1">
        <v>0</v>
      </c>
    </row>
    <row r="226" spans="17:31">
      <c r="Q226" s="1">
        <v>2011</v>
      </c>
      <c r="R226" s="97">
        <f t="shared" si="12"/>
        <v>-554522</v>
      </c>
      <c r="T226" s="22">
        <f t="shared" si="15"/>
        <v>-554522</v>
      </c>
      <c r="X226" s="1">
        <v>2011</v>
      </c>
      <c r="Y226" s="73">
        <f>GDP!P223</f>
        <v>15599725.000000002</v>
      </c>
      <c r="AC226" s="5">
        <v>2011</v>
      </c>
      <c r="AD226" s="5">
        <f t="shared" si="14"/>
        <v>-3.5546908679479925</v>
      </c>
      <c r="AE226" s="1">
        <v>0</v>
      </c>
    </row>
    <row r="227" spans="17:31">
      <c r="Q227" s="1">
        <v>2012</v>
      </c>
      <c r="R227" s="97">
        <f t="shared" si="12"/>
        <v>-525906</v>
      </c>
      <c r="T227" s="22">
        <f t="shared" si="15"/>
        <v>-525906</v>
      </c>
      <c r="X227" s="1">
        <v>2012</v>
      </c>
      <c r="Y227" s="73">
        <f>GDP!P224</f>
        <v>16253950</v>
      </c>
      <c r="AC227" s="5">
        <v>2012</v>
      </c>
      <c r="AD227" s="5">
        <f t="shared" si="14"/>
        <v>-3.2355581258709423</v>
      </c>
      <c r="AE227" s="1">
        <v>0</v>
      </c>
    </row>
    <row r="228" spans="17:31">
      <c r="Q228" s="1">
        <v>2013</v>
      </c>
      <c r="R228" s="97">
        <f t="shared" si="12"/>
        <v>-446861</v>
      </c>
      <c r="T228" s="22">
        <f t="shared" si="15"/>
        <v>-446861</v>
      </c>
      <c r="X228" s="1">
        <v>2013</v>
      </c>
      <c r="Y228" s="73">
        <f>GDP!P225</f>
        <v>16880675</v>
      </c>
      <c r="AC228" s="5">
        <v>2013</v>
      </c>
      <c r="AD228" s="5">
        <f t="shared" si="14"/>
        <v>-2.6471749500538335</v>
      </c>
      <c r="AE228" s="1">
        <v>0</v>
      </c>
    </row>
    <row r="229" spans="17:31">
      <c r="Q229" s="1">
        <v>2014</v>
      </c>
      <c r="R229" s="97">
        <f t="shared" si="12"/>
        <v>-483951</v>
      </c>
      <c r="T229" s="22">
        <f t="shared" si="15"/>
        <v>-483951</v>
      </c>
      <c r="X229" s="1">
        <v>2014</v>
      </c>
      <c r="Y229" s="73">
        <f>GDP!P226</f>
        <v>17608125</v>
      </c>
      <c r="AC229" s="5">
        <v>2014</v>
      </c>
      <c r="AD229" s="5">
        <f t="shared" si="14"/>
        <v>-2.7484527739324882</v>
      </c>
      <c r="AE229" s="1">
        <v>0</v>
      </c>
    </row>
    <row r="230" spans="17:31">
      <c r="Q230" s="1">
        <v>2015</v>
      </c>
      <c r="R230" s="97">
        <f t="shared" si="12"/>
        <v>-490776</v>
      </c>
      <c r="T230" s="22">
        <f t="shared" si="15"/>
        <v>-490776</v>
      </c>
      <c r="X230" s="1">
        <v>2015</v>
      </c>
      <c r="Y230" s="73">
        <f>GDP!P227</f>
        <v>18295000</v>
      </c>
      <c r="AC230" s="5">
        <v>2015</v>
      </c>
      <c r="AD230" s="5">
        <f t="shared" si="14"/>
        <v>-2.6825690079256628</v>
      </c>
      <c r="AE230" s="1">
        <v>0</v>
      </c>
    </row>
    <row r="231" spans="17:31">
      <c r="Q231" s="1">
        <v>2016</v>
      </c>
      <c r="R231" s="97">
        <f t="shared" si="12"/>
        <v>-479458</v>
      </c>
      <c r="T231" s="22">
        <f t="shared" si="15"/>
        <v>-479458</v>
      </c>
      <c r="X231" s="1">
        <v>2016</v>
      </c>
      <c r="Y231" s="73">
        <f>GDP!P228</f>
        <v>18804900</v>
      </c>
      <c r="AC231" s="5">
        <v>2016</v>
      </c>
      <c r="AD231" s="5">
        <f t="shared" si="14"/>
        <v>-2.549643975772272</v>
      </c>
      <c r="AE231" s="1">
        <v>0</v>
      </c>
    </row>
    <row r="232" spans="17:31">
      <c r="Q232" s="1">
        <v>2017</v>
      </c>
      <c r="R232" s="97">
        <f t="shared" si="12"/>
        <v>-516939</v>
      </c>
      <c r="T232" s="22">
        <f t="shared" si="15"/>
        <v>-516939</v>
      </c>
      <c r="X232" s="1">
        <v>2017</v>
      </c>
      <c r="Y232" s="73">
        <f>GDP!P229</f>
        <v>19612100</v>
      </c>
      <c r="AC232" s="5">
        <v>2017</v>
      </c>
      <c r="AD232" s="5">
        <f t="shared" si="14"/>
        <v>-2.6358166642022018</v>
      </c>
      <c r="AE232" s="1">
        <v>0</v>
      </c>
    </row>
    <row r="233" spans="17:31">
      <c r="Q233" s="1">
        <v>2018</v>
      </c>
      <c r="R233" s="97">
        <f t="shared" si="12"/>
        <v>-578595</v>
      </c>
      <c r="T233" s="22">
        <f t="shared" si="15"/>
        <v>-578595</v>
      </c>
      <c r="X233" s="1">
        <v>2018</v>
      </c>
      <c r="Y233" s="73">
        <f>GDP!P230</f>
        <v>20656525</v>
      </c>
      <c r="AC233" s="5">
        <v>2018</v>
      </c>
      <c r="AD233" s="5">
        <f t="shared" si="14"/>
        <v>-2.8010277624140554</v>
      </c>
      <c r="AE233" s="1">
        <v>0</v>
      </c>
    </row>
    <row r="234" spans="17:31">
      <c r="Q234" s="1">
        <v>2019</v>
      </c>
      <c r="R234" s="97">
        <f t="shared" si="12"/>
        <v>-559394</v>
      </c>
      <c r="T234" s="22">
        <f t="shared" si="15"/>
        <v>-559394</v>
      </c>
      <c r="X234" s="1">
        <v>2019</v>
      </c>
      <c r="Y234" s="73">
        <f>GDP!P231</f>
        <v>21539975</v>
      </c>
      <c r="AC234" s="5">
        <v>2019</v>
      </c>
      <c r="AD234" s="5">
        <f t="shared" si="14"/>
        <v>-2.5970039426693856</v>
      </c>
      <c r="AE234" s="1">
        <v>0</v>
      </c>
    </row>
    <row r="235" spans="17:31">
      <c r="Q235" s="1">
        <v>2020</v>
      </c>
      <c r="R235" s="97">
        <f t="shared" si="12"/>
        <v>-653691</v>
      </c>
      <c r="T235" s="22">
        <f t="shared" si="15"/>
        <v>-653691</v>
      </c>
      <c r="X235" s="1">
        <v>2020</v>
      </c>
      <c r="Y235" s="73">
        <f>GDP!P232</f>
        <v>21354125</v>
      </c>
      <c r="AC235" s="5">
        <v>2020</v>
      </c>
      <c r="AD235" s="5">
        <f t="shared" si="14"/>
        <v>-3.0611930950109172</v>
      </c>
      <c r="AE235" s="1">
        <v>0</v>
      </c>
    </row>
    <row r="236" spans="17:31">
      <c r="Q236" s="1">
        <v>2021</v>
      </c>
      <c r="R236" s="97">
        <f t="shared" si="12"/>
        <v>-848069</v>
      </c>
      <c r="T236" s="22">
        <f t="shared" si="15"/>
        <v>-848069</v>
      </c>
      <c r="X236" s="1">
        <v>2021</v>
      </c>
      <c r="Y236" s="73">
        <f>GDP!P233</f>
        <v>23681175</v>
      </c>
      <c r="AC236" s="5">
        <v>2021</v>
      </c>
      <c r="AD236" s="5">
        <f t="shared" si="14"/>
        <v>-3.5811947675738218</v>
      </c>
      <c r="AE236" s="1">
        <v>0</v>
      </c>
    </row>
    <row r="237" spans="17:31">
      <c r="Q237" s="1">
        <v>2022</v>
      </c>
      <c r="R237" s="97">
        <f t="shared" si="12"/>
        <v>-944762</v>
      </c>
      <c r="T237" s="22">
        <f t="shared" si="15"/>
        <v>-944762</v>
      </c>
      <c r="X237" s="1">
        <v>2022</v>
      </c>
      <c r="Y237" s="73">
        <f>GDP!P234</f>
        <v>26006900</v>
      </c>
      <c r="AC237" s="5">
        <v>2022</v>
      </c>
      <c r="AD237" s="5">
        <f t="shared" si="14"/>
        <v>-3.6327359277730142</v>
      </c>
      <c r="AE237" s="1">
        <v>0</v>
      </c>
    </row>
    <row r="238" spans="17:31">
      <c r="Q238" s="1">
        <v>2023</v>
      </c>
      <c r="R238" s="97">
        <f t="shared" ref="R238" si="16">T238</f>
        <v>-784891</v>
      </c>
      <c r="T238" s="22">
        <f t="shared" si="15"/>
        <v>-784891</v>
      </c>
      <c r="X238" s="1">
        <v>2023</v>
      </c>
      <c r="Y238" s="73">
        <f>GDP!P235</f>
        <v>27720725</v>
      </c>
      <c r="AC238" s="5">
        <v>2023</v>
      </c>
      <c r="AD238" s="5">
        <f t="shared" si="14"/>
        <v>-2.8314230598225696</v>
      </c>
      <c r="AE238" s="1">
        <v>0</v>
      </c>
    </row>
    <row r="239" spans="17:31">
      <c r="Q239" s="1">
        <v>2024</v>
      </c>
      <c r="R239" s="97">
        <f>T239</f>
        <v>-917835</v>
      </c>
      <c r="T239" s="22">
        <f t="shared" ref="T239" si="17">C138-D138</f>
        <v>-917835</v>
      </c>
      <c r="X239" s="1">
        <v>2024</v>
      </c>
      <c r="Y239" s="73">
        <f>GDP!P236</f>
        <v>29179075.000000004</v>
      </c>
      <c r="AC239" s="5">
        <v>2024</v>
      </c>
      <c r="AD239" s="5">
        <f t="shared" si="14"/>
        <v>-3.1455246610799001</v>
      </c>
    </row>
  </sheetData>
  <hyperlinks>
    <hyperlink ref="K3" r:id="rId1" xr:uid="{BD2C690A-7BAF-4C4F-8CEA-7410164503FE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9CE8C-89C3-4C60-9337-FFB5CC285AF7}">
  <sheetPr>
    <tabColor theme="8" tint="0.59999389629810485"/>
  </sheetPr>
  <dimension ref="A1:AV1287"/>
  <sheetViews>
    <sheetView zoomScale="80" zoomScaleNormal="80" workbookViewId="0">
      <pane xSplit="2" ySplit="13" topLeftCell="G229" activePane="bottomRight" state="frozen"/>
      <selection pane="topRight"/>
      <selection pane="bottomLeft"/>
      <selection pane="bottomRight"/>
    </sheetView>
  </sheetViews>
  <sheetFormatPr defaultRowHeight="15"/>
  <cols>
    <col min="5" max="5" width="16.5703125" bestFit="1" customWidth="1"/>
    <col min="6" max="6" width="9" style="29" bestFit="1" customWidth="1"/>
    <col min="8" max="8" width="1.42578125" customWidth="1"/>
    <col min="16" max="18" width="9.140625" style="9"/>
    <col min="39" max="41" width="9.140625" style="25"/>
    <col min="45" max="47" width="9.140625" style="25"/>
  </cols>
  <sheetData>
    <row r="1" spans="3:48">
      <c r="C1" s="34" t="s">
        <v>399</v>
      </c>
      <c r="I1" s="34" t="s">
        <v>400</v>
      </c>
      <c r="O1" s="34"/>
      <c r="T1" s="8" t="s">
        <v>401</v>
      </c>
      <c r="U1" s="8" t="s">
        <v>1</v>
      </c>
      <c r="V1" t="s">
        <v>402</v>
      </c>
      <c r="W1" t="s">
        <v>403</v>
      </c>
      <c r="X1" t="s">
        <v>404</v>
      </c>
      <c r="Y1" t="s">
        <v>405</v>
      </c>
      <c r="Z1" t="s">
        <v>406</v>
      </c>
      <c r="AA1" t="s">
        <v>407</v>
      </c>
      <c r="AB1" t="s">
        <v>408</v>
      </c>
      <c r="AC1" t="s">
        <v>409</v>
      </c>
      <c r="AD1" t="s">
        <v>410</v>
      </c>
      <c r="AE1" t="s">
        <v>411</v>
      </c>
      <c r="AF1" t="s">
        <v>412</v>
      </c>
      <c r="AG1" t="s">
        <v>413</v>
      </c>
      <c r="AH1" t="s">
        <v>414</v>
      </c>
      <c r="AI1" t="s">
        <v>415</v>
      </c>
      <c r="AJ1" t="s">
        <v>416</v>
      </c>
      <c r="AL1" s="8"/>
      <c r="AR1" s="8"/>
    </row>
    <row r="2" spans="3:48">
      <c r="C2" s="34"/>
      <c r="I2" s="34"/>
      <c r="O2" s="34"/>
      <c r="P2" s="67" t="s">
        <v>417</v>
      </c>
      <c r="Q2" s="68"/>
      <c r="R2" s="68"/>
      <c r="T2" t="s">
        <v>12</v>
      </c>
      <c r="V2" s="36" t="s">
        <v>418</v>
      </c>
      <c r="W2" s="37" t="s">
        <v>419</v>
      </c>
      <c r="X2" s="37" t="s">
        <v>420</v>
      </c>
      <c r="Y2" s="35" t="s">
        <v>421</v>
      </c>
      <c r="Z2" s="38" t="s">
        <v>422</v>
      </c>
      <c r="AA2" s="38" t="s">
        <v>423</v>
      </c>
      <c r="AB2" s="35" t="s">
        <v>424</v>
      </c>
      <c r="AC2" s="35" t="s">
        <v>425</v>
      </c>
      <c r="AD2" s="35" t="s">
        <v>426</v>
      </c>
      <c r="AE2" s="35" t="s">
        <v>427</v>
      </c>
      <c r="AF2" s="35" t="s">
        <v>428</v>
      </c>
      <c r="AG2" s="35" t="s">
        <v>429</v>
      </c>
      <c r="AH2" s="35" t="s">
        <v>430</v>
      </c>
      <c r="AI2" s="35" t="s">
        <v>431</v>
      </c>
      <c r="AJ2" s="35" t="s">
        <v>432</v>
      </c>
      <c r="AK2" s="35"/>
    </row>
    <row r="3" spans="3:48">
      <c r="C3" s="34"/>
      <c r="I3" s="34"/>
      <c r="O3" s="34"/>
      <c r="P3" s="69" t="s">
        <v>433</v>
      </c>
      <c r="Q3" s="69" t="s">
        <v>434</v>
      </c>
      <c r="R3" s="69" t="s">
        <v>435</v>
      </c>
      <c r="T3" t="s">
        <v>16</v>
      </c>
      <c r="V3" t="s">
        <v>79</v>
      </c>
      <c r="W3" t="s">
        <v>79</v>
      </c>
      <c r="X3" t="s">
        <v>79</v>
      </c>
      <c r="Y3" t="s">
        <v>79</v>
      </c>
      <c r="Z3" t="s">
        <v>79</v>
      </c>
      <c r="AA3" t="s">
        <v>79</v>
      </c>
      <c r="AB3" t="s">
        <v>79</v>
      </c>
      <c r="AC3" t="s">
        <v>79</v>
      </c>
      <c r="AD3" t="s">
        <v>79</v>
      </c>
      <c r="AE3" t="s">
        <v>79</v>
      </c>
      <c r="AF3" t="s">
        <v>79</v>
      </c>
      <c r="AG3" t="s">
        <v>79</v>
      </c>
      <c r="AH3" t="s">
        <v>79</v>
      </c>
      <c r="AI3" t="s">
        <v>79</v>
      </c>
      <c r="AJ3" t="s">
        <v>79</v>
      </c>
    </row>
    <row r="4" spans="3:48">
      <c r="C4" s="34"/>
      <c r="I4" s="34"/>
      <c r="O4" s="7">
        <f t="shared" ref="O4:O13" si="0">O5-1</f>
        <v>1790</v>
      </c>
      <c r="P4" s="9" t="e">
        <v>#N/A</v>
      </c>
      <c r="Q4" s="9" t="e">
        <v>#N/A</v>
      </c>
      <c r="R4" s="9" t="e">
        <v>#N/A</v>
      </c>
      <c r="T4" t="s">
        <v>21</v>
      </c>
      <c r="V4" t="s">
        <v>22</v>
      </c>
      <c r="W4" t="s">
        <v>22</v>
      </c>
      <c r="X4" t="s">
        <v>22</v>
      </c>
      <c r="Y4" t="s">
        <v>22</v>
      </c>
      <c r="Z4" t="s">
        <v>22</v>
      </c>
      <c r="AA4" t="s">
        <v>22</v>
      </c>
      <c r="AB4" t="s">
        <v>22</v>
      </c>
      <c r="AC4" t="s">
        <v>22</v>
      </c>
      <c r="AD4" t="s">
        <v>22</v>
      </c>
      <c r="AE4" t="s">
        <v>22</v>
      </c>
      <c r="AF4" t="s">
        <v>22</v>
      </c>
      <c r="AG4" t="s">
        <v>22</v>
      </c>
      <c r="AH4" t="s">
        <v>22</v>
      </c>
      <c r="AI4" t="s">
        <v>22</v>
      </c>
      <c r="AJ4" t="s">
        <v>22</v>
      </c>
    </row>
    <row r="5" spans="3:48">
      <c r="C5" s="34"/>
      <c r="I5" s="34"/>
      <c r="O5" s="7">
        <f t="shared" si="0"/>
        <v>1791</v>
      </c>
      <c r="P5" s="9" t="e">
        <v>#N/A</v>
      </c>
      <c r="Q5" s="9" t="e">
        <v>#N/A</v>
      </c>
      <c r="R5" s="9" t="e">
        <v>#N/A</v>
      </c>
      <c r="T5" t="s">
        <v>26</v>
      </c>
      <c r="V5" t="s">
        <v>308</v>
      </c>
      <c r="W5" t="s">
        <v>308</v>
      </c>
      <c r="X5" t="s">
        <v>308</v>
      </c>
      <c r="Y5" t="s">
        <v>308</v>
      </c>
      <c r="Z5" t="s">
        <v>308</v>
      </c>
      <c r="AA5" t="s">
        <v>308</v>
      </c>
      <c r="AB5" t="s">
        <v>308</v>
      </c>
      <c r="AC5" t="s">
        <v>308</v>
      </c>
      <c r="AD5" t="s">
        <v>308</v>
      </c>
      <c r="AE5" t="s">
        <v>308</v>
      </c>
      <c r="AF5" t="s">
        <v>308</v>
      </c>
      <c r="AG5" t="s">
        <v>308</v>
      </c>
      <c r="AH5" t="s">
        <v>308</v>
      </c>
      <c r="AI5" t="s">
        <v>308</v>
      </c>
      <c r="AJ5" t="s">
        <v>308</v>
      </c>
    </row>
    <row r="6" spans="3:48">
      <c r="F6" t="s">
        <v>436</v>
      </c>
      <c r="O6" s="7">
        <f t="shared" si="0"/>
        <v>1792</v>
      </c>
      <c r="P6" s="9" t="e">
        <v>#N/A</v>
      </c>
      <c r="Q6" s="9" t="e">
        <v>#N/A</v>
      </c>
      <c r="R6" s="9" t="e">
        <v>#N/A</v>
      </c>
      <c r="T6" t="s">
        <v>30</v>
      </c>
      <c r="V6" t="s">
        <v>31</v>
      </c>
      <c r="W6" t="s">
        <v>31</v>
      </c>
      <c r="X6" t="s">
        <v>31</v>
      </c>
      <c r="Y6" t="s">
        <v>31</v>
      </c>
      <c r="Z6" t="s">
        <v>31</v>
      </c>
      <c r="AA6" t="s">
        <v>31</v>
      </c>
      <c r="AB6" t="s">
        <v>31</v>
      </c>
      <c r="AC6" t="s">
        <v>31</v>
      </c>
      <c r="AD6" t="s">
        <v>31</v>
      </c>
      <c r="AE6" t="s">
        <v>31</v>
      </c>
      <c r="AF6" t="s">
        <v>31</v>
      </c>
      <c r="AG6" t="s">
        <v>31</v>
      </c>
      <c r="AH6" t="s">
        <v>31</v>
      </c>
      <c r="AI6" t="s">
        <v>31</v>
      </c>
      <c r="AJ6" t="s">
        <v>31</v>
      </c>
    </row>
    <row r="7" spans="3:48">
      <c r="F7" t="s">
        <v>437</v>
      </c>
      <c r="O7" s="7">
        <f t="shared" si="0"/>
        <v>1793</v>
      </c>
      <c r="P7" s="9" t="e">
        <v>#N/A</v>
      </c>
      <c r="Q7" s="9" t="e">
        <v>#N/A</v>
      </c>
      <c r="R7" s="9" t="e">
        <v>#N/A</v>
      </c>
      <c r="T7" t="s">
        <v>33</v>
      </c>
      <c r="V7" t="s">
        <v>438</v>
      </c>
      <c r="W7" t="s">
        <v>438</v>
      </c>
      <c r="X7" t="s">
        <v>438</v>
      </c>
      <c r="Y7" t="s">
        <v>438</v>
      </c>
      <c r="Z7" t="s">
        <v>438</v>
      </c>
      <c r="AA7" t="s">
        <v>438</v>
      </c>
      <c r="AB7" t="s">
        <v>438</v>
      </c>
      <c r="AC7" t="s">
        <v>438</v>
      </c>
      <c r="AD7" t="s">
        <v>438</v>
      </c>
      <c r="AE7" t="s">
        <v>438</v>
      </c>
      <c r="AF7" t="s">
        <v>438</v>
      </c>
      <c r="AG7" t="s">
        <v>438</v>
      </c>
      <c r="AH7" t="s">
        <v>438</v>
      </c>
      <c r="AI7" t="s">
        <v>438</v>
      </c>
      <c r="AJ7" t="s">
        <v>438</v>
      </c>
    </row>
    <row r="8" spans="3:48">
      <c r="F8" t="s">
        <v>439</v>
      </c>
      <c r="O8" s="7">
        <f t="shared" si="0"/>
        <v>1794</v>
      </c>
      <c r="P8" s="9" t="e">
        <v>#N/A</v>
      </c>
      <c r="Q8" s="9" t="e">
        <v>#N/A</v>
      </c>
      <c r="R8" s="9" t="e">
        <v>#N/A</v>
      </c>
      <c r="T8" t="s">
        <v>36</v>
      </c>
      <c r="V8" t="s">
        <v>37</v>
      </c>
      <c r="W8" t="s">
        <v>37</v>
      </c>
      <c r="X8" t="s">
        <v>37</v>
      </c>
      <c r="Y8" t="s">
        <v>37</v>
      </c>
      <c r="Z8" t="s">
        <v>37</v>
      </c>
      <c r="AA8" t="s">
        <v>37</v>
      </c>
      <c r="AB8" t="s">
        <v>37</v>
      </c>
      <c r="AC8" t="s">
        <v>37</v>
      </c>
      <c r="AD8" t="s">
        <v>37</v>
      </c>
      <c r="AE8" t="s">
        <v>37</v>
      </c>
      <c r="AF8" t="s">
        <v>37</v>
      </c>
      <c r="AG8" t="s">
        <v>37</v>
      </c>
      <c r="AH8" t="s">
        <v>37</v>
      </c>
      <c r="AI8" t="s">
        <v>37</v>
      </c>
      <c r="AJ8" t="s">
        <v>37</v>
      </c>
    </row>
    <row r="9" spans="3:48">
      <c r="F9" t="s">
        <v>440</v>
      </c>
      <c r="O9" s="7">
        <f t="shared" si="0"/>
        <v>1795</v>
      </c>
      <c r="P9" s="9" t="e">
        <v>#N/A</v>
      </c>
      <c r="Q9" s="9" t="e">
        <v>#N/A</v>
      </c>
      <c r="R9" s="9" t="e">
        <v>#N/A</v>
      </c>
      <c r="T9" t="s">
        <v>39</v>
      </c>
      <c r="V9" t="s">
        <v>40</v>
      </c>
      <c r="W9" t="s">
        <v>40</v>
      </c>
      <c r="X9" t="s">
        <v>40</v>
      </c>
      <c r="Y9" t="s">
        <v>40</v>
      </c>
      <c r="Z9" t="s">
        <v>40</v>
      </c>
      <c r="AA9" t="s">
        <v>40</v>
      </c>
      <c r="AB9" t="s">
        <v>40</v>
      </c>
      <c r="AC9" t="s">
        <v>40</v>
      </c>
      <c r="AD9" t="s">
        <v>40</v>
      </c>
      <c r="AE9" t="s">
        <v>40</v>
      </c>
      <c r="AF9" t="s">
        <v>40</v>
      </c>
      <c r="AG9" t="s">
        <v>40</v>
      </c>
      <c r="AH9" t="s">
        <v>40</v>
      </c>
      <c r="AI9" t="s">
        <v>40</v>
      </c>
      <c r="AJ9" t="s">
        <v>40</v>
      </c>
    </row>
    <row r="10" spans="3:48">
      <c r="F10" t="s">
        <v>441</v>
      </c>
      <c r="O10" s="7">
        <f t="shared" si="0"/>
        <v>1796</v>
      </c>
      <c r="P10" s="9" t="e">
        <v>#N/A</v>
      </c>
      <c r="Q10" s="9" t="e">
        <v>#N/A</v>
      </c>
      <c r="R10" s="9" t="e">
        <v>#N/A</v>
      </c>
      <c r="T10" t="s">
        <v>42</v>
      </c>
      <c r="V10" t="s">
        <v>309</v>
      </c>
      <c r="W10" t="s">
        <v>309</v>
      </c>
      <c r="X10" t="s">
        <v>309</v>
      </c>
      <c r="Y10" t="s">
        <v>309</v>
      </c>
      <c r="Z10" t="s">
        <v>309</v>
      </c>
      <c r="AA10" t="s">
        <v>309</v>
      </c>
      <c r="AB10" t="s">
        <v>309</v>
      </c>
      <c r="AC10" t="s">
        <v>309</v>
      </c>
      <c r="AD10" t="s">
        <v>309</v>
      </c>
      <c r="AE10" t="s">
        <v>309</v>
      </c>
      <c r="AF10" t="s">
        <v>309</v>
      </c>
      <c r="AG10" t="s">
        <v>309</v>
      </c>
      <c r="AH10" t="s">
        <v>309</v>
      </c>
      <c r="AI10" t="s">
        <v>309</v>
      </c>
      <c r="AJ10" t="s">
        <v>309</v>
      </c>
    </row>
    <row r="11" spans="3:48">
      <c r="F11" t="s">
        <v>442</v>
      </c>
      <c r="O11" s="7">
        <f t="shared" si="0"/>
        <v>1797</v>
      </c>
      <c r="P11" s="9" t="e">
        <v>#N/A</v>
      </c>
      <c r="Q11" s="9" t="e">
        <v>#N/A</v>
      </c>
      <c r="R11" s="9" t="e">
        <v>#N/A</v>
      </c>
      <c r="T11" t="s">
        <v>45</v>
      </c>
      <c r="V11" t="s">
        <v>443</v>
      </c>
      <c r="W11" t="s">
        <v>443</v>
      </c>
      <c r="X11" t="s">
        <v>443</v>
      </c>
      <c r="Y11" t="s">
        <v>443</v>
      </c>
      <c r="Z11" t="s">
        <v>443</v>
      </c>
      <c r="AA11" t="s">
        <v>443</v>
      </c>
      <c r="AB11" t="s">
        <v>443</v>
      </c>
      <c r="AC11" t="s">
        <v>443</v>
      </c>
      <c r="AD11" t="s">
        <v>443</v>
      </c>
      <c r="AE11" t="s">
        <v>443</v>
      </c>
      <c r="AF11" t="s">
        <v>443</v>
      </c>
      <c r="AG11" t="s">
        <v>443</v>
      </c>
      <c r="AH11" t="s">
        <v>443</v>
      </c>
      <c r="AI11" t="s">
        <v>443</v>
      </c>
      <c r="AJ11" t="s">
        <v>443</v>
      </c>
    </row>
    <row r="12" spans="3:48">
      <c r="F12" t="s">
        <v>444</v>
      </c>
      <c r="J12" s="39" t="s">
        <v>445</v>
      </c>
      <c r="K12" s="25"/>
      <c r="L12" s="25"/>
      <c r="O12" s="7">
        <f t="shared" si="0"/>
        <v>1798</v>
      </c>
      <c r="P12" s="9" t="e">
        <v>#N/A</v>
      </c>
      <c r="Q12" s="9" t="e">
        <v>#N/A</v>
      </c>
      <c r="R12" s="9" t="e">
        <v>#N/A</v>
      </c>
      <c r="T12" t="s">
        <v>48</v>
      </c>
      <c r="V12" t="s">
        <v>446</v>
      </c>
      <c r="W12" t="s">
        <v>446</v>
      </c>
      <c r="X12" t="s">
        <v>446</v>
      </c>
      <c r="Y12" t="s">
        <v>446</v>
      </c>
      <c r="Z12" t="s">
        <v>446</v>
      </c>
      <c r="AA12" t="s">
        <v>446</v>
      </c>
      <c r="AB12" t="s">
        <v>446</v>
      </c>
      <c r="AC12" t="s">
        <v>446</v>
      </c>
      <c r="AD12" t="s">
        <v>446</v>
      </c>
      <c r="AE12" t="s">
        <v>446</v>
      </c>
      <c r="AF12" t="s">
        <v>446</v>
      </c>
      <c r="AG12" t="s">
        <v>446</v>
      </c>
      <c r="AH12" t="s">
        <v>446</v>
      </c>
      <c r="AI12" t="s">
        <v>446</v>
      </c>
      <c r="AJ12" t="s">
        <v>446</v>
      </c>
      <c r="AM12" s="39" t="s">
        <v>445</v>
      </c>
      <c r="AS12" s="34" t="s">
        <v>417</v>
      </c>
    </row>
    <row r="13" spans="3:48">
      <c r="E13" s="27" t="s">
        <v>447</v>
      </c>
      <c r="F13" s="31" t="s">
        <v>448</v>
      </c>
      <c r="J13" s="39" t="s">
        <v>433</v>
      </c>
      <c r="K13" s="39" t="s">
        <v>434</v>
      </c>
      <c r="L13" s="39" t="s">
        <v>435</v>
      </c>
      <c r="M13" s="39" t="s">
        <v>449</v>
      </c>
      <c r="N13" s="39"/>
      <c r="O13" s="7">
        <f t="shared" si="0"/>
        <v>1799</v>
      </c>
      <c r="P13" s="9" t="e">
        <v>#N/A</v>
      </c>
      <c r="Q13" s="9" t="e">
        <v>#N/A</v>
      </c>
      <c r="R13" s="9" t="e">
        <v>#N/A</v>
      </c>
      <c r="T13" t="s">
        <v>51</v>
      </c>
      <c r="V13" t="s">
        <v>52</v>
      </c>
      <c r="W13" t="s">
        <v>52</v>
      </c>
      <c r="X13" t="s">
        <v>52</v>
      </c>
      <c r="Y13" t="s">
        <v>52</v>
      </c>
      <c r="Z13" t="s">
        <v>52</v>
      </c>
      <c r="AA13" t="s">
        <v>52</v>
      </c>
      <c r="AB13" t="s">
        <v>52</v>
      </c>
      <c r="AC13" t="s">
        <v>52</v>
      </c>
      <c r="AD13" t="s">
        <v>52</v>
      </c>
      <c r="AE13" t="s">
        <v>52</v>
      </c>
      <c r="AF13" t="s">
        <v>52</v>
      </c>
      <c r="AG13" t="s">
        <v>52</v>
      </c>
      <c r="AH13" t="s">
        <v>52</v>
      </c>
      <c r="AI13" t="s">
        <v>52</v>
      </c>
      <c r="AJ13" t="s">
        <v>52</v>
      </c>
      <c r="AM13" s="39" t="s">
        <v>433</v>
      </c>
      <c r="AN13" s="39" t="s">
        <v>434</v>
      </c>
      <c r="AO13" s="39" t="s">
        <v>435</v>
      </c>
      <c r="AP13" s="39" t="s">
        <v>449</v>
      </c>
      <c r="AQ13" s="39"/>
      <c r="AS13" s="39" t="s">
        <v>433</v>
      </c>
      <c r="AT13" s="39" t="s">
        <v>434</v>
      </c>
      <c r="AU13" s="39" t="s">
        <v>435</v>
      </c>
      <c r="AV13" s="39"/>
    </row>
    <row r="14" spans="3:48">
      <c r="E14" s="28">
        <v>6941</v>
      </c>
      <c r="F14" s="32">
        <v>4.8654000000000002</v>
      </c>
      <c r="I14" s="7">
        <f t="shared" ref="I14:I33" si="1">I15-1</f>
        <v>1800</v>
      </c>
      <c r="J14" s="25">
        <f>J15/('GDP by Industry (Historical)'!F7/'GDP by Industry (Historical)'!F6)</f>
        <v>0.4227417691255016</v>
      </c>
      <c r="K14" s="25">
        <f>K15/('GDP by Industry (Historical)'!G7/'GDP by Industry (Historical)'!G6)</f>
        <v>4.3995997415941748E-2</v>
      </c>
      <c r="L14" s="25">
        <f>L15/('GDP by Industry (Historical)'!H7/'GDP by Industry (Historical)'!H6)</f>
        <v>8.7278841766391307E-2</v>
      </c>
      <c r="M14" s="25">
        <f t="shared" ref="M14:M51" si="2">SUM(J14:L14)</f>
        <v>0.55401660830783461</v>
      </c>
      <c r="O14" s="7">
        <f t="shared" ref="O14:O33" si="3">O15-1</f>
        <v>1800</v>
      </c>
      <c r="P14" s="68">
        <f t="shared" ref="P14:P77" si="4">100*J14/M14</f>
        <v>76.304891006193216</v>
      </c>
      <c r="Q14" s="68">
        <f t="shared" ref="Q14:Q77" si="5">100*K14/M14</f>
        <v>7.9412777083202073</v>
      </c>
      <c r="R14" s="68">
        <f t="shared" ref="R14:R77" si="6">100*L14/M14</f>
        <v>15.753831285486584</v>
      </c>
      <c r="T14" t="s">
        <v>79</v>
      </c>
      <c r="U14" s="11">
        <v>17532</v>
      </c>
      <c r="V14" s="25">
        <v>216.1</v>
      </c>
      <c r="W14" s="25">
        <v>19.899999999999999</v>
      </c>
      <c r="X14" s="25">
        <v>5.8</v>
      </c>
      <c r="Y14" s="25">
        <v>3.5</v>
      </c>
      <c r="Z14" s="25">
        <v>8.9</v>
      </c>
      <c r="AA14" s="25">
        <v>63.4</v>
      </c>
      <c r="AB14" s="25">
        <v>15.6</v>
      </c>
      <c r="AC14" s="25">
        <v>23.2</v>
      </c>
      <c r="AD14" s="25">
        <v>14.1</v>
      </c>
      <c r="AE14" s="25">
        <v>7.7</v>
      </c>
      <c r="AF14" s="25">
        <v>25.8</v>
      </c>
      <c r="AG14" s="25">
        <v>8.1999999999999993</v>
      </c>
      <c r="AH14" s="25">
        <v>4.5999999999999996</v>
      </c>
      <c r="AI14" s="25">
        <v>8</v>
      </c>
      <c r="AJ14" s="25">
        <v>7.5</v>
      </c>
      <c r="AK14" s="25"/>
      <c r="AL14" s="11">
        <v>17532</v>
      </c>
      <c r="AM14" s="25">
        <f>SUM(W14:X14)</f>
        <v>25.7</v>
      </c>
      <c r="AN14" s="25">
        <f>SUM(Z14:AA14)</f>
        <v>72.3</v>
      </c>
      <c r="AO14" s="25">
        <f>(SUM(AB14:AJ14)+Y14)</f>
        <v>118.2</v>
      </c>
      <c r="AP14" s="25">
        <f>V14</f>
        <v>216.1</v>
      </c>
      <c r="AQ14" s="25"/>
      <c r="AR14" s="11">
        <v>17532</v>
      </c>
      <c r="AS14" s="25">
        <f>100*SUM(W14:X14)/V14</f>
        <v>11.892642295233689</v>
      </c>
      <c r="AT14" s="25">
        <f>100*SUM(Z14:AA14)/V14</f>
        <v>33.456732993984268</v>
      </c>
      <c r="AU14" s="25">
        <f>100*(SUM(AB14:AJ14)+Y14)/V14</f>
        <v>54.696899583526147</v>
      </c>
    </row>
    <row r="15" spans="3:48">
      <c r="E15" s="28">
        <v>6972</v>
      </c>
      <c r="F15" s="32">
        <v>4.6504000000000003</v>
      </c>
      <c r="I15" s="7">
        <f t="shared" si="1"/>
        <v>1801</v>
      </c>
      <c r="J15" s="25">
        <f>J16/('GDP by Industry (Historical)'!F8/'GDP by Industry (Historical)'!F7)</f>
        <v>0.45284206565184859</v>
      </c>
      <c r="K15" s="25">
        <f>K16/('GDP by Industry (Historical)'!G8/'GDP by Industry (Historical)'!G7)</f>
        <v>4.7063498272902855E-2</v>
      </c>
      <c r="L15" s="25">
        <f>L16/('GDP by Industry (Historical)'!H8/'GDP by Industry (Historical)'!H7)</f>
        <v>9.3059216853042109E-2</v>
      </c>
      <c r="M15" s="25">
        <f t="shared" si="2"/>
        <v>0.59296478077779358</v>
      </c>
      <c r="O15" s="7">
        <f t="shared" si="3"/>
        <v>1801</v>
      </c>
      <c r="P15" s="68">
        <f t="shared" si="4"/>
        <v>76.369133603155049</v>
      </c>
      <c r="Q15" s="68">
        <f t="shared" si="5"/>
        <v>7.936980373635266</v>
      </c>
      <c r="R15" s="68">
        <f t="shared" si="6"/>
        <v>15.693886023209688</v>
      </c>
      <c r="T15" t="s">
        <v>81</v>
      </c>
      <c r="U15" s="11">
        <v>17898</v>
      </c>
      <c r="V15" s="25">
        <v>241.3</v>
      </c>
      <c r="W15" s="25">
        <v>23.2</v>
      </c>
      <c r="X15" s="25">
        <v>7.7</v>
      </c>
      <c r="Y15" s="25">
        <v>3.9</v>
      </c>
      <c r="Z15" s="25">
        <v>11.1</v>
      </c>
      <c r="AA15" s="25">
        <v>71</v>
      </c>
      <c r="AB15" s="25">
        <v>17.100000000000001</v>
      </c>
      <c r="AC15" s="25">
        <v>24.5</v>
      </c>
      <c r="AD15" s="25">
        <v>15.5</v>
      </c>
      <c r="AE15" s="25">
        <v>8.4</v>
      </c>
      <c r="AF15" s="25">
        <v>28.4</v>
      </c>
      <c r="AG15" s="25">
        <v>9</v>
      </c>
      <c r="AH15" s="25">
        <v>5.2</v>
      </c>
      <c r="AI15" s="25">
        <v>8.5</v>
      </c>
      <c r="AJ15" s="25">
        <v>7.8</v>
      </c>
      <c r="AK15" s="25"/>
      <c r="AL15" s="11">
        <v>17898</v>
      </c>
      <c r="AM15" s="25">
        <f t="shared" ref="AM15:AM78" si="7">SUM(W15:X15)</f>
        <v>30.9</v>
      </c>
      <c r="AN15" s="25">
        <f t="shared" ref="AN15:AN78" si="8">SUM(Z15:AA15)</f>
        <v>82.1</v>
      </c>
      <c r="AO15" s="25">
        <f t="shared" ref="AO15:AO78" si="9">(SUM(AB15:AJ15)+Y15)</f>
        <v>128.30000000000001</v>
      </c>
      <c r="AP15" s="25">
        <f t="shared" ref="AP15:AP78" si="10">V15</f>
        <v>241.3</v>
      </c>
      <c r="AQ15" s="25"/>
      <c r="AR15" s="11">
        <v>17898</v>
      </c>
      <c r="AS15" s="25">
        <f t="shared" ref="AS15:AS48" si="11">100*SUM(W15:X15)/V15</f>
        <v>12.805636137588063</v>
      </c>
      <c r="AT15" s="25">
        <f t="shared" ref="AT15:AT48" si="12">100*SUM(Z15:AA15)/V15</f>
        <v>34.024036469125569</v>
      </c>
      <c r="AU15" s="25">
        <f t="shared" ref="AU15:AU48" si="13">100*(SUM(AB15:AJ15)+Y15)/V15</f>
        <v>53.170327393286371</v>
      </c>
    </row>
    <row r="16" spans="3:48">
      <c r="E16" s="28">
        <v>7000</v>
      </c>
      <c r="F16" s="32">
        <v>4.516</v>
      </c>
      <c r="I16" s="7">
        <f t="shared" si="1"/>
        <v>1802</v>
      </c>
      <c r="J16" s="25">
        <f>J17/('GDP by Industry (Historical)'!F9/'GDP by Industry (Historical)'!F8)</f>
        <v>0.39753608846191979</v>
      </c>
      <c r="K16" s="25">
        <f>K17/('GDP by Industry (Historical)'!G9/'GDP by Industry (Historical)'!G8)</f>
        <v>4.126258625803849E-2</v>
      </c>
      <c r="L16" s="25">
        <f>L17/('GDP by Industry (Historical)'!H9/'GDP by Industry (Historical)'!H8)</f>
        <v>8.1340493907723729E-2</v>
      </c>
      <c r="M16" s="25">
        <f t="shared" si="2"/>
        <v>0.52013916862768195</v>
      </c>
      <c r="O16" s="7">
        <f t="shared" si="3"/>
        <v>1802</v>
      </c>
      <c r="P16" s="68">
        <f t="shared" si="4"/>
        <v>76.428792992222824</v>
      </c>
      <c r="Q16" s="68">
        <f t="shared" si="5"/>
        <v>7.9329896202403551</v>
      </c>
      <c r="R16" s="68">
        <f t="shared" si="6"/>
        <v>15.638217387536843</v>
      </c>
      <c r="T16" t="s">
        <v>83</v>
      </c>
      <c r="U16" s="11">
        <v>18263</v>
      </c>
      <c r="V16" s="25">
        <v>237.7</v>
      </c>
      <c r="W16" s="25">
        <v>18.600000000000001</v>
      </c>
      <c r="X16" s="25">
        <v>6.6</v>
      </c>
      <c r="Y16" s="25">
        <v>4.4000000000000004</v>
      </c>
      <c r="Z16" s="25">
        <v>11.2</v>
      </c>
      <c r="AA16" s="25">
        <v>69</v>
      </c>
      <c r="AB16" s="25">
        <v>16.600000000000001</v>
      </c>
      <c r="AC16" s="25">
        <v>24.9</v>
      </c>
      <c r="AD16" s="25">
        <v>15.1</v>
      </c>
      <c r="AE16" s="25">
        <v>9.1</v>
      </c>
      <c r="AF16" s="25">
        <v>30.8</v>
      </c>
      <c r="AG16" s="25">
        <v>9.3000000000000007</v>
      </c>
      <c r="AH16" s="25">
        <v>5.5</v>
      </c>
      <c r="AI16" s="25">
        <v>8.6</v>
      </c>
      <c r="AJ16" s="25">
        <v>8</v>
      </c>
      <c r="AK16" s="25"/>
      <c r="AL16" s="11">
        <v>18263</v>
      </c>
      <c r="AM16" s="25">
        <f t="shared" si="7"/>
        <v>25.200000000000003</v>
      </c>
      <c r="AN16" s="25">
        <f t="shared" si="8"/>
        <v>80.2</v>
      </c>
      <c r="AO16" s="25">
        <f t="shared" si="9"/>
        <v>132.29999999999998</v>
      </c>
      <c r="AP16" s="25">
        <f t="shared" si="10"/>
        <v>237.7</v>
      </c>
      <c r="AQ16" s="25"/>
      <c r="AR16" s="11">
        <v>18263</v>
      </c>
      <c r="AS16" s="25">
        <f t="shared" si="11"/>
        <v>10.601598653765253</v>
      </c>
      <c r="AT16" s="25">
        <f t="shared" si="12"/>
        <v>33.740008413967189</v>
      </c>
      <c r="AU16" s="25">
        <f t="shared" si="13"/>
        <v>55.65839293226756</v>
      </c>
    </row>
    <row r="17" spans="1:47">
      <c r="E17" s="28">
        <v>7031</v>
      </c>
      <c r="F17" s="32">
        <v>4.5965999999999996</v>
      </c>
      <c r="I17" s="7">
        <f t="shared" si="1"/>
        <v>1803</v>
      </c>
      <c r="J17" s="25">
        <f>J18/('GDP by Industry (Historical)'!F10/'GDP by Industry (Historical)'!F9)</f>
        <v>0.43022384078230014</v>
      </c>
      <c r="K17" s="25">
        <f>K18/('GDP by Industry (Historical)'!G10/'GDP by Industry (Historical)'!G9)</f>
        <v>4.4602104083817401E-2</v>
      </c>
      <c r="L17" s="25">
        <f>L18/('GDP by Industry (Historical)'!H10/'GDP by Industry (Historical)'!H9)</f>
        <v>8.7673287451341564E-2</v>
      </c>
      <c r="M17" s="25">
        <f t="shared" si="2"/>
        <v>0.56249923231745913</v>
      </c>
      <c r="O17" s="7">
        <f t="shared" si="3"/>
        <v>1803</v>
      </c>
      <c r="P17" s="68">
        <f t="shared" si="4"/>
        <v>76.484342744754827</v>
      </c>
      <c r="Q17" s="68">
        <f t="shared" si="5"/>
        <v>7.9292737698609335</v>
      </c>
      <c r="R17" s="68">
        <f t="shared" si="6"/>
        <v>15.586383485384237</v>
      </c>
      <c r="T17" t="s">
        <v>85</v>
      </c>
      <c r="U17" s="11">
        <v>18628</v>
      </c>
      <c r="V17" s="25">
        <v>264.10000000000002</v>
      </c>
      <c r="W17" s="25">
        <v>19.899999999999999</v>
      </c>
      <c r="X17" s="25">
        <v>7.6</v>
      </c>
      <c r="Y17" s="25">
        <v>4.9000000000000004</v>
      </c>
      <c r="Z17" s="25">
        <v>12.8</v>
      </c>
      <c r="AA17" s="25">
        <v>80.3</v>
      </c>
      <c r="AB17" s="25">
        <v>18.7</v>
      </c>
      <c r="AC17" s="25">
        <v>26</v>
      </c>
      <c r="AD17" s="25">
        <v>16.7</v>
      </c>
      <c r="AE17" s="25">
        <v>9.6999999999999993</v>
      </c>
      <c r="AF17" s="25">
        <v>33.799999999999997</v>
      </c>
      <c r="AG17" s="25">
        <v>10.4</v>
      </c>
      <c r="AH17" s="25">
        <v>5.9</v>
      </c>
      <c r="AI17" s="25">
        <v>8.9</v>
      </c>
      <c r="AJ17" s="25">
        <v>8.6</v>
      </c>
      <c r="AK17" s="25"/>
      <c r="AL17" s="11">
        <v>18628</v>
      </c>
      <c r="AM17" s="25">
        <f t="shared" si="7"/>
        <v>27.5</v>
      </c>
      <c r="AN17" s="25">
        <f t="shared" si="8"/>
        <v>93.1</v>
      </c>
      <c r="AO17" s="25">
        <f t="shared" si="9"/>
        <v>143.60000000000002</v>
      </c>
      <c r="AP17" s="25">
        <f t="shared" si="10"/>
        <v>264.10000000000002</v>
      </c>
      <c r="AQ17" s="25"/>
      <c r="AR17" s="11">
        <v>18628</v>
      </c>
      <c r="AS17" s="25">
        <f t="shared" si="11"/>
        <v>10.412722453616054</v>
      </c>
      <c r="AT17" s="25">
        <f t="shared" si="12"/>
        <v>35.251798561151077</v>
      </c>
      <c r="AU17" s="25">
        <f t="shared" si="13"/>
        <v>54.373343430518744</v>
      </c>
    </row>
    <row r="18" spans="1:47">
      <c r="E18" s="28">
        <v>7061</v>
      </c>
      <c r="F18" s="32">
        <v>4.6234999999999999</v>
      </c>
      <c r="I18" s="7">
        <f t="shared" si="1"/>
        <v>1804</v>
      </c>
      <c r="J18" s="25">
        <f>J19/('GDP by Industry (Historical)'!F11/'GDP by Industry (Historical)'!F10)</f>
        <v>0.46993356557569038</v>
      </c>
      <c r="K18" s="25">
        <f>K19/('GDP by Industry (Historical)'!G11/'GDP by Industry (Historical)'!G10)</f>
        <v>4.8664583523954093E-2</v>
      </c>
      <c r="L18" s="25">
        <f>L19/('GDP by Industry (Historical)'!H11/'GDP by Industry (Historical)'!H10)</f>
        <v>9.5403599539732098E-2</v>
      </c>
      <c r="M18" s="25">
        <f t="shared" si="2"/>
        <v>0.61400174863937662</v>
      </c>
      <c r="O18" s="7">
        <f t="shared" si="3"/>
        <v>1804</v>
      </c>
      <c r="P18" s="68">
        <f t="shared" si="4"/>
        <v>76.536193360533531</v>
      </c>
      <c r="Q18" s="68">
        <f t="shared" si="5"/>
        <v>7.9258053632248533</v>
      </c>
      <c r="R18" s="68">
        <f t="shared" si="6"/>
        <v>15.538001276241603</v>
      </c>
      <c r="T18" t="s">
        <v>87</v>
      </c>
      <c r="U18" s="11">
        <v>18993</v>
      </c>
      <c r="V18" s="25">
        <v>302.39999999999998</v>
      </c>
      <c r="W18" s="25">
        <v>23</v>
      </c>
      <c r="X18" s="25">
        <v>8.4</v>
      </c>
      <c r="Y18" s="25">
        <v>5.6</v>
      </c>
      <c r="Z18" s="25">
        <v>15.2</v>
      </c>
      <c r="AA18" s="25">
        <v>95.8</v>
      </c>
      <c r="AB18" s="25">
        <v>21.3</v>
      </c>
      <c r="AC18" s="25">
        <v>28.4</v>
      </c>
      <c r="AD18" s="25">
        <v>19</v>
      </c>
      <c r="AE18" s="25">
        <v>10.5</v>
      </c>
      <c r="AF18" s="25">
        <v>37.700000000000003</v>
      </c>
      <c r="AG18" s="25">
        <v>12</v>
      </c>
      <c r="AH18" s="25">
        <v>6.6</v>
      </c>
      <c r="AI18" s="25">
        <v>9.6999999999999993</v>
      </c>
      <c r="AJ18" s="25">
        <v>9.3000000000000007</v>
      </c>
      <c r="AK18" s="25"/>
      <c r="AL18" s="11">
        <v>18993</v>
      </c>
      <c r="AM18" s="25">
        <f t="shared" si="7"/>
        <v>31.4</v>
      </c>
      <c r="AN18" s="25">
        <f t="shared" si="8"/>
        <v>111</v>
      </c>
      <c r="AO18" s="25">
        <f t="shared" si="9"/>
        <v>160.1</v>
      </c>
      <c r="AP18" s="25">
        <f t="shared" si="10"/>
        <v>302.39999999999998</v>
      </c>
      <c r="AQ18" s="25"/>
      <c r="AR18" s="11">
        <v>18993</v>
      </c>
      <c r="AS18" s="25">
        <f t="shared" si="11"/>
        <v>10.383597883597885</v>
      </c>
      <c r="AT18" s="25">
        <f t="shared" si="12"/>
        <v>36.706349206349209</v>
      </c>
      <c r="AU18" s="25">
        <f t="shared" si="13"/>
        <v>52.943121693121697</v>
      </c>
    </row>
    <row r="19" spans="1:47">
      <c r="E19" s="28">
        <v>7092</v>
      </c>
      <c r="F19" s="32">
        <v>4.9192</v>
      </c>
      <c r="I19" s="7">
        <f t="shared" si="1"/>
        <v>1805</v>
      </c>
      <c r="J19" s="25">
        <f>J20/('GDP by Industry (Historical)'!F12/'GDP by Industry (Historical)'!F11)</f>
        <v>0.49569841005190307</v>
      </c>
      <c r="K19" s="25">
        <f>K20/('GDP by Industry (Historical)'!G12/'GDP by Industry (Historical)'!G11)</f>
        <v>5.1279178596420026E-2</v>
      </c>
      <c r="L19" s="25">
        <f>L20/('GDP by Industry (Historical)'!H12/'GDP by Industry (Historical)'!H11)</f>
        <v>0.10027753453805598</v>
      </c>
      <c r="M19" s="25">
        <f t="shared" si="2"/>
        <v>0.64725512318637912</v>
      </c>
      <c r="O19" s="7">
        <f t="shared" si="3"/>
        <v>1805</v>
      </c>
      <c r="P19" s="68">
        <f t="shared" si="4"/>
        <v>76.584702429487791</v>
      </c>
      <c r="Q19" s="68">
        <f t="shared" si="5"/>
        <v>7.9225604803214562</v>
      </c>
      <c r="R19" s="68">
        <f t="shared" si="6"/>
        <v>15.492737090190749</v>
      </c>
      <c r="T19" t="s">
        <v>89</v>
      </c>
      <c r="U19" s="11">
        <v>19359</v>
      </c>
      <c r="V19" s="25">
        <v>316.39999999999998</v>
      </c>
      <c r="W19" s="25">
        <v>22.1</v>
      </c>
      <c r="X19" s="25">
        <v>8.3000000000000007</v>
      </c>
      <c r="Y19" s="25">
        <v>6.1</v>
      </c>
      <c r="Z19" s="25">
        <v>16.399999999999999</v>
      </c>
      <c r="AA19" s="25">
        <v>100</v>
      </c>
      <c r="AB19" s="25">
        <v>21.5</v>
      </c>
      <c r="AC19" s="25">
        <v>29.9</v>
      </c>
      <c r="AD19" s="25">
        <v>19.7</v>
      </c>
      <c r="AE19" s="25">
        <v>11.4</v>
      </c>
      <c r="AF19" s="25">
        <v>41.3</v>
      </c>
      <c r="AG19" s="25">
        <v>12.9</v>
      </c>
      <c r="AH19" s="25">
        <v>7.1</v>
      </c>
      <c r="AI19" s="25">
        <v>10.199999999999999</v>
      </c>
      <c r="AJ19" s="25">
        <v>9.6</v>
      </c>
      <c r="AK19" s="25"/>
      <c r="AL19" s="11">
        <v>19359</v>
      </c>
      <c r="AM19" s="25">
        <f t="shared" si="7"/>
        <v>30.400000000000002</v>
      </c>
      <c r="AN19" s="25">
        <f t="shared" si="8"/>
        <v>116.4</v>
      </c>
      <c r="AO19" s="25">
        <f t="shared" si="9"/>
        <v>169.69999999999996</v>
      </c>
      <c r="AP19" s="25">
        <f t="shared" si="10"/>
        <v>316.39999999999998</v>
      </c>
      <c r="AQ19" s="25"/>
      <c r="AR19" s="11">
        <v>19359</v>
      </c>
      <c r="AS19" s="25">
        <f t="shared" si="11"/>
        <v>9.6080910240202275</v>
      </c>
      <c r="AT19" s="25">
        <f t="shared" si="12"/>
        <v>36.788874841972188</v>
      </c>
      <c r="AU19" s="25">
        <f t="shared" si="13"/>
        <v>53.634639696586589</v>
      </c>
    </row>
    <row r="20" spans="1:47">
      <c r="E20" s="28">
        <v>7122</v>
      </c>
      <c r="F20" s="32">
        <v>5.2149000000000001</v>
      </c>
      <c r="I20" s="7">
        <f t="shared" si="1"/>
        <v>1806</v>
      </c>
      <c r="J20" s="25">
        <f>J21/('GDP by Industry (Historical)'!F13/'GDP by Industry (Historical)'!F12)</f>
        <v>0.54597839305189821</v>
      </c>
      <c r="K20" s="25">
        <f>K21/('GDP by Industry (Historical)'!G13/'GDP by Industry (Historical)'!G12)</f>
        <v>5.6425362056328754E-2</v>
      </c>
      <c r="L20" s="25">
        <f>L21/('GDP by Industry (Historical)'!H13/'GDP by Industry (Historical)'!H12)</f>
        <v>0.11008102890286924</v>
      </c>
      <c r="M20" s="25">
        <f t="shared" si="2"/>
        <v>0.71248478401109616</v>
      </c>
      <c r="O20" s="7">
        <f t="shared" si="3"/>
        <v>1806</v>
      </c>
      <c r="P20" s="68">
        <f t="shared" si="4"/>
        <v>76.6301828901086</v>
      </c>
      <c r="Q20" s="68">
        <f t="shared" si="5"/>
        <v>7.9195181879771903</v>
      </c>
      <c r="R20" s="68">
        <f t="shared" si="6"/>
        <v>15.45029892191422</v>
      </c>
      <c r="T20" t="s">
        <v>91</v>
      </c>
      <c r="U20" s="11">
        <v>19724</v>
      </c>
      <c r="V20" s="25">
        <v>336</v>
      </c>
      <c r="W20" s="25">
        <v>20</v>
      </c>
      <c r="X20" s="25">
        <v>8.6999999999999993</v>
      </c>
      <c r="Y20" s="25">
        <v>6.8</v>
      </c>
      <c r="Z20" s="25">
        <v>17</v>
      </c>
      <c r="AA20" s="25">
        <v>109.5</v>
      </c>
      <c r="AB20" s="25">
        <v>22</v>
      </c>
      <c r="AC20" s="25">
        <v>30.8</v>
      </c>
      <c r="AD20" s="25">
        <v>20.6</v>
      </c>
      <c r="AE20" s="25">
        <v>12.5</v>
      </c>
      <c r="AF20" s="25">
        <v>45.5</v>
      </c>
      <c r="AG20" s="25">
        <v>14</v>
      </c>
      <c r="AH20" s="25">
        <v>7.8</v>
      </c>
      <c r="AI20" s="25">
        <v>10.6</v>
      </c>
      <c r="AJ20" s="25">
        <v>10.1</v>
      </c>
      <c r="AK20" s="25"/>
      <c r="AL20" s="11">
        <v>19724</v>
      </c>
      <c r="AM20" s="25">
        <f t="shared" si="7"/>
        <v>28.7</v>
      </c>
      <c r="AN20" s="25">
        <f t="shared" si="8"/>
        <v>126.5</v>
      </c>
      <c r="AO20" s="25">
        <f t="shared" si="9"/>
        <v>180.70000000000002</v>
      </c>
      <c r="AP20" s="25">
        <f t="shared" si="10"/>
        <v>336</v>
      </c>
      <c r="AQ20" s="25"/>
      <c r="AR20" s="11">
        <v>19724</v>
      </c>
      <c r="AS20" s="25">
        <f t="shared" si="11"/>
        <v>8.5416666666666661</v>
      </c>
      <c r="AT20" s="25">
        <f t="shared" si="12"/>
        <v>37.648809523809526</v>
      </c>
      <c r="AU20" s="25">
        <f t="shared" si="13"/>
        <v>53.779761904761905</v>
      </c>
    </row>
    <row r="21" spans="1:47">
      <c r="E21" s="28">
        <v>7153</v>
      </c>
      <c r="F21" s="32">
        <v>5.2954999999999997</v>
      </c>
      <c r="I21" s="7">
        <f t="shared" si="1"/>
        <v>1807</v>
      </c>
      <c r="J21" s="25">
        <f>J22/('GDP by Industry (Historical)'!F14/'GDP by Industry (Historical)'!F13)</f>
        <v>0.52100577175540397</v>
      </c>
      <c r="K21" s="25">
        <f>K22/('GDP by Industry (Historical)'!G14/'GDP by Industry (Historical)'!G13)</f>
        <v>5.3795083689461037E-2</v>
      </c>
      <c r="L21" s="25">
        <f>L22/('GDP by Industry (Historical)'!H14/'GDP by Industry (Historical)'!H13)</f>
        <v>0.10471655585050119</v>
      </c>
      <c r="M21" s="25">
        <f t="shared" si="2"/>
        <v>0.67951741129536625</v>
      </c>
      <c r="O21" s="7">
        <f t="shared" si="3"/>
        <v>1807</v>
      </c>
      <c r="P21" s="68">
        <f t="shared" si="4"/>
        <v>76.672909787875625</v>
      </c>
      <c r="Q21" s="68">
        <f t="shared" si="5"/>
        <v>7.9166600877689497</v>
      </c>
      <c r="R21" s="68">
        <f t="shared" si="6"/>
        <v>15.410430124355413</v>
      </c>
      <c r="T21" t="s">
        <v>93</v>
      </c>
      <c r="U21" s="11">
        <v>20089</v>
      </c>
      <c r="V21" s="25">
        <v>335.4</v>
      </c>
      <c r="W21" s="25">
        <v>19.600000000000001</v>
      </c>
      <c r="X21" s="25">
        <v>8.8000000000000007</v>
      </c>
      <c r="Y21" s="25">
        <v>7.5</v>
      </c>
      <c r="Z21" s="25">
        <v>17.100000000000001</v>
      </c>
      <c r="AA21" s="25">
        <v>103.7</v>
      </c>
      <c r="AB21" s="25">
        <v>22.2</v>
      </c>
      <c r="AC21" s="25">
        <v>31.4</v>
      </c>
      <c r="AD21" s="25">
        <v>19.2</v>
      </c>
      <c r="AE21" s="25">
        <v>12.8</v>
      </c>
      <c r="AF21" s="25">
        <v>49.2</v>
      </c>
      <c r="AG21" s="25">
        <v>14.5</v>
      </c>
      <c r="AH21" s="25">
        <v>8.1</v>
      </c>
      <c r="AI21" s="25">
        <v>10.9</v>
      </c>
      <c r="AJ21" s="25">
        <v>10.4</v>
      </c>
      <c r="AK21" s="25"/>
      <c r="AL21" s="11">
        <v>20089</v>
      </c>
      <c r="AM21" s="25">
        <f t="shared" si="7"/>
        <v>28.400000000000002</v>
      </c>
      <c r="AN21" s="25">
        <f t="shared" si="8"/>
        <v>120.80000000000001</v>
      </c>
      <c r="AO21" s="25">
        <f t="shared" si="9"/>
        <v>186.20000000000002</v>
      </c>
      <c r="AP21" s="25">
        <f t="shared" si="10"/>
        <v>335.4</v>
      </c>
      <c r="AQ21" s="25"/>
      <c r="AR21" s="11">
        <v>20089</v>
      </c>
      <c r="AS21" s="25">
        <f t="shared" si="11"/>
        <v>8.4675014907573054</v>
      </c>
      <c r="AT21" s="25">
        <f t="shared" si="12"/>
        <v>36.016696481812765</v>
      </c>
      <c r="AU21" s="25">
        <f t="shared" si="13"/>
        <v>55.515802027429935</v>
      </c>
    </row>
    <row r="22" spans="1:47">
      <c r="E22" s="28">
        <v>7184</v>
      </c>
      <c r="F22" s="32">
        <v>5.1879999999999997</v>
      </c>
      <c r="I22" s="7">
        <f t="shared" si="1"/>
        <v>1808</v>
      </c>
      <c r="J22" s="25">
        <f>J23/('GDP by Industry (Historical)'!F15/'GDP by Industry (Historical)'!F14)</f>
        <v>0.57220767486081714</v>
      </c>
      <c r="K22" s="25">
        <f>K23/('GDP by Industry (Historical)'!G15/'GDP by Industry (Historical)'!G14)</f>
        <v>5.9030762866866392E-2</v>
      </c>
      <c r="L22" s="25">
        <f>L23/('GDP by Industry (Historical)'!H15/'GDP by Industry (Historical)'!H14)</f>
        <v>0.1146673881381461</v>
      </c>
      <c r="M22" s="25">
        <f t="shared" si="2"/>
        <v>0.74590582586582965</v>
      </c>
      <c r="O22" s="7">
        <f t="shared" si="3"/>
        <v>1808</v>
      </c>
      <c r="P22" s="68">
        <f t="shared" si="4"/>
        <v>76.713125842208314</v>
      </c>
      <c r="Q22" s="68">
        <f t="shared" si="5"/>
        <v>7.9139699436379782</v>
      </c>
      <c r="R22" s="68">
        <f t="shared" si="6"/>
        <v>15.372904214153701</v>
      </c>
      <c r="T22" t="s">
        <v>95</v>
      </c>
      <c r="U22" s="11">
        <v>20454</v>
      </c>
      <c r="V22" s="25">
        <v>367.6</v>
      </c>
      <c r="W22" s="25">
        <v>18.8</v>
      </c>
      <c r="X22" s="25">
        <v>10</v>
      </c>
      <c r="Y22" s="25">
        <v>8.1</v>
      </c>
      <c r="Z22" s="25">
        <v>18.399999999999999</v>
      </c>
      <c r="AA22" s="25">
        <v>117.3</v>
      </c>
      <c r="AB22" s="25">
        <v>25.1</v>
      </c>
      <c r="AC22" s="25">
        <v>33.4</v>
      </c>
      <c r="AD22" s="25">
        <v>20.9</v>
      </c>
      <c r="AE22" s="25">
        <v>14</v>
      </c>
      <c r="AF22" s="25">
        <v>53.3</v>
      </c>
      <c r="AG22" s="25">
        <v>16.100000000000001</v>
      </c>
      <c r="AH22" s="25">
        <v>9.4</v>
      </c>
      <c r="AI22" s="25">
        <v>11.5</v>
      </c>
      <c r="AJ22" s="25">
        <v>11.4</v>
      </c>
      <c r="AK22" s="25"/>
      <c r="AL22" s="11">
        <v>20454</v>
      </c>
      <c r="AM22" s="25">
        <f t="shared" si="7"/>
        <v>28.8</v>
      </c>
      <c r="AN22" s="25">
        <f t="shared" si="8"/>
        <v>135.69999999999999</v>
      </c>
      <c r="AO22" s="25">
        <f t="shared" si="9"/>
        <v>203.2</v>
      </c>
      <c r="AP22" s="25">
        <f t="shared" si="10"/>
        <v>367.6</v>
      </c>
      <c r="AQ22" s="25"/>
      <c r="AR22" s="11">
        <v>20454</v>
      </c>
      <c r="AS22" s="25">
        <f t="shared" si="11"/>
        <v>7.8346028291621321</v>
      </c>
      <c r="AT22" s="25">
        <f t="shared" si="12"/>
        <v>36.915125136017402</v>
      </c>
      <c r="AU22" s="25">
        <f t="shared" si="13"/>
        <v>55.277475516866154</v>
      </c>
    </row>
    <row r="23" spans="1:47">
      <c r="E23" s="28">
        <v>7214</v>
      </c>
      <c r="F23" s="32">
        <v>5.1341999999999999</v>
      </c>
      <c r="I23" s="7">
        <f t="shared" si="1"/>
        <v>1809</v>
      </c>
      <c r="J23" s="25">
        <f>J24/('GDP by Industry (Historical)'!F16/'GDP by Industry (Historical)'!F15)</f>
        <v>0.60855078153863362</v>
      </c>
      <c r="K23" s="25">
        <f>K24/('GDP by Industry (Historical)'!G16/'GDP by Industry (Historical)'!G15)</f>
        <v>6.2728903507530145E-2</v>
      </c>
      <c r="L23" s="25">
        <f>L24/('GDP by Industry (Historical)'!H16/'GDP by Industry (Historical)'!H15)</f>
        <v>0.1216095494052527</v>
      </c>
      <c r="M23" s="25">
        <f t="shared" si="2"/>
        <v>0.79288923445141646</v>
      </c>
      <c r="O23" s="7">
        <f t="shared" si="3"/>
        <v>1809</v>
      </c>
      <c r="P23" s="68">
        <f t="shared" si="4"/>
        <v>76.751046060005748</v>
      </c>
      <c r="Q23" s="68">
        <f t="shared" si="5"/>
        <v>7.9114333732795563</v>
      </c>
      <c r="R23" s="68">
        <f t="shared" si="6"/>
        <v>15.337520566714696</v>
      </c>
      <c r="T23" t="s">
        <v>97</v>
      </c>
      <c r="U23" s="11">
        <v>20820</v>
      </c>
      <c r="V23" s="25">
        <v>387.7</v>
      </c>
      <c r="W23" s="25">
        <v>18.600000000000001</v>
      </c>
      <c r="X23" s="25">
        <v>10.8</v>
      </c>
      <c r="Y23" s="25">
        <v>8.6</v>
      </c>
      <c r="Z23" s="25">
        <v>20.2</v>
      </c>
      <c r="AA23" s="25">
        <v>122.4</v>
      </c>
      <c r="AB23" s="25">
        <v>27</v>
      </c>
      <c r="AC23" s="25">
        <v>34.5</v>
      </c>
      <c r="AD23" s="25">
        <v>22</v>
      </c>
      <c r="AE23" s="25">
        <v>14.8</v>
      </c>
      <c r="AF23" s="25">
        <v>56.9</v>
      </c>
      <c r="AG23" s="25">
        <v>17.5</v>
      </c>
      <c r="AH23" s="25">
        <v>10</v>
      </c>
      <c r="AI23" s="25">
        <v>12</v>
      </c>
      <c r="AJ23" s="25">
        <v>12.4</v>
      </c>
      <c r="AK23" s="25"/>
      <c r="AL23" s="11">
        <v>20820</v>
      </c>
      <c r="AM23" s="25">
        <f t="shared" si="7"/>
        <v>29.400000000000002</v>
      </c>
      <c r="AN23" s="25">
        <f t="shared" si="8"/>
        <v>142.6</v>
      </c>
      <c r="AO23" s="25">
        <f t="shared" si="9"/>
        <v>215.7</v>
      </c>
      <c r="AP23" s="25">
        <f t="shared" si="10"/>
        <v>387.7</v>
      </c>
      <c r="AQ23" s="25"/>
      <c r="AR23" s="11">
        <v>20820</v>
      </c>
      <c r="AS23" s="25">
        <f t="shared" si="11"/>
        <v>7.5831828733556872</v>
      </c>
      <c r="AT23" s="25">
        <f t="shared" si="12"/>
        <v>36.781016249677585</v>
      </c>
      <c r="AU23" s="25">
        <f t="shared" si="13"/>
        <v>55.635800876966726</v>
      </c>
    </row>
    <row r="24" spans="1:47">
      <c r="E24" s="28">
        <v>7245</v>
      </c>
      <c r="F24" s="32">
        <v>5.0536000000000003</v>
      </c>
      <c r="I24" s="7">
        <f t="shared" si="1"/>
        <v>1810</v>
      </c>
      <c r="J24" s="25">
        <f>J25/('GDP by Industry (Historical)'!F17/'GDP by Industry (Historical)'!F16)</f>
        <v>0.62649248090072363</v>
      </c>
      <c r="K24" s="25">
        <f>K25/('GDP by Industry (Historical)'!G17/'GDP by Industry (Historical)'!G16)</f>
        <v>6.4528650863614409E-2</v>
      </c>
      <c r="L24" s="25">
        <f>L25/('GDP by Industry (Historical)'!H17/'GDP by Industry (Historical)'!H16)</f>
        <v>0.12486386210269793</v>
      </c>
      <c r="M24" s="25">
        <f t="shared" si="2"/>
        <v>0.81588499386703595</v>
      </c>
      <c r="O24" s="7">
        <f t="shared" si="3"/>
        <v>1810</v>
      </c>
      <c r="P24" s="68">
        <f t="shared" si="4"/>
        <v>76.786861580986809</v>
      </c>
      <c r="Q24" s="68">
        <f t="shared" si="5"/>
        <v>7.9090375909194117</v>
      </c>
      <c r="R24" s="68">
        <f t="shared" si="6"/>
        <v>15.304100828093778</v>
      </c>
      <c r="T24" t="s">
        <v>99</v>
      </c>
      <c r="U24" s="11">
        <v>21185</v>
      </c>
      <c r="V24" s="25">
        <v>407.9</v>
      </c>
      <c r="W24" s="25">
        <v>18.399999999999999</v>
      </c>
      <c r="X24" s="25">
        <v>10.9</v>
      </c>
      <c r="Y24" s="25">
        <v>9.3000000000000007</v>
      </c>
      <c r="Z24" s="25">
        <v>21.3</v>
      </c>
      <c r="AA24" s="25">
        <v>127.5</v>
      </c>
      <c r="AB24" s="25">
        <v>28.5</v>
      </c>
      <c r="AC24" s="25">
        <v>36.5</v>
      </c>
      <c r="AD24" s="25">
        <v>22.8</v>
      </c>
      <c r="AE24" s="25">
        <v>15.9</v>
      </c>
      <c r="AF24" s="25">
        <v>60.9</v>
      </c>
      <c r="AG24" s="25">
        <v>19</v>
      </c>
      <c r="AH24" s="25">
        <v>11.1</v>
      </c>
      <c r="AI24" s="25">
        <v>12.8</v>
      </c>
      <c r="AJ24" s="25">
        <v>13.1</v>
      </c>
      <c r="AK24" s="25"/>
      <c r="AL24" s="11">
        <v>21185</v>
      </c>
      <c r="AM24" s="25">
        <f t="shared" si="7"/>
        <v>29.299999999999997</v>
      </c>
      <c r="AN24" s="25">
        <f t="shared" si="8"/>
        <v>148.80000000000001</v>
      </c>
      <c r="AO24" s="25">
        <f t="shared" si="9"/>
        <v>229.9</v>
      </c>
      <c r="AP24" s="25">
        <f t="shared" si="10"/>
        <v>407.9</v>
      </c>
      <c r="AQ24" s="25"/>
      <c r="AR24" s="11">
        <v>21185</v>
      </c>
      <c r="AS24" s="25">
        <f t="shared" si="11"/>
        <v>7.1831331208629559</v>
      </c>
      <c r="AT24" s="25">
        <f t="shared" si="12"/>
        <v>36.47952929639618</v>
      </c>
      <c r="AU24" s="25">
        <f t="shared" si="13"/>
        <v>56.361853395440065</v>
      </c>
    </row>
    <row r="25" spans="1:47">
      <c r="A25" s="8" t="s">
        <v>450</v>
      </c>
      <c r="B25" s="8" t="s">
        <v>1</v>
      </c>
      <c r="C25" t="s">
        <v>451</v>
      </c>
      <c r="E25" s="28">
        <v>7275</v>
      </c>
      <c r="F25" s="32">
        <v>5.1341999999999999</v>
      </c>
      <c r="I25" s="7">
        <f t="shared" si="1"/>
        <v>1811</v>
      </c>
      <c r="J25" s="25">
        <f>J26/('GDP by Industry (Historical)'!F18/'GDP by Industry (Historical)'!F17)</f>
        <v>0.67097510168687857</v>
      </c>
      <c r="K25" s="25">
        <f>K26/('GDP by Industry (Historical)'!G18/'GDP by Industry (Historical)'!G17)</f>
        <v>7.2546398514690899E-2</v>
      </c>
      <c r="L25" s="25">
        <f>L26/('GDP by Industry (Historical)'!H18/'GDP by Industry (Historical)'!H17)</f>
        <v>0.13981262653466128</v>
      </c>
      <c r="M25" s="25">
        <f t="shared" si="2"/>
        <v>0.8833341267362308</v>
      </c>
      <c r="O25" s="7">
        <f t="shared" si="3"/>
        <v>1811</v>
      </c>
      <c r="P25" s="68">
        <f t="shared" si="4"/>
        <v>75.959377247884376</v>
      </c>
      <c r="Q25" s="68">
        <f t="shared" si="5"/>
        <v>8.2127924551876532</v>
      </c>
      <c r="R25" s="68">
        <f t="shared" si="6"/>
        <v>15.827830296927974</v>
      </c>
      <c r="T25" t="s">
        <v>101</v>
      </c>
      <c r="U25" s="11">
        <v>21550</v>
      </c>
      <c r="V25" s="25">
        <v>410.7</v>
      </c>
      <c r="W25" s="25">
        <v>20.6</v>
      </c>
      <c r="X25" s="25">
        <v>10</v>
      </c>
      <c r="Y25" s="25">
        <v>10</v>
      </c>
      <c r="Z25" s="25">
        <v>20.9</v>
      </c>
      <c r="AA25" s="25">
        <v>120.9</v>
      </c>
      <c r="AB25" s="25">
        <v>29.1</v>
      </c>
      <c r="AC25" s="25">
        <v>37.200000000000003</v>
      </c>
      <c r="AD25" s="25">
        <v>21.7</v>
      </c>
      <c r="AE25" s="25">
        <v>16.600000000000001</v>
      </c>
      <c r="AF25" s="25">
        <v>65.3</v>
      </c>
      <c r="AG25" s="25">
        <v>19.5</v>
      </c>
      <c r="AH25" s="25">
        <v>12.1</v>
      </c>
      <c r="AI25" s="25">
        <v>13.1</v>
      </c>
      <c r="AJ25" s="25">
        <v>13.6</v>
      </c>
      <c r="AK25" s="25"/>
      <c r="AL25" s="11">
        <v>21550</v>
      </c>
      <c r="AM25" s="25">
        <f t="shared" si="7"/>
        <v>30.6</v>
      </c>
      <c r="AN25" s="25">
        <f t="shared" si="8"/>
        <v>141.80000000000001</v>
      </c>
      <c r="AO25" s="25">
        <f t="shared" si="9"/>
        <v>238.20000000000002</v>
      </c>
      <c r="AP25" s="25">
        <f t="shared" si="10"/>
        <v>410.7</v>
      </c>
      <c r="AQ25" s="25"/>
      <c r="AR25" s="11">
        <v>21550</v>
      </c>
      <c r="AS25" s="25">
        <f t="shared" si="11"/>
        <v>7.4506939371804242</v>
      </c>
      <c r="AT25" s="25">
        <f t="shared" si="12"/>
        <v>34.526418310202097</v>
      </c>
      <c r="AU25" s="25">
        <f t="shared" si="13"/>
        <v>57.998539079620166</v>
      </c>
    </row>
    <row r="26" spans="1:47">
      <c r="A26" t="s">
        <v>12</v>
      </c>
      <c r="C26" t="s">
        <v>452</v>
      </c>
      <c r="E26" s="28">
        <v>7306</v>
      </c>
      <c r="F26" s="32">
        <v>5.6181000000000001</v>
      </c>
      <c r="I26" s="7">
        <f t="shared" si="1"/>
        <v>1812</v>
      </c>
      <c r="J26" s="25">
        <f>J27/('GDP by Industry (Historical)'!F19/'GDP by Industry (Historical)'!F18)</f>
        <v>0.67802679008679956</v>
      </c>
      <c r="K26" s="25">
        <f>K27/('GDP by Industry (Historical)'!G19/'GDP by Industry (Historical)'!G18)</f>
        <v>7.6605182262489635E-2</v>
      </c>
      <c r="L26" s="25">
        <f>L27/('GDP by Industry (Historical)'!H19/'GDP by Industry (Historical)'!H18)</f>
        <v>0.14711779245120418</v>
      </c>
      <c r="M26" s="25">
        <f t="shared" si="2"/>
        <v>0.90174976480049329</v>
      </c>
      <c r="O26" s="7">
        <f t="shared" si="3"/>
        <v>1812</v>
      </c>
      <c r="P26" s="68">
        <f t="shared" si="4"/>
        <v>75.19012663527657</v>
      </c>
      <c r="Q26" s="68">
        <f t="shared" si="5"/>
        <v>8.4951707505505212</v>
      </c>
      <c r="R26" s="68">
        <f t="shared" si="6"/>
        <v>16.314702614172912</v>
      </c>
      <c r="T26" t="s">
        <v>103</v>
      </c>
      <c r="U26" s="11">
        <v>21915</v>
      </c>
      <c r="V26" s="25">
        <v>447.5</v>
      </c>
      <c r="W26" s="25">
        <v>19</v>
      </c>
      <c r="X26" s="25">
        <v>9.8000000000000007</v>
      </c>
      <c r="Y26" s="25">
        <v>11</v>
      </c>
      <c r="Z26" s="25">
        <v>22.7</v>
      </c>
      <c r="AA26" s="25">
        <v>136</v>
      </c>
      <c r="AB26" s="25">
        <v>33.4</v>
      </c>
      <c r="AC26" s="25">
        <v>40.6</v>
      </c>
      <c r="AD26" s="25">
        <v>22.9</v>
      </c>
      <c r="AE26" s="25">
        <v>18.3</v>
      </c>
      <c r="AF26" s="25">
        <v>69.900000000000006</v>
      </c>
      <c r="AG26" s="25">
        <v>21.7</v>
      </c>
      <c r="AH26" s="25">
        <v>13.4</v>
      </c>
      <c r="AI26" s="25">
        <v>14.3</v>
      </c>
      <c r="AJ26" s="25">
        <v>14.5</v>
      </c>
      <c r="AK26" s="25"/>
      <c r="AL26" s="11">
        <v>21915</v>
      </c>
      <c r="AM26" s="25">
        <f t="shared" si="7"/>
        <v>28.8</v>
      </c>
      <c r="AN26" s="25">
        <f t="shared" si="8"/>
        <v>158.69999999999999</v>
      </c>
      <c r="AO26" s="25">
        <f t="shared" si="9"/>
        <v>260</v>
      </c>
      <c r="AP26" s="25">
        <f t="shared" si="10"/>
        <v>447.5</v>
      </c>
      <c r="AQ26" s="25"/>
      <c r="AR26" s="11">
        <v>21915</v>
      </c>
      <c r="AS26" s="25">
        <f t="shared" si="11"/>
        <v>6.4357541899441344</v>
      </c>
      <c r="AT26" s="25">
        <f t="shared" si="12"/>
        <v>35.463687150837984</v>
      </c>
      <c r="AU26" s="25">
        <f t="shared" si="13"/>
        <v>58.100558659217874</v>
      </c>
    </row>
    <row r="27" spans="1:47">
      <c r="A27" t="s">
        <v>16</v>
      </c>
      <c r="C27" t="s">
        <v>453</v>
      </c>
      <c r="E27" s="28">
        <v>7337</v>
      </c>
      <c r="F27" s="32">
        <v>5.6181000000000001</v>
      </c>
      <c r="I27" s="7">
        <f t="shared" si="1"/>
        <v>1813</v>
      </c>
      <c r="J27" s="25">
        <f>J28/('GDP by Industry (Historical)'!F20/'GDP by Industry (Historical)'!F19)</f>
        <v>0.82510719227535634</v>
      </c>
      <c r="K27" s="25">
        <f>K28/('GDP by Industry (Historical)'!G20/'GDP by Industry (Historical)'!G19)</f>
        <v>9.7036011098483199E-2</v>
      </c>
      <c r="L27" s="25">
        <f>L28/('GDP by Industry (Historical)'!H20/'GDP by Industry (Historical)'!H19)</f>
        <v>0.18578220951544278</v>
      </c>
      <c r="M27" s="25">
        <f t="shared" si="2"/>
        <v>1.1079254128892821</v>
      </c>
      <c r="O27" s="7">
        <f t="shared" si="3"/>
        <v>1813</v>
      </c>
      <c r="P27" s="68">
        <f t="shared" si="4"/>
        <v>74.473171449657087</v>
      </c>
      <c r="Q27" s="68">
        <f t="shared" si="5"/>
        <v>8.7583523195329267</v>
      </c>
      <c r="R27" s="68">
        <f t="shared" si="6"/>
        <v>16.768476230809995</v>
      </c>
      <c r="T27" t="s">
        <v>105</v>
      </c>
      <c r="U27" s="11">
        <v>22281</v>
      </c>
      <c r="V27" s="25">
        <v>463.5</v>
      </c>
      <c r="W27" s="25">
        <v>19.899999999999999</v>
      </c>
      <c r="X27" s="25">
        <v>10.1</v>
      </c>
      <c r="Y27" s="25">
        <v>12</v>
      </c>
      <c r="Z27" s="25">
        <v>23.1</v>
      </c>
      <c r="AA27" s="25">
        <v>137.80000000000001</v>
      </c>
      <c r="AB27" s="25">
        <v>34.799999999999997</v>
      </c>
      <c r="AC27" s="25">
        <v>41.5</v>
      </c>
      <c r="AD27" s="25">
        <v>23.2</v>
      </c>
      <c r="AE27" s="25">
        <v>19.100000000000001</v>
      </c>
      <c r="AF27" s="25">
        <v>74.8</v>
      </c>
      <c r="AG27" s="25">
        <v>22.7</v>
      </c>
      <c r="AH27" s="25">
        <v>14.2</v>
      </c>
      <c r="AI27" s="25">
        <v>14.8</v>
      </c>
      <c r="AJ27" s="25">
        <v>15.6</v>
      </c>
      <c r="AK27" s="25"/>
      <c r="AL27" s="11">
        <v>22281</v>
      </c>
      <c r="AM27" s="25">
        <f t="shared" si="7"/>
        <v>30</v>
      </c>
      <c r="AN27" s="25">
        <f t="shared" si="8"/>
        <v>160.9</v>
      </c>
      <c r="AO27" s="25">
        <f t="shared" si="9"/>
        <v>272.7</v>
      </c>
      <c r="AP27" s="25">
        <f t="shared" si="10"/>
        <v>463.5</v>
      </c>
      <c r="AQ27" s="25"/>
      <c r="AR27" s="11">
        <v>22281</v>
      </c>
      <c r="AS27" s="25">
        <f t="shared" si="11"/>
        <v>6.4724919093851137</v>
      </c>
      <c r="AT27" s="25">
        <f t="shared" si="12"/>
        <v>34.714131607335489</v>
      </c>
      <c r="AU27" s="25">
        <f t="shared" si="13"/>
        <v>58.834951456310677</v>
      </c>
    </row>
    <row r="28" spans="1:47">
      <c r="A28" t="s">
        <v>21</v>
      </c>
      <c r="C28" t="s">
        <v>345</v>
      </c>
      <c r="E28" s="28">
        <v>7366</v>
      </c>
      <c r="F28" s="32">
        <v>5.5106000000000002</v>
      </c>
      <c r="I28" s="7">
        <f t="shared" si="1"/>
        <v>1814</v>
      </c>
      <c r="J28" s="25">
        <f>J29/('GDP by Industry (Historical)'!F21/'GDP by Industry (Historical)'!F20)</f>
        <v>0.90667400748134941</v>
      </c>
      <c r="K28" s="25">
        <f>K29/('GDP by Industry (Historical)'!G21/'GDP by Industry (Historical)'!G20)</f>
        <v>0.11061694570950607</v>
      </c>
      <c r="L28" s="25">
        <f>L29/('GDP by Industry (Historical)'!H21/'GDP by Industry (Historical)'!H20)</f>
        <v>0.21120877647254163</v>
      </c>
      <c r="M28" s="25">
        <f t="shared" si="2"/>
        <v>1.228499729663397</v>
      </c>
      <c r="O28" s="7">
        <f t="shared" si="3"/>
        <v>1814</v>
      </c>
      <c r="P28" s="68">
        <f t="shared" si="4"/>
        <v>73.803354253059027</v>
      </c>
      <c r="Q28" s="68">
        <f t="shared" si="5"/>
        <v>9.004230366401023</v>
      </c>
      <c r="R28" s="68">
        <f t="shared" si="6"/>
        <v>17.192415380539952</v>
      </c>
      <c r="T28" t="s">
        <v>107</v>
      </c>
      <c r="U28" s="11">
        <v>22646</v>
      </c>
      <c r="V28" s="25">
        <v>478.3</v>
      </c>
      <c r="W28" s="25">
        <v>20</v>
      </c>
      <c r="X28" s="25">
        <v>10.199999999999999</v>
      </c>
      <c r="Y28" s="25">
        <v>12.6</v>
      </c>
      <c r="Z28" s="25">
        <v>24.1</v>
      </c>
      <c r="AA28" s="25">
        <v>138.5</v>
      </c>
      <c r="AB28" s="25">
        <v>35.799999999999997</v>
      </c>
      <c r="AC28" s="25">
        <v>42.5</v>
      </c>
      <c r="AD28" s="25">
        <v>23.4</v>
      </c>
      <c r="AE28" s="25">
        <v>20.5</v>
      </c>
      <c r="AF28" s="25">
        <v>79.5</v>
      </c>
      <c r="AG28" s="25">
        <v>24.2</v>
      </c>
      <c r="AH28" s="25">
        <v>15.2</v>
      </c>
      <c r="AI28" s="25">
        <v>15.3</v>
      </c>
      <c r="AJ28" s="25">
        <v>16.2</v>
      </c>
      <c r="AK28" s="25"/>
      <c r="AL28" s="11">
        <v>22646</v>
      </c>
      <c r="AM28" s="25">
        <f t="shared" si="7"/>
        <v>30.2</v>
      </c>
      <c r="AN28" s="25">
        <f t="shared" si="8"/>
        <v>162.6</v>
      </c>
      <c r="AO28" s="25">
        <f t="shared" si="9"/>
        <v>285.2</v>
      </c>
      <c r="AP28" s="25">
        <f t="shared" si="10"/>
        <v>478.3</v>
      </c>
      <c r="AQ28" s="25"/>
      <c r="AR28" s="11">
        <v>22646</v>
      </c>
      <c r="AS28" s="25">
        <f t="shared" si="11"/>
        <v>6.3140288521848209</v>
      </c>
      <c r="AT28" s="25">
        <f t="shared" si="12"/>
        <v>33.995400376332846</v>
      </c>
      <c r="AU28" s="25">
        <f t="shared" si="13"/>
        <v>59.627848630566589</v>
      </c>
    </row>
    <row r="29" spans="1:47">
      <c r="A29" t="s">
        <v>26</v>
      </c>
      <c r="C29" t="s">
        <v>454</v>
      </c>
      <c r="E29" s="28">
        <v>7397</v>
      </c>
      <c r="F29" s="32">
        <v>5.2149000000000001</v>
      </c>
      <c r="I29" s="7">
        <f t="shared" si="1"/>
        <v>1815</v>
      </c>
      <c r="J29" s="25">
        <f>J30/('GDP by Industry (Historical)'!F22/'GDP by Industry (Historical)'!F21)</f>
        <v>0.7689228139393216</v>
      </c>
      <c r="K29" s="25">
        <f>K30/('GDP by Industry (Historical)'!G22/'GDP by Industry (Historical)'!G21)</f>
        <v>9.7034106997690744E-2</v>
      </c>
      <c r="L29" s="25">
        <f>L30/('GDP by Industry (Historical)'!H22/'GDP by Industry (Historical)'!H21)</f>
        <v>0.18482610010370681</v>
      </c>
      <c r="M29" s="25">
        <f t="shared" si="2"/>
        <v>1.0507830210407192</v>
      </c>
      <c r="O29" s="7">
        <f t="shared" si="3"/>
        <v>1815</v>
      </c>
      <c r="P29" s="68">
        <f t="shared" si="4"/>
        <v>73.176174199861279</v>
      </c>
      <c r="Q29" s="68">
        <f t="shared" si="5"/>
        <v>9.2344570719829466</v>
      </c>
      <c r="R29" s="68">
        <f t="shared" si="6"/>
        <v>17.58936872815578</v>
      </c>
      <c r="T29" t="s">
        <v>109</v>
      </c>
      <c r="U29" s="11">
        <v>23011</v>
      </c>
      <c r="V29" s="25">
        <v>514.29999999999995</v>
      </c>
      <c r="W29" s="25">
        <v>20.3</v>
      </c>
      <c r="X29" s="25">
        <v>10.3</v>
      </c>
      <c r="Y29" s="25">
        <v>13.4</v>
      </c>
      <c r="Z29" s="25">
        <v>25.9</v>
      </c>
      <c r="AA29" s="25">
        <v>152.19999999999999</v>
      </c>
      <c r="AB29" s="25">
        <v>38.299999999999997</v>
      </c>
      <c r="AC29" s="25">
        <v>45.7</v>
      </c>
      <c r="AD29" s="25">
        <v>24.9</v>
      </c>
      <c r="AE29" s="25">
        <v>21.7</v>
      </c>
      <c r="AF29" s="25">
        <v>84.7</v>
      </c>
      <c r="AG29" s="25">
        <v>26.4</v>
      </c>
      <c r="AH29" s="25">
        <v>16.7</v>
      </c>
      <c r="AI29" s="25">
        <v>16.399999999999999</v>
      </c>
      <c r="AJ29" s="25">
        <v>17.3</v>
      </c>
      <c r="AK29" s="25"/>
      <c r="AL29" s="11">
        <v>23011</v>
      </c>
      <c r="AM29" s="25">
        <f t="shared" si="7"/>
        <v>30.6</v>
      </c>
      <c r="AN29" s="25">
        <f t="shared" si="8"/>
        <v>178.1</v>
      </c>
      <c r="AO29" s="25">
        <f t="shared" si="9"/>
        <v>305.5</v>
      </c>
      <c r="AP29" s="25">
        <f t="shared" si="10"/>
        <v>514.29999999999995</v>
      </c>
      <c r="AQ29" s="25"/>
      <c r="AR29" s="11">
        <v>23011</v>
      </c>
      <c r="AS29" s="25">
        <f t="shared" si="11"/>
        <v>5.9498347268131448</v>
      </c>
      <c r="AT29" s="25">
        <f t="shared" si="12"/>
        <v>34.629593622399383</v>
      </c>
      <c r="AU29" s="25">
        <f t="shared" si="13"/>
        <v>59.401127746451493</v>
      </c>
    </row>
    <row r="30" spans="1:47">
      <c r="A30" t="s">
        <v>30</v>
      </c>
      <c r="C30" t="s">
        <v>455</v>
      </c>
      <c r="E30" s="28">
        <v>7427</v>
      </c>
      <c r="F30" s="32">
        <v>5.3493000000000004</v>
      </c>
      <c r="I30" s="7">
        <f t="shared" si="1"/>
        <v>1816</v>
      </c>
      <c r="J30" s="25">
        <f>J31/('GDP by Industry (Historical)'!F23/'GDP by Industry (Historical)'!F22)</f>
        <v>0.67363985960354045</v>
      </c>
      <c r="K30" s="25">
        <f>K31/('GDP by Industry (Historical)'!G23/'GDP by Industry (Historical)'!G22)</f>
        <v>8.7703864215712385E-2</v>
      </c>
      <c r="L30" s="25">
        <f>L31/('GDP by Industry (Historical)'!H23/'GDP by Industry (Historical)'!H22)</f>
        <v>0.16669228179745202</v>
      </c>
      <c r="M30" s="25">
        <f t="shared" si="2"/>
        <v>0.92803600561670485</v>
      </c>
      <c r="O30" s="7">
        <f t="shared" si="3"/>
        <v>1816</v>
      </c>
      <c r="P30" s="68">
        <f t="shared" si="4"/>
        <v>72.587685771511488</v>
      </c>
      <c r="Q30" s="68">
        <f t="shared" si="5"/>
        <v>9.4504807663610872</v>
      </c>
      <c r="R30" s="68">
        <f t="shared" si="6"/>
        <v>17.961833462127419</v>
      </c>
      <c r="T30" t="s">
        <v>111</v>
      </c>
      <c r="U30" s="11">
        <v>23376</v>
      </c>
      <c r="V30" s="25">
        <v>541.29999999999995</v>
      </c>
      <c r="W30" s="25">
        <v>20.5</v>
      </c>
      <c r="X30" s="25">
        <v>10.6</v>
      </c>
      <c r="Y30" s="25">
        <v>14</v>
      </c>
      <c r="Z30" s="25">
        <v>27.6</v>
      </c>
      <c r="AA30" s="25">
        <v>160.9</v>
      </c>
      <c r="AB30" s="25">
        <v>39.799999999999997</v>
      </c>
      <c r="AC30" s="25">
        <v>47.6</v>
      </c>
      <c r="AD30" s="25">
        <v>25.9</v>
      </c>
      <c r="AE30" s="25">
        <v>23.4</v>
      </c>
      <c r="AF30" s="25">
        <v>89.5</v>
      </c>
      <c r="AG30" s="25">
        <v>28.1</v>
      </c>
      <c r="AH30" s="25">
        <v>17.899999999999999</v>
      </c>
      <c r="AI30" s="25">
        <v>17.3</v>
      </c>
      <c r="AJ30" s="25">
        <v>18</v>
      </c>
      <c r="AK30" s="25"/>
      <c r="AL30" s="11">
        <v>23376</v>
      </c>
      <c r="AM30" s="25">
        <f t="shared" si="7"/>
        <v>31.1</v>
      </c>
      <c r="AN30" s="25">
        <f t="shared" si="8"/>
        <v>188.5</v>
      </c>
      <c r="AO30" s="25">
        <f t="shared" si="9"/>
        <v>321.5</v>
      </c>
      <c r="AP30" s="25">
        <f t="shared" si="10"/>
        <v>541.29999999999995</v>
      </c>
      <c r="AQ30" s="25"/>
      <c r="AR30" s="11">
        <v>23376</v>
      </c>
      <c r="AS30" s="25">
        <f t="shared" si="11"/>
        <v>5.7454276741178649</v>
      </c>
      <c r="AT30" s="25">
        <f t="shared" si="12"/>
        <v>34.823572880103455</v>
      </c>
      <c r="AU30" s="25">
        <f t="shared" si="13"/>
        <v>59.394051357842237</v>
      </c>
    </row>
    <row r="31" spans="1:47">
      <c r="A31" t="s">
        <v>33</v>
      </c>
      <c r="C31" t="s">
        <v>456</v>
      </c>
      <c r="E31" s="28">
        <v>7458</v>
      </c>
      <c r="F31" s="32">
        <v>5.4029999999999996</v>
      </c>
      <c r="I31" s="7">
        <f t="shared" si="1"/>
        <v>1817</v>
      </c>
      <c r="J31" s="25">
        <f>J32/('GDP by Industry (Historical)'!F24/'GDP by Industry (Historical)'!F23)</f>
        <v>0.62575061952665989</v>
      </c>
      <c r="K31" s="25">
        <f>K32/('GDP by Industry (Historical)'!G24/'GDP by Industry (Historical)'!G23)</f>
        <v>8.3858963417098739E-2</v>
      </c>
      <c r="L31" s="25">
        <f>L32/('GDP by Industry (Historical)'!H24/'GDP by Industry (Historical)'!H23)</f>
        <v>0.15907327304249436</v>
      </c>
      <c r="M31" s="25">
        <f t="shared" si="2"/>
        <v>0.86868285598625294</v>
      </c>
      <c r="O31" s="7">
        <f t="shared" si="3"/>
        <v>1817</v>
      </c>
      <c r="P31" s="68">
        <f t="shared" si="4"/>
        <v>72.034415692044291</v>
      </c>
      <c r="Q31" s="68">
        <f t="shared" si="5"/>
        <v>9.653576427715965</v>
      </c>
      <c r="R31" s="68">
        <f t="shared" si="6"/>
        <v>18.312007880239751</v>
      </c>
      <c r="T31" t="s">
        <v>113</v>
      </c>
      <c r="U31" s="11">
        <v>23742</v>
      </c>
      <c r="V31" s="25">
        <v>581.4</v>
      </c>
      <c r="W31" s="25">
        <v>19.600000000000001</v>
      </c>
      <c r="X31" s="25">
        <v>11</v>
      </c>
      <c r="Y31" s="25">
        <v>14.9</v>
      </c>
      <c r="Z31" s="25">
        <v>30.3</v>
      </c>
      <c r="AA31" s="25">
        <v>173</v>
      </c>
      <c r="AB31" s="25">
        <v>43</v>
      </c>
      <c r="AC31" s="25">
        <v>52.4</v>
      </c>
      <c r="AD31" s="25">
        <v>27.4</v>
      </c>
      <c r="AE31" s="25">
        <v>25.2</v>
      </c>
      <c r="AF31" s="25">
        <v>95.9</v>
      </c>
      <c r="AG31" s="25">
        <v>30.8</v>
      </c>
      <c r="AH31" s="25">
        <v>19.899999999999999</v>
      </c>
      <c r="AI31" s="25">
        <v>18.899999999999999</v>
      </c>
      <c r="AJ31" s="25">
        <v>19.2</v>
      </c>
      <c r="AK31" s="25"/>
      <c r="AL31" s="11">
        <v>23742</v>
      </c>
      <c r="AM31" s="25">
        <f t="shared" si="7"/>
        <v>30.6</v>
      </c>
      <c r="AN31" s="25">
        <f t="shared" si="8"/>
        <v>203.3</v>
      </c>
      <c r="AO31" s="25">
        <f t="shared" si="9"/>
        <v>347.59999999999991</v>
      </c>
      <c r="AP31" s="25">
        <f t="shared" si="10"/>
        <v>581.4</v>
      </c>
      <c r="AQ31" s="25"/>
      <c r="AR31" s="11">
        <v>23742</v>
      </c>
      <c r="AS31" s="25">
        <f t="shared" si="11"/>
        <v>5.2631578947368425</v>
      </c>
      <c r="AT31" s="25">
        <f t="shared" si="12"/>
        <v>34.967320261437912</v>
      </c>
      <c r="AU31" s="25">
        <f t="shared" si="13"/>
        <v>59.786721706226338</v>
      </c>
    </row>
    <row r="32" spans="1:47">
      <c r="A32" t="s">
        <v>36</v>
      </c>
      <c r="C32" t="s">
        <v>457</v>
      </c>
      <c r="E32" s="28">
        <v>7488</v>
      </c>
      <c r="F32" s="32">
        <v>5.2686000000000002</v>
      </c>
      <c r="I32" s="7">
        <f t="shared" si="1"/>
        <v>1818</v>
      </c>
      <c r="J32" s="25">
        <f>J33/('GDP by Industry (Historical)'!F25/'GDP by Industry (Historical)'!F24)</f>
        <v>0.59423076212745352</v>
      </c>
      <c r="K32" s="25">
        <f>K33/('GDP by Industry (Historical)'!G25/'GDP by Industry (Historical)'!G24)</f>
        <v>8.1804721373610459E-2</v>
      </c>
      <c r="L32" s="25">
        <f>L33/('GDP by Industry (Historical)'!H25/'GDP by Industry (Historical)'!H24)</f>
        <v>0.15490199144045494</v>
      </c>
      <c r="M32" s="25">
        <f t="shared" si="2"/>
        <v>0.83093747494151893</v>
      </c>
      <c r="O32" s="7">
        <f t="shared" si="3"/>
        <v>1818</v>
      </c>
      <c r="P32" s="68">
        <f t="shared" si="4"/>
        <v>71.513294326901701</v>
      </c>
      <c r="Q32" s="68">
        <f t="shared" si="5"/>
        <v>9.8448708646060084</v>
      </c>
      <c r="R32" s="68">
        <f t="shared" si="6"/>
        <v>18.641834808492288</v>
      </c>
      <c r="T32" t="s">
        <v>115</v>
      </c>
      <c r="U32" s="11">
        <v>24107</v>
      </c>
      <c r="V32" s="25">
        <v>631.9</v>
      </c>
      <c r="W32" s="25">
        <v>22.4</v>
      </c>
      <c r="X32" s="25">
        <v>11.2</v>
      </c>
      <c r="Y32" s="25">
        <v>15.6</v>
      </c>
      <c r="Z32" s="25">
        <v>33.200000000000003</v>
      </c>
      <c r="AA32" s="25">
        <v>191.2</v>
      </c>
      <c r="AB32" s="25">
        <v>46.4</v>
      </c>
      <c r="AC32" s="25">
        <v>56.1</v>
      </c>
      <c r="AD32" s="25">
        <v>29.7</v>
      </c>
      <c r="AE32" s="25">
        <v>27.4</v>
      </c>
      <c r="AF32" s="25">
        <v>102.9</v>
      </c>
      <c r="AG32" s="25">
        <v>33.700000000000003</v>
      </c>
      <c r="AH32" s="25">
        <v>21.7</v>
      </c>
      <c r="AI32" s="25">
        <v>20.3</v>
      </c>
      <c r="AJ32" s="25">
        <v>20.100000000000001</v>
      </c>
      <c r="AK32" s="25"/>
      <c r="AL32" s="11">
        <v>24107</v>
      </c>
      <c r="AM32" s="25">
        <f t="shared" si="7"/>
        <v>33.599999999999994</v>
      </c>
      <c r="AN32" s="25">
        <f t="shared" si="8"/>
        <v>224.39999999999998</v>
      </c>
      <c r="AO32" s="25">
        <f t="shared" si="9"/>
        <v>373.90000000000003</v>
      </c>
      <c r="AP32" s="25">
        <f t="shared" si="10"/>
        <v>631.9</v>
      </c>
      <c r="AQ32" s="25"/>
      <c r="AR32" s="11">
        <v>24107</v>
      </c>
      <c r="AS32" s="25">
        <f t="shared" si="11"/>
        <v>5.3172970406709918</v>
      </c>
      <c r="AT32" s="25">
        <f t="shared" si="12"/>
        <v>35.511948093052695</v>
      </c>
      <c r="AU32" s="25">
        <f t="shared" si="13"/>
        <v>59.170754866276312</v>
      </c>
    </row>
    <row r="33" spans="1:47">
      <c r="A33" t="s">
        <v>39</v>
      </c>
      <c r="C33" t="s">
        <v>458</v>
      </c>
      <c r="E33" s="28">
        <v>7519</v>
      </c>
      <c r="F33" s="32">
        <v>5.2954999999999997</v>
      </c>
      <c r="I33" s="7">
        <f t="shared" si="1"/>
        <v>1819</v>
      </c>
      <c r="J33" s="25">
        <f>J34/('GDP by Industry (Historical)'!F26/'GDP by Industry (Historical)'!F25)</f>
        <v>0.58092756030049542</v>
      </c>
      <c r="K33" s="25">
        <f>K34/('GDP by Industry (Historical)'!G26/'GDP by Industry (Historical)'!G25)</f>
        <v>8.2003364363537709E-2</v>
      </c>
      <c r="L33" s="25">
        <f>L34/('GDP by Industry (Historical)'!H26/'GDP by Industry (Historical)'!H25)</f>
        <v>0.15502807782521766</v>
      </c>
      <c r="M33" s="25">
        <f t="shared" si="2"/>
        <v>0.8179590024892508</v>
      </c>
      <c r="O33" s="7">
        <f t="shared" si="3"/>
        <v>1819</v>
      </c>
      <c r="P33" s="68">
        <f t="shared" si="4"/>
        <v>71.021598702696551</v>
      </c>
      <c r="Q33" s="68">
        <f t="shared" si="5"/>
        <v>10.025363632404712</v>
      </c>
      <c r="R33" s="68">
        <f t="shared" si="6"/>
        <v>18.95303766489873</v>
      </c>
      <c r="T33" t="s">
        <v>117</v>
      </c>
      <c r="U33" s="11">
        <v>24472</v>
      </c>
      <c r="V33" s="25">
        <v>691.2</v>
      </c>
      <c r="W33" s="25">
        <v>23.4</v>
      </c>
      <c r="X33" s="25">
        <v>11.8</v>
      </c>
      <c r="Y33" s="25">
        <v>16.7</v>
      </c>
      <c r="Z33" s="25">
        <v>36.6</v>
      </c>
      <c r="AA33" s="25">
        <v>212.2</v>
      </c>
      <c r="AB33" s="25">
        <v>50.9</v>
      </c>
      <c r="AC33" s="25">
        <v>60.5</v>
      </c>
      <c r="AD33" s="25">
        <v>32.4</v>
      </c>
      <c r="AE33" s="25">
        <v>30.2</v>
      </c>
      <c r="AF33" s="25">
        <v>110.7</v>
      </c>
      <c r="AG33" s="25">
        <v>37.799999999999997</v>
      </c>
      <c r="AH33" s="25">
        <v>24.4</v>
      </c>
      <c r="AI33" s="25">
        <v>21.9</v>
      </c>
      <c r="AJ33" s="25">
        <v>21.9</v>
      </c>
      <c r="AK33" s="25"/>
      <c r="AL33" s="11">
        <v>24472</v>
      </c>
      <c r="AM33" s="25">
        <f t="shared" si="7"/>
        <v>35.200000000000003</v>
      </c>
      <c r="AN33" s="25">
        <f t="shared" si="8"/>
        <v>248.79999999999998</v>
      </c>
      <c r="AO33" s="25">
        <f t="shared" si="9"/>
        <v>407.39999999999992</v>
      </c>
      <c r="AP33" s="25">
        <f t="shared" si="10"/>
        <v>691.2</v>
      </c>
      <c r="AQ33" s="25"/>
      <c r="AR33" s="11">
        <v>24472</v>
      </c>
      <c r="AS33" s="25">
        <f t="shared" si="11"/>
        <v>5.0925925925925926</v>
      </c>
      <c r="AT33" s="25">
        <f t="shared" si="12"/>
        <v>35.995370370370367</v>
      </c>
      <c r="AU33" s="25">
        <f t="shared" si="13"/>
        <v>58.940972222222207</v>
      </c>
    </row>
    <row r="34" spans="1:47">
      <c r="A34" t="s">
        <v>42</v>
      </c>
      <c r="C34" t="s">
        <v>459</v>
      </c>
      <c r="E34" s="28">
        <v>7550</v>
      </c>
      <c r="F34" s="32">
        <v>5.1073000000000004</v>
      </c>
      <c r="I34" s="7">
        <v>1820</v>
      </c>
      <c r="J34" s="25">
        <f>J35/('GDP by Industry (Historical)'!F27/'GDP by Industry (Historical)'!F26)</f>
        <v>0.56259441652663789</v>
      </c>
      <c r="K34" s="25">
        <f>K35/('GDP by Industry (Historical)'!G27/'GDP by Industry (Historical)'!G26)</f>
        <v>8.1298654696181846E-2</v>
      </c>
      <c r="L34" s="25">
        <f>L35/('GDP by Industry (Historical)'!H27/'GDP by Industry (Historical)'!H26)</f>
        <v>0.15346959258714848</v>
      </c>
      <c r="M34" s="25">
        <f t="shared" si="2"/>
        <v>0.79736266380996823</v>
      </c>
      <c r="O34" s="7">
        <v>1820</v>
      </c>
      <c r="P34" s="68">
        <f t="shared" si="4"/>
        <v>70.556904914313677</v>
      </c>
      <c r="Q34" s="68">
        <f t="shared" si="5"/>
        <v>10.195944503812054</v>
      </c>
      <c r="R34" s="68">
        <f t="shared" si="6"/>
        <v>19.247150581874269</v>
      </c>
      <c r="T34" t="s">
        <v>119</v>
      </c>
      <c r="U34" s="11">
        <v>24837</v>
      </c>
      <c r="V34" s="25">
        <v>726.2</v>
      </c>
      <c r="W34" s="25">
        <v>22.9</v>
      </c>
      <c r="X34" s="25">
        <v>12</v>
      </c>
      <c r="Y34" s="25">
        <v>17.5</v>
      </c>
      <c r="Z34" s="25">
        <v>38.200000000000003</v>
      </c>
      <c r="AA34" s="25">
        <v>217.5</v>
      </c>
      <c r="AB34" s="25">
        <v>53.9</v>
      </c>
      <c r="AC34" s="25">
        <v>64.8</v>
      </c>
      <c r="AD34" s="25">
        <v>33.1</v>
      </c>
      <c r="AE34" s="25">
        <v>32.299999999999997</v>
      </c>
      <c r="AF34" s="25">
        <v>119.1</v>
      </c>
      <c r="AG34" s="25">
        <v>40.700000000000003</v>
      </c>
      <c r="AH34" s="25">
        <v>27.6</v>
      </c>
      <c r="AI34" s="25">
        <v>23.5</v>
      </c>
      <c r="AJ34" s="25">
        <v>23.2</v>
      </c>
      <c r="AK34" s="25"/>
      <c r="AL34" s="11">
        <v>24837</v>
      </c>
      <c r="AM34" s="25">
        <f t="shared" si="7"/>
        <v>34.9</v>
      </c>
      <c r="AN34" s="25">
        <f t="shared" si="8"/>
        <v>255.7</v>
      </c>
      <c r="AO34" s="25">
        <f t="shared" si="9"/>
        <v>435.69999999999993</v>
      </c>
      <c r="AP34" s="25">
        <f t="shared" si="10"/>
        <v>726.2</v>
      </c>
      <c r="AQ34" s="25"/>
      <c r="AR34" s="11">
        <v>24837</v>
      </c>
      <c r="AS34" s="25">
        <f t="shared" si="11"/>
        <v>4.8058386119526295</v>
      </c>
      <c r="AT34" s="25">
        <f t="shared" si="12"/>
        <v>35.210685761498205</v>
      </c>
      <c r="AU34" s="25">
        <f t="shared" si="13"/>
        <v>59.99724593775818</v>
      </c>
    </row>
    <row r="35" spans="1:47">
      <c r="A35" t="s">
        <v>45</v>
      </c>
      <c r="C35" t="s">
        <v>460</v>
      </c>
      <c r="E35" s="28">
        <v>7580</v>
      </c>
      <c r="F35" s="32">
        <v>4.8922999999999996</v>
      </c>
      <c r="I35" s="7">
        <v>1821</v>
      </c>
      <c r="J35" s="25">
        <f>J36/('GDP by Industry (Historical)'!F28/'GDP by Industry (Historical)'!F27)</f>
        <v>0.56725518341989467</v>
      </c>
      <c r="K35" s="25">
        <f>K36/('GDP by Industry (Historical)'!G28/'GDP by Industry (Historical)'!G27)</f>
        <v>8.7477470119414522E-2</v>
      </c>
      <c r="L35" s="25">
        <f>L36/('GDP by Industry (Historical)'!H28/'GDP by Industry (Historical)'!H27)</f>
        <v>0.16443852495368583</v>
      </c>
      <c r="M35" s="25">
        <f t="shared" si="2"/>
        <v>0.81917117849299503</v>
      </c>
      <c r="O35" s="7">
        <v>1821</v>
      </c>
      <c r="P35" s="68">
        <f t="shared" si="4"/>
        <v>69.247453806108908</v>
      </c>
      <c r="Q35" s="68">
        <f t="shared" si="5"/>
        <v>10.678777820326179</v>
      </c>
      <c r="R35" s="68">
        <f t="shared" si="6"/>
        <v>20.073768373564914</v>
      </c>
      <c r="T35" t="s">
        <v>121</v>
      </c>
      <c r="U35" s="11">
        <v>25203</v>
      </c>
      <c r="V35" s="25">
        <v>791.7</v>
      </c>
      <c r="W35" s="25">
        <v>23.6</v>
      </c>
      <c r="X35" s="25">
        <v>12.9</v>
      </c>
      <c r="Y35" s="25">
        <v>19</v>
      </c>
      <c r="Z35" s="25">
        <v>41.8</v>
      </c>
      <c r="AA35" s="25">
        <v>236.8</v>
      </c>
      <c r="AB35" s="25">
        <v>59.1</v>
      </c>
      <c r="AC35" s="25">
        <v>71.599999999999994</v>
      </c>
      <c r="AD35" s="25">
        <v>35.799999999999997</v>
      </c>
      <c r="AE35" s="25">
        <v>35.200000000000003</v>
      </c>
      <c r="AF35" s="25">
        <v>129.9</v>
      </c>
      <c r="AG35" s="25">
        <v>44.2</v>
      </c>
      <c r="AH35" s="25">
        <v>31.2</v>
      </c>
      <c r="AI35" s="25">
        <v>25.8</v>
      </c>
      <c r="AJ35" s="25">
        <v>24.8</v>
      </c>
      <c r="AK35" s="25"/>
      <c r="AL35" s="11">
        <v>25203</v>
      </c>
      <c r="AM35" s="25">
        <f t="shared" si="7"/>
        <v>36.5</v>
      </c>
      <c r="AN35" s="25">
        <f t="shared" si="8"/>
        <v>278.60000000000002</v>
      </c>
      <c r="AO35" s="25">
        <f t="shared" si="9"/>
        <v>476.6</v>
      </c>
      <c r="AP35" s="25">
        <f t="shared" si="10"/>
        <v>791.7</v>
      </c>
      <c r="AQ35" s="25"/>
      <c r="AR35" s="11">
        <v>25203</v>
      </c>
      <c r="AS35" s="25">
        <f t="shared" si="11"/>
        <v>4.6103321965390931</v>
      </c>
      <c r="AT35" s="25">
        <f t="shared" si="12"/>
        <v>35.190097259062782</v>
      </c>
      <c r="AU35" s="25">
        <f t="shared" si="13"/>
        <v>60.199570544398128</v>
      </c>
    </row>
    <row r="36" spans="1:47">
      <c r="A36" t="s">
        <v>48</v>
      </c>
      <c r="C36" t="s">
        <v>461</v>
      </c>
      <c r="E36" s="28">
        <v>7611</v>
      </c>
      <c r="F36" s="32">
        <v>4.4890999999999996</v>
      </c>
      <c r="I36" s="7">
        <v>1822</v>
      </c>
      <c r="J36" s="25">
        <f>J37/('GDP by Industry (Historical)'!F29/'GDP by Industry (Historical)'!F28)</f>
        <v>0.60956935327210737</v>
      </c>
      <c r="K36" s="25">
        <f>K37/('GDP by Industry (Historical)'!G29/'GDP by Industry (Historical)'!G28)</f>
        <v>9.9690805633520022E-2</v>
      </c>
      <c r="L36" s="25">
        <f>L37/('GDP by Industry (Historical)'!H29/'GDP by Industry (Historical)'!H28)</f>
        <v>0.18672407486052045</v>
      </c>
      <c r="M36" s="25">
        <f t="shared" si="2"/>
        <v>0.89598423376614789</v>
      </c>
      <c r="O36" s="7">
        <v>1822</v>
      </c>
      <c r="P36" s="68">
        <f t="shared" si="4"/>
        <v>68.033491025825924</v>
      </c>
      <c r="Q36" s="68">
        <f t="shared" si="5"/>
        <v>11.126401768754709</v>
      </c>
      <c r="R36" s="68">
        <f t="shared" si="6"/>
        <v>20.840107205419361</v>
      </c>
      <c r="T36" t="s">
        <v>123</v>
      </c>
      <c r="U36" s="11">
        <v>25568</v>
      </c>
      <c r="V36" s="25">
        <v>855.1</v>
      </c>
      <c r="W36" s="25">
        <v>26.3</v>
      </c>
      <c r="X36" s="25">
        <v>13.5</v>
      </c>
      <c r="Y36" s="25">
        <v>20.399999999999999</v>
      </c>
      <c r="Z36" s="25">
        <v>46.6</v>
      </c>
      <c r="AA36" s="25">
        <v>248.7</v>
      </c>
      <c r="AB36" s="25">
        <v>63.8</v>
      </c>
      <c r="AC36" s="25">
        <v>77.599999999999994</v>
      </c>
      <c r="AD36" s="25">
        <v>38.1</v>
      </c>
      <c r="AE36" s="25">
        <v>38.299999999999997</v>
      </c>
      <c r="AF36" s="25">
        <v>142.6</v>
      </c>
      <c r="AG36" s="25">
        <v>48.7</v>
      </c>
      <c r="AH36" s="25">
        <v>35.700000000000003</v>
      </c>
      <c r="AI36" s="25">
        <v>27.8</v>
      </c>
      <c r="AJ36" s="25">
        <v>26.7</v>
      </c>
      <c r="AK36" s="25"/>
      <c r="AL36" s="11">
        <v>25568</v>
      </c>
      <c r="AM36" s="25">
        <f t="shared" si="7"/>
        <v>39.799999999999997</v>
      </c>
      <c r="AN36" s="25">
        <f t="shared" si="8"/>
        <v>295.3</v>
      </c>
      <c r="AO36" s="25">
        <f t="shared" si="9"/>
        <v>519.69999999999993</v>
      </c>
      <c r="AP36" s="25">
        <f t="shared" si="10"/>
        <v>855.1</v>
      </c>
      <c r="AQ36" s="25"/>
      <c r="AR36" s="11">
        <v>25568</v>
      </c>
      <c r="AS36" s="25">
        <f t="shared" si="11"/>
        <v>4.654426382879195</v>
      </c>
      <c r="AT36" s="25">
        <f t="shared" si="12"/>
        <v>34.533972634779559</v>
      </c>
      <c r="AU36" s="25">
        <f t="shared" si="13"/>
        <v>60.776517366389889</v>
      </c>
    </row>
    <row r="37" spans="1:47">
      <c r="A37" t="s">
        <v>51</v>
      </c>
      <c r="C37" t="s">
        <v>52</v>
      </c>
      <c r="E37" s="28">
        <v>7641</v>
      </c>
      <c r="F37" s="32">
        <v>4.2202999999999999</v>
      </c>
      <c r="I37" s="7">
        <v>1823</v>
      </c>
      <c r="J37" s="25">
        <f>J38/('GDP by Industry (Historical)'!F30/'GDP by Industry (Historical)'!F29)</f>
        <v>0.56063567981111362</v>
      </c>
      <c r="K37" s="25">
        <f>K38/('GDP by Industry (Historical)'!G30/'GDP by Industry (Historical)'!G29)</f>
        <v>9.6721639162247991E-2</v>
      </c>
      <c r="L37" s="25">
        <f>L38/('GDP by Industry (Historical)'!H30/'GDP by Industry (Historical)'!H29)</f>
        <v>0.18060126365407433</v>
      </c>
      <c r="M37" s="25">
        <f t="shared" si="2"/>
        <v>0.83795858262743594</v>
      </c>
      <c r="O37" s="7">
        <v>1823</v>
      </c>
      <c r="P37" s="68">
        <f t="shared" si="4"/>
        <v>66.904939150241674</v>
      </c>
      <c r="Q37" s="68">
        <f t="shared" si="5"/>
        <v>11.542532192817376</v>
      </c>
      <c r="R37" s="68">
        <f t="shared" si="6"/>
        <v>21.55252865694095</v>
      </c>
      <c r="T37" t="s">
        <v>125</v>
      </c>
      <c r="U37" s="11">
        <v>25933</v>
      </c>
      <c r="V37" s="25">
        <v>894.7</v>
      </c>
      <c r="W37" s="25">
        <v>27.3</v>
      </c>
      <c r="X37" s="25">
        <v>15</v>
      </c>
      <c r="Y37" s="25">
        <v>21.7</v>
      </c>
      <c r="Z37" s="25">
        <v>49.4</v>
      </c>
      <c r="AA37" s="25">
        <v>245.4</v>
      </c>
      <c r="AB37" s="25">
        <v>67.7</v>
      </c>
      <c r="AC37" s="25">
        <v>83</v>
      </c>
      <c r="AD37" s="25">
        <v>40.200000000000003</v>
      </c>
      <c r="AE37" s="25">
        <v>41.2</v>
      </c>
      <c r="AF37" s="25">
        <v>153.4</v>
      </c>
      <c r="AG37" s="25">
        <v>52.3</v>
      </c>
      <c r="AH37" s="25">
        <v>40.4</v>
      </c>
      <c r="AI37" s="25">
        <v>30</v>
      </c>
      <c r="AJ37" s="25">
        <v>27.8</v>
      </c>
      <c r="AK37" s="25"/>
      <c r="AL37" s="11">
        <v>25933</v>
      </c>
      <c r="AM37" s="25">
        <f t="shared" si="7"/>
        <v>42.3</v>
      </c>
      <c r="AN37" s="25">
        <f t="shared" si="8"/>
        <v>294.8</v>
      </c>
      <c r="AO37" s="25">
        <f t="shared" si="9"/>
        <v>557.70000000000005</v>
      </c>
      <c r="AP37" s="25">
        <f t="shared" si="10"/>
        <v>894.7</v>
      </c>
      <c r="AQ37" s="25"/>
      <c r="AR37" s="11">
        <v>25933</v>
      </c>
      <c r="AS37" s="25">
        <f t="shared" si="11"/>
        <v>4.7278417346596626</v>
      </c>
      <c r="AT37" s="25">
        <f t="shared" si="12"/>
        <v>32.949592042025259</v>
      </c>
      <c r="AU37" s="25">
        <f t="shared" si="13"/>
        <v>62.333743154129884</v>
      </c>
    </row>
    <row r="38" spans="1:47">
      <c r="A38" t="s">
        <v>462</v>
      </c>
      <c r="B38" s="26">
        <v>7702</v>
      </c>
      <c r="C38" s="25">
        <v>4</v>
      </c>
      <c r="E38" s="30">
        <v>7672</v>
      </c>
      <c r="F38" s="33">
        <v>3.9784000000000002</v>
      </c>
      <c r="I38" s="7">
        <v>1824</v>
      </c>
      <c r="J38" s="25">
        <f>J39/('GDP by Industry (Historical)'!F31/'GDP by Industry (Historical)'!F30)</f>
        <v>0.5456743095276837</v>
      </c>
      <c r="K38" s="25">
        <f>K39/('GDP by Industry (Historical)'!G31/'GDP by Industry (Historical)'!G30)</f>
        <v>9.8857953637895693E-2</v>
      </c>
      <c r="L38" s="25">
        <f>L39/('GDP by Industry (Historical)'!H31/'GDP by Industry (Historical)'!H30)</f>
        <v>0.18409142712282342</v>
      </c>
      <c r="M38" s="25">
        <f t="shared" si="2"/>
        <v>0.82862369028840288</v>
      </c>
      <c r="O38" s="7">
        <v>1824</v>
      </c>
      <c r="P38" s="68">
        <f t="shared" si="4"/>
        <v>65.853090603499581</v>
      </c>
      <c r="Q38" s="68">
        <f t="shared" si="5"/>
        <v>11.930379833032307</v>
      </c>
      <c r="R38" s="68">
        <f t="shared" si="6"/>
        <v>22.216529563468107</v>
      </c>
      <c r="T38" t="s">
        <v>127</v>
      </c>
      <c r="U38" s="11">
        <v>26298</v>
      </c>
      <c r="V38" s="25">
        <v>969.8</v>
      </c>
      <c r="W38" s="25">
        <v>29.4</v>
      </c>
      <c r="X38" s="25">
        <v>15.2</v>
      </c>
      <c r="Y38" s="25">
        <v>24.6</v>
      </c>
      <c r="Z38" s="25">
        <v>54.4</v>
      </c>
      <c r="AA38" s="25">
        <v>258.89999999999998</v>
      </c>
      <c r="AB38" s="25">
        <v>73.400000000000006</v>
      </c>
      <c r="AC38" s="25">
        <v>90.8</v>
      </c>
      <c r="AD38" s="25">
        <v>44.2</v>
      </c>
      <c r="AE38" s="25">
        <v>44.5</v>
      </c>
      <c r="AF38" s="25">
        <v>170.4</v>
      </c>
      <c r="AG38" s="25">
        <v>56.7</v>
      </c>
      <c r="AH38" s="25">
        <v>44.9</v>
      </c>
      <c r="AI38" s="25">
        <v>32.5</v>
      </c>
      <c r="AJ38" s="25">
        <v>29.8</v>
      </c>
      <c r="AK38" s="25"/>
      <c r="AL38" s="11">
        <v>26298</v>
      </c>
      <c r="AM38" s="25">
        <f t="shared" si="7"/>
        <v>44.599999999999994</v>
      </c>
      <c r="AN38" s="25">
        <f t="shared" si="8"/>
        <v>313.29999999999995</v>
      </c>
      <c r="AO38" s="25">
        <f t="shared" si="9"/>
        <v>611.79999999999995</v>
      </c>
      <c r="AP38" s="25">
        <f t="shared" si="10"/>
        <v>969.8</v>
      </c>
      <c r="AQ38" s="25"/>
      <c r="AR38" s="11">
        <v>26298</v>
      </c>
      <c r="AS38" s="25">
        <f t="shared" si="11"/>
        <v>4.5988863683233649</v>
      </c>
      <c r="AT38" s="25">
        <f t="shared" si="12"/>
        <v>32.305630026809652</v>
      </c>
      <c r="AU38" s="25">
        <f t="shared" si="13"/>
        <v>63.085172200453698</v>
      </c>
    </row>
    <row r="39" spans="1:47">
      <c r="A39" t="s">
        <v>463</v>
      </c>
      <c r="B39" s="26">
        <v>7730</v>
      </c>
      <c r="C39" s="25">
        <v>3.9</v>
      </c>
      <c r="E39" s="28">
        <v>7703</v>
      </c>
      <c r="F39" s="32">
        <v>3.8976999999999999</v>
      </c>
      <c r="I39" s="7">
        <v>1825</v>
      </c>
      <c r="J39" s="25">
        <f>J40/('GDP by Industry (Historical)'!F32/'GDP by Industry (Historical)'!F31)</f>
        <v>0.58437137235593417</v>
      </c>
      <c r="K39" s="25">
        <f>K40/('GDP by Industry (Historical)'!G32/'GDP by Industry (Historical)'!G31)</f>
        <v>0.1107365359084766</v>
      </c>
      <c r="L39" s="25">
        <f>L40/('GDP by Industry (Historical)'!H32/'GDP by Industry (Historical)'!H31)</f>
        <v>0.20572132904729665</v>
      </c>
      <c r="M39" s="25">
        <f t="shared" si="2"/>
        <v>0.90082923731170739</v>
      </c>
      <c r="O39" s="7">
        <v>1825</v>
      </c>
      <c r="P39" s="68">
        <f t="shared" si="4"/>
        <v>64.870382548843537</v>
      </c>
      <c r="Q39" s="68">
        <f t="shared" si="5"/>
        <v>12.292733330785447</v>
      </c>
      <c r="R39" s="68">
        <f t="shared" si="6"/>
        <v>22.836884120371014</v>
      </c>
      <c r="T39" t="s">
        <v>129</v>
      </c>
      <c r="U39" s="11">
        <v>26664</v>
      </c>
      <c r="V39" s="25">
        <v>1067.0999999999999</v>
      </c>
      <c r="W39" s="25">
        <v>34.299999999999997</v>
      </c>
      <c r="X39" s="25">
        <v>15.9</v>
      </c>
      <c r="Y39" s="25">
        <v>27</v>
      </c>
      <c r="Z39" s="25">
        <v>60</v>
      </c>
      <c r="AA39" s="25">
        <v>284.60000000000002</v>
      </c>
      <c r="AB39" s="25">
        <v>81.599999999999994</v>
      </c>
      <c r="AC39" s="25">
        <v>98.4</v>
      </c>
      <c r="AD39" s="25">
        <v>48.7</v>
      </c>
      <c r="AE39" s="25">
        <v>49.8</v>
      </c>
      <c r="AF39" s="25">
        <v>186.1</v>
      </c>
      <c r="AG39" s="25">
        <v>63</v>
      </c>
      <c r="AH39" s="25">
        <v>50.5</v>
      </c>
      <c r="AI39" s="25">
        <v>35.299999999999997</v>
      </c>
      <c r="AJ39" s="25">
        <v>31.8</v>
      </c>
      <c r="AK39" s="25"/>
      <c r="AL39" s="11">
        <v>26664</v>
      </c>
      <c r="AM39" s="25">
        <f t="shared" si="7"/>
        <v>50.199999999999996</v>
      </c>
      <c r="AN39" s="25">
        <f t="shared" si="8"/>
        <v>344.6</v>
      </c>
      <c r="AO39" s="25">
        <f t="shared" si="9"/>
        <v>672.19999999999993</v>
      </c>
      <c r="AP39" s="25">
        <f t="shared" si="10"/>
        <v>1067.0999999999999</v>
      </c>
      <c r="AQ39" s="25"/>
      <c r="AR39" s="11">
        <v>26664</v>
      </c>
      <c r="AS39" s="25">
        <f t="shared" si="11"/>
        <v>4.7043388623371758</v>
      </c>
      <c r="AT39" s="25">
        <f t="shared" si="12"/>
        <v>32.293130915565555</v>
      </c>
      <c r="AU39" s="25">
        <f t="shared" si="13"/>
        <v>62.993159029144415</v>
      </c>
    </row>
    <row r="40" spans="1:47">
      <c r="A40" t="s">
        <v>464</v>
      </c>
      <c r="B40" s="26">
        <v>7761</v>
      </c>
      <c r="C40" s="25">
        <v>3.8</v>
      </c>
      <c r="E40" s="28">
        <v>7731</v>
      </c>
      <c r="F40" s="32">
        <v>3.7902</v>
      </c>
      <c r="I40" s="7">
        <v>1826</v>
      </c>
      <c r="J40" s="25">
        <f>J41/('GDP by Industry (Historical)'!F33/'GDP by Industry (Historical)'!F32)</f>
        <v>0.60410058400754907</v>
      </c>
      <c r="K40" s="25">
        <f>K41/('GDP by Industry (Historical)'!G33/'GDP by Industry (Historical)'!G32)</f>
        <v>0.11932742595534127</v>
      </c>
      <c r="L40" s="25">
        <f>L41/('GDP by Industry (Historical)'!H33/'GDP by Industry (Historical)'!H32)</f>
        <v>0.22121398426445837</v>
      </c>
      <c r="M40" s="25">
        <f t="shared" si="2"/>
        <v>0.94464199422734874</v>
      </c>
      <c r="O40" s="7">
        <v>1826</v>
      </c>
      <c r="P40" s="68">
        <f t="shared" si="4"/>
        <v>63.950214758519309</v>
      </c>
      <c r="Q40" s="68">
        <f t="shared" si="5"/>
        <v>12.632026385079648</v>
      </c>
      <c r="R40" s="68">
        <f t="shared" si="6"/>
        <v>23.41775885640104</v>
      </c>
      <c r="T40" t="s">
        <v>131</v>
      </c>
      <c r="U40" s="11">
        <v>27029</v>
      </c>
      <c r="V40" s="25">
        <v>1198</v>
      </c>
      <c r="W40" s="25">
        <v>52.2</v>
      </c>
      <c r="X40" s="25">
        <v>19.100000000000001</v>
      </c>
      <c r="Y40" s="25">
        <v>28.9</v>
      </c>
      <c r="Z40" s="25">
        <v>68</v>
      </c>
      <c r="AA40" s="25">
        <v>314.60000000000002</v>
      </c>
      <c r="AB40" s="25">
        <v>91.8</v>
      </c>
      <c r="AC40" s="25">
        <v>108.4</v>
      </c>
      <c r="AD40" s="25">
        <v>53.7</v>
      </c>
      <c r="AE40" s="25">
        <v>54.4</v>
      </c>
      <c r="AF40" s="25">
        <v>205</v>
      </c>
      <c r="AG40" s="25">
        <v>71.7</v>
      </c>
      <c r="AH40" s="25">
        <v>56.4</v>
      </c>
      <c r="AI40" s="25">
        <v>39.299999999999997</v>
      </c>
      <c r="AJ40" s="25">
        <v>34.5</v>
      </c>
      <c r="AK40" s="25"/>
      <c r="AL40" s="11">
        <v>27029</v>
      </c>
      <c r="AM40" s="25">
        <f t="shared" si="7"/>
        <v>71.300000000000011</v>
      </c>
      <c r="AN40" s="25">
        <f t="shared" si="8"/>
        <v>382.6</v>
      </c>
      <c r="AO40" s="25">
        <f t="shared" si="9"/>
        <v>744.09999999999991</v>
      </c>
      <c r="AP40" s="25">
        <f t="shared" si="10"/>
        <v>1198</v>
      </c>
      <c r="AQ40" s="25"/>
      <c r="AR40" s="11">
        <v>27029</v>
      </c>
      <c r="AS40" s="25">
        <f t="shared" si="11"/>
        <v>5.9515859766277135</v>
      </c>
      <c r="AT40" s="25">
        <f t="shared" si="12"/>
        <v>31.936560934891485</v>
      </c>
      <c r="AU40" s="25">
        <f t="shared" si="13"/>
        <v>62.111853088480792</v>
      </c>
    </row>
    <row r="41" spans="1:47">
      <c r="A41" t="s">
        <v>465</v>
      </c>
      <c r="B41" s="26">
        <v>7791</v>
      </c>
      <c r="C41" s="25">
        <v>3.8</v>
      </c>
      <c r="E41" s="28">
        <v>7762</v>
      </c>
      <c r="F41" s="32">
        <v>3.7902</v>
      </c>
      <c r="I41" s="7">
        <v>1827</v>
      </c>
      <c r="J41" s="25">
        <f>J42/('GDP by Industry (Historical)'!F34/'GDP by Industry (Historical)'!F33)</f>
        <v>0.62690555203228415</v>
      </c>
      <c r="K41" s="25">
        <f>K42/('GDP by Industry (Historical)'!G34/'GDP by Industry (Historical)'!G33)</f>
        <v>0.12869051522991756</v>
      </c>
      <c r="L41" s="25">
        <f>L42/('GDP by Industry (Historical)'!H34/'GDP by Industry (Historical)'!H33)</f>
        <v>0.23812296788722667</v>
      </c>
      <c r="M41" s="25">
        <f t="shared" si="2"/>
        <v>0.99371903514942839</v>
      </c>
      <c r="O41" s="7">
        <v>1827</v>
      </c>
      <c r="P41" s="68">
        <f t="shared" si="4"/>
        <v>63.086801184000116</v>
      </c>
      <c r="Q41" s="68">
        <f t="shared" si="5"/>
        <v>12.950392482978449</v>
      </c>
      <c r="R41" s="68">
        <f t="shared" si="6"/>
        <v>23.96280633302143</v>
      </c>
      <c r="T41" t="s">
        <v>133</v>
      </c>
      <c r="U41" s="11">
        <v>27394</v>
      </c>
      <c r="V41" s="25">
        <v>1297.0999999999999</v>
      </c>
      <c r="W41" s="25">
        <v>50.1</v>
      </c>
      <c r="X41" s="25">
        <v>29.7</v>
      </c>
      <c r="Y41" s="25">
        <v>30.2</v>
      </c>
      <c r="Z41" s="25">
        <v>72.8</v>
      </c>
      <c r="AA41" s="25">
        <v>331.3</v>
      </c>
      <c r="AB41" s="25">
        <v>104.3</v>
      </c>
      <c r="AC41" s="25">
        <v>114</v>
      </c>
      <c r="AD41" s="25">
        <v>59</v>
      </c>
      <c r="AE41" s="25">
        <v>58.8</v>
      </c>
      <c r="AF41" s="25">
        <v>225.5</v>
      </c>
      <c r="AG41" s="25">
        <v>79.2</v>
      </c>
      <c r="AH41" s="25">
        <v>63.4</v>
      </c>
      <c r="AI41" s="25">
        <v>41.8</v>
      </c>
      <c r="AJ41" s="25">
        <v>37.200000000000003</v>
      </c>
      <c r="AK41" s="25"/>
      <c r="AL41" s="11">
        <v>27394</v>
      </c>
      <c r="AM41" s="25">
        <f t="shared" si="7"/>
        <v>79.8</v>
      </c>
      <c r="AN41" s="25">
        <f t="shared" si="8"/>
        <v>404.1</v>
      </c>
      <c r="AO41" s="25">
        <f t="shared" si="9"/>
        <v>813.40000000000009</v>
      </c>
      <c r="AP41" s="25">
        <f t="shared" si="10"/>
        <v>1297.0999999999999</v>
      </c>
      <c r="AQ41" s="25"/>
      <c r="AR41" s="11">
        <v>27394</v>
      </c>
      <c r="AS41" s="25">
        <f t="shared" si="11"/>
        <v>6.152185644900162</v>
      </c>
      <c r="AT41" s="25">
        <f t="shared" si="12"/>
        <v>31.154113021355332</v>
      </c>
      <c r="AU41" s="25">
        <f t="shared" si="13"/>
        <v>62.709120345385877</v>
      </c>
    </row>
    <row r="42" spans="1:47">
      <c r="A42" t="s">
        <v>466</v>
      </c>
      <c r="B42" s="26">
        <v>7822</v>
      </c>
      <c r="C42" s="25">
        <v>3.9</v>
      </c>
      <c r="E42" s="28">
        <v>7792</v>
      </c>
      <c r="F42" s="32">
        <v>3.8976999999999999</v>
      </c>
      <c r="I42" s="7">
        <v>1828</v>
      </c>
      <c r="J42" s="25">
        <f>J43/('GDP by Industry (Historical)'!F35/'GDP by Industry (Historical)'!F34)</f>
        <v>0.60465243743276109</v>
      </c>
      <c r="K42" s="25">
        <f>K43/('GDP by Industry (Historical)'!G35/'GDP by Industry (Historical)'!G34)</f>
        <v>0.12864653765842538</v>
      </c>
      <c r="L42" s="25">
        <f>L43/('GDP by Industry (Historical)'!H35/'GDP by Industry (Historical)'!H34)</f>
        <v>0.23763955520135807</v>
      </c>
      <c r="M42" s="25">
        <f t="shared" si="2"/>
        <v>0.97093853029254451</v>
      </c>
      <c r="O42" s="7">
        <v>1828</v>
      </c>
      <c r="P42" s="68">
        <f t="shared" si="4"/>
        <v>62.275048169174923</v>
      </c>
      <c r="Q42" s="68">
        <f t="shared" si="5"/>
        <v>13.249709806002247</v>
      </c>
      <c r="R42" s="68">
        <f t="shared" si="6"/>
        <v>24.475242024822837</v>
      </c>
      <c r="T42" t="s">
        <v>135</v>
      </c>
      <c r="U42" s="11">
        <v>27759</v>
      </c>
      <c r="V42" s="25">
        <v>1413.1</v>
      </c>
      <c r="W42" s="25">
        <v>51.4</v>
      </c>
      <c r="X42" s="25">
        <v>34.200000000000003</v>
      </c>
      <c r="Y42" s="25">
        <v>38.4</v>
      </c>
      <c r="Z42" s="25">
        <v>73.599999999999994</v>
      </c>
      <c r="AA42" s="25">
        <v>351.5</v>
      </c>
      <c r="AB42" s="25">
        <v>114</v>
      </c>
      <c r="AC42" s="25">
        <v>127.8</v>
      </c>
      <c r="AD42" s="25">
        <v>59.9</v>
      </c>
      <c r="AE42" s="25">
        <v>65.2</v>
      </c>
      <c r="AF42" s="25">
        <v>250.3</v>
      </c>
      <c r="AG42" s="25">
        <v>87</v>
      </c>
      <c r="AH42" s="25">
        <v>73.099999999999994</v>
      </c>
      <c r="AI42" s="25">
        <v>46.6</v>
      </c>
      <c r="AJ42" s="25">
        <v>39.799999999999997</v>
      </c>
      <c r="AK42" s="25"/>
      <c r="AL42" s="11">
        <v>27759</v>
      </c>
      <c r="AM42" s="25">
        <f t="shared" si="7"/>
        <v>85.6</v>
      </c>
      <c r="AN42" s="25">
        <f t="shared" si="8"/>
        <v>425.1</v>
      </c>
      <c r="AO42" s="25">
        <f t="shared" si="9"/>
        <v>902.1</v>
      </c>
      <c r="AP42" s="25">
        <f t="shared" si="10"/>
        <v>1413.1</v>
      </c>
      <c r="AQ42" s="25"/>
      <c r="AR42" s="11">
        <v>27759</v>
      </c>
      <c r="AS42" s="25">
        <f t="shared" si="11"/>
        <v>6.0576038496921667</v>
      </c>
      <c r="AT42" s="25">
        <f t="shared" si="12"/>
        <v>30.082796688132476</v>
      </c>
      <c r="AU42" s="25">
        <f t="shared" si="13"/>
        <v>63.838369542141393</v>
      </c>
    </row>
    <row r="43" spans="1:47">
      <c r="A43" t="s">
        <v>467</v>
      </c>
      <c r="B43" s="26">
        <v>7852</v>
      </c>
      <c r="C43" s="25">
        <v>3.9</v>
      </c>
      <c r="E43" s="28">
        <v>7823</v>
      </c>
      <c r="F43" s="32">
        <v>3.8708</v>
      </c>
      <c r="I43" s="7">
        <v>1829</v>
      </c>
      <c r="J43" s="25">
        <f>J44/('GDP by Industry (Historical)'!F36/'GDP by Industry (Historical)'!F35)</f>
        <v>0.61690470686422161</v>
      </c>
      <c r="K43" s="25">
        <f>K44/('GDP by Industry (Historical)'!G36/'GDP by Industry (Historical)'!G35)</f>
        <v>0.13571240069345253</v>
      </c>
      <c r="L43" s="25">
        <f>L44/('GDP by Industry (Historical)'!H36/'GDP by Industry (Historical)'!H35)</f>
        <v>0.25030949736741775</v>
      </c>
      <c r="M43" s="25">
        <f t="shared" si="2"/>
        <v>1.002926604925092</v>
      </c>
      <c r="O43" s="7">
        <v>1829</v>
      </c>
      <c r="P43" s="68">
        <f t="shared" si="4"/>
        <v>61.5104538891256</v>
      </c>
      <c r="Q43" s="68">
        <f t="shared" si="5"/>
        <v>13.531638310022577</v>
      </c>
      <c r="R43" s="68">
        <f t="shared" si="6"/>
        <v>24.95790780085181</v>
      </c>
      <c r="T43" t="s">
        <v>137</v>
      </c>
      <c r="U43" s="11">
        <v>28125</v>
      </c>
      <c r="V43" s="25">
        <v>1581.6</v>
      </c>
      <c r="W43" s="25">
        <v>50.1</v>
      </c>
      <c r="X43" s="25">
        <v>38</v>
      </c>
      <c r="Y43" s="25">
        <v>42.9</v>
      </c>
      <c r="Z43" s="25">
        <v>84.2</v>
      </c>
      <c r="AA43" s="25">
        <v>401.8</v>
      </c>
      <c r="AB43" s="25">
        <v>122.3</v>
      </c>
      <c r="AC43" s="25">
        <v>144.6</v>
      </c>
      <c r="AD43" s="25">
        <v>69.400000000000006</v>
      </c>
      <c r="AE43" s="25">
        <v>74.5</v>
      </c>
      <c r="AF43" s="25">
        <v>275.3</v>
      </c>
      <c r="AG43" s="25">
        <v>98.4</v>
      </c>
      <c r="AH43" s="25">
        <v>82.7</v>
      </c>
      <c r="AI43" s="25">
        <v>53.1</v>
      </c>
      <c r="AJ43" s="25">
        <v>44.4</v>
      </c>
      <c r="AK43" s="25"/>
      <c r="AL43" s="11">
        <v>28125</v>
      </c>
      <c r="AM43" s="25">
        <f t="shared" si="7"/>
        <v>88.1</v>
      </c>
      <c r="AN43" s="25">
        <f t="shared" si="8"/>
        <v>486</v>
      </c>
      <c r="AO43" s="25">
        <f t="shared" si="9"/>
        <v>1007.5999999999999</v>
      </c>
      <c r="AP43" s="25">
        <f t="shared" si="10"/>
        <v>1581.6</v>
      </c>
      <c r="AQ43" s="25"/>
      <c r="AR43" s="11">
        <v>28125</v>
      </c>
      <c r="AS43" s="25">
        <f t="shared" si="11"/>
        <v>5.5703085483055137</v>
      </c>
      <c r="AT43" s="25">
        <f t="shared" si="12"/>
        <v>30.72837632776935</v>
      </c>
      <c r="AU43" s="25">
        <f t="shared" si="13"/>
        <v>63.707637835103689</v>
      </c>
    </row>
    <row r="44" spans="1:47">
      <c r="A44" t="s">
        <v>468</v>
      </c>
      <c r="B44" s="26">
        <v>7883</v>
      </c>
      <c r="C44" s="25">
        <v>3.8</v>
      </c>
      <c r="E44" s="28">
        <v>7853</v>
      </c>
      <c r="F44" s="32">
        <v>3.8439000000000001</v>
      </c>
      <c r="I44" s="7">
        <v>1830</v>
      </c>
      <c r="J44" s="25">
        <f>J45/('GDP by Industry (Historical)'!F37/'GDP by Industry (Historical)'!F36)</f>
        <v>0.66725045452047937</v>
      </c>
      <c r="K44" s="25">
        <f>K45/('GDP by Industry (Historical)'!G37/'GDP by Industry (Historical)'!G36)</f>
        <v>0.15144984824788046</v>
      </c>
      <c r="L44" s="25">
        <f>L45/('GDP by Industry (Historical)'!H37/'GDP by Industry (Historical)'!H36)</f>
        <v>0.27894924250904213</v>
      </c>
      <c r="M44" s="25">
        <f t="shared" si="2"/>
        <v>1.097649545277402</v>
      </c>
      <c r="O44" s="7">
        <v>1830</v>
      </c>
      <c r="P44" s="68">
        <f t="shared" si="4"/>
        <v>60.789024820472129</v>
      </c>
      <c r="Q44" s="68">
        <f t="shared" si="5"/>
        <v>13.797650525114143</v>
      </c>
      <c r="R44" s="68">
        <f t="shared" si="6"/>
        <v>25.413324654413724</v>
      </c>
      <c r="T44" t="s">
        <v>139</v>
      </c>
      <c r="U44" s="11">
        <v>28490</v>
      </c>
      <c r="V44" s="25">
        <v>1768.7</v>
      </c>
      <c r="W44" s="25">
        <v>51.2</v>
      </c>
      <c r="X44" s="25">
        <v>44</v>
      </c>
      <c r="Y44" s="25">
        <v>47.5</v>
      </c>
      <c r="Z44" s="25">
        <v>92.9</v>
      </c>
      <c r="AA44" s="25">
        <v>455.7</v>
      </c>
      <c r="AB44" s="25">
        <v>134.4</v>
      </c>
      <c r="AC44" s="25">
        <v>159.4</v>
      </c>
      <c r="AD44" s="25">
        <v>77</v>
      </c>
      <c r="AE44" s="25">
        <v>83.9</v>
      </c>
      <c r="AF44" s="25">
        <v>307.2</v>
      </c>
      <c r="AG44" s="25">
        <v>115.1</v>
      </c>
      <c r="AH44" s="25">
        <v>92.3</v>
      </c>
      <c r="AI44" s="25">
        <v>60.1</v>
      </c>
      <c r="AJ44" s="25">
        <v>48</v>
      </c>
      <c r="AK44" s="25"/>
      <c r="AL44" s="11">
        <v>28490</v>
      </c>
      <c r="AM44" s="25">
        <f t="shared" si="7"/>
        <v>95.2</v>
      </c>
      <c r="AN44" s="25">
        <f t="shared" si="8"/>
        <v>548.6</v>
      </c>
      <c r="AO44" s="25">
        <f t="shared" si="9"/>
        <v>1124.9000000000001</v>
      </c>
      <c r="AP44" s="25">
        <f t="shared" si="10"/>
        <v>1768.7</v>
      </c>
      <c r="AQ44" s="25"/>
      <c r="AR44" s="11">
        <v>28490</v>
      </c>
      <c r="AS44" s="25">
        <f t="shared" si="11"/>
        <v>5.3824843105105442</v>
      </c>
      <c r="AT44" s="25">
        <f t="shared" si="12"/>
        <v>31.01713122632442</v>
      </c>
      <c r="AU44" s="25">
        <f t="shared" si="13"/>
        <v>63.600384463165042</v>
      </c>
    </row>
    <row r="45" spans="1:47">
      <c r="A45" t="s">
        <v>469</v>
      </c>
      <c r="B45" s="26">
        <v>7914</v>
      </c>
      <c r="C45" s="25">
        <v>4</v>
      </c>
      <c r="E45" s="28">
        <v>7884</v>
      </c>
      <c r="F45" s="32">
        <v>3.9784000000000002</v>
      </c>
      <c r="I45" s="7">
        <v>1831</v>
      </c>
      <c r="J45" s="25">
        <f>J46/('GDP by Industry (Historical)'!F38/'GDP by Industry (Historical)'!F37)</f>
        <v>0.67270745201595472</v>
      </c>
      <c r="K45" s="25">
        <f>K46/('GDP by Industry (Historical)'!G38/'GDP by Industry (Historical)'!G37)</f>
        <v>0.16037500761587564</v>
      </c>
      <c r="L45" s="25">
        <f>L46/('GDP by Industry (Historical)'!H38/'GDP by Industry (Historical)'!H37)</f>
        <v>0.29424408573770156</v>
      </c>
      <c r="M45" s="25">
        <f t="shared" si="2"/>
        <v>1.1273265453695318</v>
      </c>
      <c r="O45" s="7">
        <v>1831</v>
      </c>
      <c r="P45" s="68">
        <f t="shared" si="4"/>
        <v>59.672812174882722</v>
      </c>
      <c r="Q45" s="68">
        <f t="shared" si="5"/>
        <v>14.226136009536223</v>
      </c>
      <c r="R45" s="68">
        <f t="shared" si="6"/>
        <v>26.101051815581069</v>
      </c>
      <c r="T45" t="s">
        <v>141</v>
      </c>
      <c r="U45" s="11">
        <v>28855</v>
      </c>
      <c r="V45" s="25">
        <v>2009.9</v>
      </c>
      <c r="W45" s="25">
        <v>59.5</v>
      </c>
      <c r="X45" s="25">
        <v>50.4</v>
      </c>
      <c r="Y45" s="25">
        <v>52</v>
      </c>
      <c r="Z45" s="25">
        <v>109.9</v>
      </c>
      <c r="AA45" s="25">
        <v>508.7</v>
      </c>
      <c r="AB45" s="25">
        <v>152.6</v>
      </c>
      <c r="AC45" s="25">
        <v>178.2</v>
      </c>
      <c r="AD45" s="25">
        <v>87.5</v>
      </c>
      <c r="AE45" s="25">
        <v>96.1</v>
      </c>
      <c r="AF45" s="25">
        <v>352.6</v>
      </c>
      <c r="AG45" s="25">
        <v>132.9</v>
      </c>
      <c r="AH45" s="25">
        <v>104.3</v>
      </c>
      <c r="AI45" s="25">
        <v>69.400000000000006</v>
      </c>
      <c r="AJ45" s="25">
        <v>55.8</v>
      </c>
      <c r="AK45" s="25"/>
      <c r="AL45" s="11">
        <v>28855</v>
      </c>
      <c r="AM45" s="25">
        <f t="shared" si="7"/>
        <v>109.9</v>
      </c>
      <c r="AN45" s="25">
        <f t="shared" si="8"/>
        <v>618.6</v>
      </c>
      <c r="AO45" s="25">
        <f t="shared" si="9"/>
        <v>1281.4000000000001</v>
      </c>
      <c r="AP45" s="25">
        <f t="shared" si="10"/>
        <v>2009.9</v>
      </c>
      <c r="AQ45" s="25"/>
      <c r="AR45" s="11">
        <v>28855</v>
      </c>
      <c r="AS45" s="25">
        <f t="shared" si="11"/>
        <v>5.4679337280461713</v>
      </c>
      <c r="AT45" s="25">
        <f t="shared" si="12"/>
        <v>30.777650629384546</v>
      </c>
      <c r="AU45" s="25">
        <f t="shared" si="13"/>
        <v>63.754415642569285</v>
      </c>
    </row>
    <row r="46" spans="1:47">
      <c r="A46" t="s">
        <v>470</v>
      </c>
      <c r="B46" s="26">
        <v>7944</v>
      </c>
      <c r="C46" s="25">
        <v>4</v>
      </c>
      <c r="E46" s="28">
        <v>7915</v>
      </c>
      <c r="F46" s="32">
        <v>4.0052000000000003</v>
      </c>
      <c r="I46" s="7">
        <v>1832</v>
      </c>
      <c r="J46" s="25">
        <f>J47/('GDP by Industry (Historical)'!F39/'GDP by Industry (Historical)'!F38)</f>
        <v>0.70570828779042949</v>
      </c>
      <c r="K46" s="25">
        <f>K47/('GDP by Industry (Historical)'!G39/'GDP by Industry (Historical)'!G38)</f>
        <v>0.17598994246170879</v>
      </c>
      <c r="L46" s="25">
        <f>L47/('GDP by Industry (Historical)'!H39/'GDP by Industry (Historical)'!H38)</f>
        <v>0.32179536290596344</v>
      </c>
      <c r="M46" s="25">
        <f t="shared" si="2"/>
        <v>1.2034935931581017</v>
      </c>
      <c r="O46" s="7">
        <v>1832</v>
      </c>
      <c r="P46" s="68">
        <f t="shared" si="4"/>
        <v>58.638308654271448</v>
      </c>
      <c r="Q46" s="68">
        <f t="shared" si="5"/>
        <v>14.623255450815613</v>
      </c>
      <c r="R46" s="68">
        <f t="shared" si="6"/>
        <v>26.73843589491295</v>
      </c>
      <c r="T46" t="s">
        <v>143</v>
      </c>
      <c r="U46" s="11">
        <v>29220</v>
      </c>
      <c r="V46" s="25">
        <v>2256.4</v>
      </c>
      <c r="W46" s="25">
        <v>70.2</v>
      </c>
      <c r="X46" s="25">
        <v>59.3</v>
      </c>
      <c r="Y46" s="25">
        <v>53.7</v>
      </c>
      <c r="Z46" s="25">
        <v>125.1</v>
      </c>
      <c r="AA46" s="25">
        <v>566.9</v>
      </c>
      <c r="AB46" s="25">
        <v>175</v>
      </c>
      <c r="AC46" s="25">
        <v>193.9</v>
      </c>
      <c r="AD46" s="25">
        <v>97.5</v>
      </c>
      <c r="AE46" s="25">
        <v>107.4</v>
      </c>
      <c r="AF46" s="25">
        <v>395.7</v>
      </c>
      <c r="AG46" s="25">
        <v>153.69999999999999</v>
      </c>
      <c r="AH46" s="25">
        <v>118.2</v>
      </c>
      <c r="AI46" s="25">
        <v>78.7</v>
      </c>
      <c r="AJ46" s="25">
        <v>61.1</v>
      </c>
      <c r="AK46" s="25"/>
      <c r="AL46" s="11">
        <v>29220</v>
      </c>
      <c r="AM46" s="25">
        <f t="shared" si="7"/>
        <v>129.5</v>
      </c>
      <c r="AN46" s="25">
        <f t="shared" si="8"/>
        <v>692</v>
      </c>
      <c r="AO46" s="25">
        <f t="shared" si="9"/>
        <v>1434.9</v>
      </c>
      <c r="AP46" s="25">
        <f t="shared" si="10"/>
        <v>2256.4</v>
      </c>
      <c r="AQ46" s="25"/>
      <c r="AR46" s="11">
        <v>29220</v>
      </c>
      <c r="AS46" s="25">
        <f t="shared" si="11"/>
        <v>5.739230632866513</v>
      </c>
      <c r="AT46" s="25">
        <f t="shared" si="12"/>
        <v>30.668321219641907</v>
      </c>
      <c r="AU46" s="25">
        <f t="shared" si="13"/>
        <v>63.592448147491574</v>
      </c>
    </row>
    <row r="47" spans="1:47">
      <c r="A47" t="s">
        <v>471</v>
      </c>
      <c r="B47" s="26">
        <v>7975</v>
      </c>
      <c r="C47" s="25">
        <v>4.2</v>
      </c>
      <c r="E47" s="28">
        <v>7945</v>
      </c>
      <c r="F47" s="32">
        <v>4.2472000000000003</v>
      </c>
      <c r="I47" s="7">
        <v>1833</v>
      </c>
      <c r="J47" s="25">
        <f>J48/('GDP by Industry (Historical)'!F40/'GDP by Industry (Historical)'!F39)</f>
        <v>0.7094598153829853</v>
      </c>
      <c r="K47" s="25">
        <f>K48/('GDP by Industry (Historical)'!G40/'GDP by Industry (Historical)'!G39)</f>
        <v>0.18441462973948883</v>
      </c>
      <c r="L47" s="25">
        <f>L48/('GDP by Industry (Historical)'!H40/'GDP by Industry (Historical)'!H39)</f>
        <v>0.33618528099585143</v>
      </c>
      <c r="M47" s="25">
        <f t="shared" si="2"/>
        <v>1.2300597261183257</v>
      </c>
      <c r="O47" s="7">
        <v>1833</v>
      </c>
      <c r="P47" s="68">
        <f t="shared" si="4"/>
        <v>57.676859124703896</v>
      </c>
      <c r="Q47" s="68">
        <f t="shared" si="5"/>
        <v>14.992331333490798</v>
      </c>
      <c r="R47" s="68">
        <f t="shared" si="6"/>
        <v>27.330809541805294</v>
      </c>
      <c r="T47" t="s">
        <v>145</v>
      </c>
      <c r="U47" s="11">
        <v>29586</v>
      </c>
      <c r="V47" s="25">
        <v>2449.3000000000002</v>
      </c>
      <c r="W47" s="25">
        <v>62.2</v>
      </c>
      <c r="X47" s="25">
        <v>91.2</v>
      </c>
      <c r="Y47" s="25">
        <v>60.9</v>
      </c>
      <c r="Z47" s="25">
        <v>131.69999999999999</v>
      </c>
      <c r="AA47" s="25">
        <v>584.5</v>
      </c>
      <c r="AB47" s="25">
        <v>187</v>
      </c>
      <c r="AC47" s="25">
        <v>199.2</v>
      </c>
      <c r="AD47" s="25">
        <v>102.6</v>
      </c>
      <c r="AE47" s="25">
        <v>118.7</v>
      </c>
      <c r="AF47" s="25">
        <v>449.4</v>
      </c>
      <c r="AG47" s="25">
        <v>174.9</v>
      </c>
      <c r="AH47" s="25">
        <v>134.1</v>
      </c>
      <c r="AI47" s="25">
        <v>83.8</v>
      </c>
      <c r="AJ47" s="25">
        <v>69.099999999999994</v>
      </c>
      <c r="AK47" s="25"/>
      <c r="AL47" s="11">
        <v>29586</v>
      </c>
      <c r="AM47" s="25">
        <f t="shared" si="7"/>
        <v>153.4</v>
      </c>
      <c r="AN47" s="25">
        <f t="shared" si="8"/>
        <v>716.2</v>
      </c>
      <c r="AO47" s="25">
        <f t="shared" si="9"/>
        <v>1579.7</v>
      </c>
      <c r="AP47" s="25">
        <f t="shared" si="10"/>
        <v>2449.3000000000002</v>
      </c>
      <c r="AQ47" s="25"/>
      <c r="AR47" s="11">
        <v>29586</v>
      </c>
      <c r="AS47" s="25">
        <f t="shared" si="11"/>
        <v>6.2630139223451593</v>
      </c>
      <c r="AT47" s="25">
        <f t="shared" si="12"/>
        <v>29.241007634834439</v>
      </c>
      <c r="AU47" s="25">
        <f t="shared" si="13"/>
        <v>64.495978442820387</v>
      </c>
    </row>
    <row r="48" spans="1:47">
      <c r="A48" t="s">
        <v>472</v>
      </c>
      <c r="B48" s="26">
        <v>8005</v>
      </c>
      <c r="C48" s="25">
        <v>4.2</v>
      </c>
      <c r="E48" s="28">
        <v>7976</v>
      </c>
      <c r="F48" s="32">
        <v>4.1933999999999996</v>
      </c>
      <c r="I48" s="7">
        <v>1834</v>
      </c>
      <c r="J48" s="25">
        <f>J49/('GDP by Industry (Historical)'!F41/'GDP by Industry (Historical)'!F40)</f>
        <v>0.73200392728266772</v>
      </c>
      <c r="K48" s="25">
        <f>K49/('GDP by Industry (Historical)'!G41/'GDP by Industry (Historical)'!G40)</f>
        <v>0.197710234940356</v>
      </c>
      <c r="L48" s="25">
        <f>L49/('GDP by Industry (Historical)'!H41/'GDP by Industry (Historical)'!H40)</f>
        <v>0.35945662889898822</v>
      </c>
      <c r="M48" s="25">
        <f t="shared" si="2"/>
        <v>1.2891707911220118</v>
      </c>
      <c r="O48" s="7">
        <v>1834</v>
      </c>
      <c r="P48" s="68">
        <f t="shared" si="4"/>
        <v>56.780989169447309</v>
      </c>
      <c r="Q48" s="68">
        <f t="shared" si="5"/>
        <v>15.336232894966667</v>
      </c>
      <c r="R48" s="68">
        <f t="shared" si="6"/>
        <v>27.882777935586031</v>
      </c>
      <c r="T48" t="s">
        <v>147</v>
      </c>
      <c r="U48" s="11">
        <v>29951</v>
      </c>
      <c r="V48" s="25">
        <v>2754</v>
      </c>
      <c r="W48" s="25">
        <v>75.7</v>
      </c>
      <c r="X48" s="25">
        <v>122</v>
      </c>
      <c r="Y48" s="25">
        <v>72</v>
      </c>
      <c r="Z48" s="25">
        <v>133.19999999999999</v>
      </c>
      <c r="AA48" s="25">
        <v>650.20000000000005</v>
      </c>
      <c r="AB48" s="25">
        <v>206.9</v>
      </c>
      <c r="AC48" s="25">
        <v>218.9</v>
      </c>
      <c r="AD48" s="25">
        <v>110.2</v>
      </c>
      <c r="AE48" s="25">
        <v>137.19999999999999</v>
      </c>
      <c r="AF48" s="25">
        <v>505.4</v>
      </c>
      <c r="AG48" s="25">
        <v>199.3</v>
      </c>
      <c r="AH48" s="25">
        <v>152.6</v>
      </c>
      <c r="AI48" s="25">
        <v>93.9</v>
      </c>
      <c r="AJ48" s="25">
        <v>76.599999999999994</v>
      </c>
      <c r="AK48" s="25"/>
      <c r="AL48" s="11">
        <v>29951</v>
      </c>
      <c r="AM48" s="25">
        <f t="shared" si="7"/>
        <v>197.7</v>
      </c>
      <c r="AN48" s="25">
        <f t="shared" si="8"/>
        <v>783.40000000000009</v>
      </c>
      <c r="AO48" s="25">
        <f t="shared" si="9"/>
        <v>1772.9999999999998</v>
      </c>
      <c r="AP48" s="25">
        <f t="shared" si="10"/>
        <v>2754</v>
      </c>
      <c r="AQ48" s="25"/>
      <c r="AR48" s="11">
        <v>29951</v>
      </c>
      <c r="AS48" s="25">
        <f t="shared" si="11"/>
        <v>7.1786492374727668</v>
      </c>
      <c r="AT48" s="25">
        <f t="shared" si="12"/>
        <v>28.44589687726943</v>
      </c>
      <c r="AU48" s="25">
        <f t="shared" si="13"/>
        <v>64.379084967320253</v>
      </c>
    </row>
    <row r="49" spans="1:47">
      <c r="A49" t="s">
        <v>473</v>
      </c>
      <c r="B49" s="26">
        <v>8036</v>
      </c>
      <c r="C49" s="25">
        <v>4.2</v>
      </c>
      <c r="E49" s="28">
        <v>8006</v>
      </c>
      <c r="F49" s="32">
        <v>4.1665000000000001</v>
      </c>
      <c r="I49" s="7">
        <v>1835</v>
      </c>
      <c r="J49" s="25">
        <f>J50/('GDP by Industry (Historical)'!F42/'GDP by Industry (Historical)'!F41)</f>
        <v>0.79152685571152148</v>
      </c>
      <c r="K49" s="25">
        <f>K50/('GDP by Industry (Historical)'!G42/'GDP by Industry (Historical)'!G41)</f>
        <v>0.2215294981479492</v>
      </c>
      <c r="L49" s="25">
        <f>L50/('GDP by Industry (Historical)'!H42/'GDP by Industry (Historical)'!H41)</f>
        <v>0.40179399471636523</v>
      </c>
      <c r="M49" s="25">
        <f t="shared" si="2"/>
        <v>1.4148503485758361</v>
      </c>
      <c r="O49" s="7">
        <v>1835</v>
      </c>
      <c r="P49" s="68">
        <f t="shared" si="4"/>
        <v>55.944210390042926</v>
      </c>
      <c r="Q49" s="68">
        <f t="shared" si="5"/>
        <v>15.657450865452798</v>
      </c>
      <c r="R49" s="68">
        <f t="shared" si="6"/>
        <v>28.398338744504258</v>
      </c>
      <c r="T49" t="s">
        <v>149</v>
      </c>
      <c r="U49" s="11">
        <v>30316</v>
      </c>
      <c r="V49" s="25">
        <v>2850.1</v>
      </c>
      <c r="W49" s="25">
        <v>71.7</v>
      </c>
      <c r="X49" s="25">
        <v>119.1</v>
      </c>
      <c r="Y49" s="25">
        <v>83.2</v>
      </c>
      <c r="Z49" s="25">
        <v>131</v>
      </c>
      <c r="AA49" s="25">
        <v>640.9</v>
      </c>
      <c r="AB49" s="25">
        <v>207.6</v>
      </c>
      <c r="AC49" s="25">
        <v>227.9</v>
      </c>
      <c r="AD49" s="25">
        <v>106.3</v>
      </c>
      <c r="AE49" s="25">
        <v>149.9</v>
      </c>
      <c r="AF49" s="25">
        <v>548.1</v>
      </c>
      <c r="AG49" s="25">
        <v>215.5</v>
      </c>
      <c r="AH49" s="25">
        <v>169.1</v>
      </c>
      <c r="AI49" s="25">
        <v>101</v>
      </c>
      <c r="AJ49" s="25">
        <v>78.900000000000006</v>
      </c>
      <c r="AL49" s="11">
        <v>30316</v>
      </c>
      <c r="AM49" s="25">
        <f t="shared" si="7"/>
        <v>190.8</v>
      </c>
      <c r="AN49" s="25">
        <f t="shared" si="8"/>
        <v>771.9</v>
      </c>
      <c r="AO49" s="25">
        <f t="shared" si="9"/>
        <v>1887.5</v>
      </c>
      <c r="AP49" s="25">
        <f t="shared" si="10"/>
        <v>2850.1</v>
      </c>
      <c r="AQ49" s="25"/>
      <c r="AR49" s="11">
        <v>30316</v>
      </c>
      <c r="AS49" s="25">
        <f t="shared" ref="AS49:AS91" si="14">100*SUM(W49:X49)/V49</f>
        <v>6.6945019473000951</v>
      </c>
      <c r="AT49" s="25">
        <f t="shared" ref="AT49:AT91" si="15">100*SUM(Z49:AA49)/V49</f>
        <v>27.083260236482932</v>
      </c>
      <c r="AU49" s="25">
        <f t="shared" ref="AU49:AU91" si="16">100*(SUM(AB49:AJ49)+Y49)/V49</f>
        <v>66.225746465036323</v>
      </c>
    </row>
    <row r="50" spans="1:47">
      <c r="A50" t="s">
        <v>474</v>
      </c>
      <c r="B50" s="26">
        <v>8067</v>
      </c>
      <c r="C50" s="25">
        <v>4.3</v>
      </c>
      <c r="E50" s="28">
        <v>8037</v>
      </c>
      <c r="F50" s="32">
        <v>4.3277999999999999</v>
      </c>
      <c r="I50" s="7">
        <v>1836</v>
      </c>
      <c r="J50" s="25">
        <f>J51/('GDP by Industry (Historical)'!F43/'GDP by Industry (Historical)'!F42)</f>
        <v>0.85749179968167089</v>
      </c>
      <c r="K50" s="25">
        <f>K51/('GDP by Industry (Historical)'!G43/'GDP by Industry (Historical)'!G42)</f>
        <v>0.24807424655839472</v>
      </c>
      <c r="L50" s="25">
        <f>L51/('GDP by Industry (Historical)'!H43/'GDP by Industry (Historical)'!H42)</f>
        <v>0.44896329391535184</v>
      </c>
      <c r="M50" s="25">
        <f t="shared" si="2"/>
        <v>1.5545293401554174</v>
      </c>
      <c r="O50" s="7">
        <v>1836</v>
      </c>
      <c r="P50" s="68">
        <f t="shared" si="4"/>
        <v>55.160863004100086</v>
      </c>
      <c r="Q50" s="68">
        <f t="shared" si="5"/>
        <v>15.958157890644442</v>
      </c>
      <c r="R50" s="68">
        <f t="shared" si="6"/>
        <v>28.88097910525547</v>
      </c>
      <c r="T50" t="s">
        <v>151</v>
      </c>
      <c r="U50" s="11">
        <v>30681</v>
      </c>
      <c r="V50" s="25">
        <v>3107.5</v>
      </c>
      <c r="W50" s="25">
        <v>57.3</v>
      </c>
      <c r="X50" s="25">
        <v>103.1</v>
      </c>
      <c r="Y50" s="25">
        <v>94.6</v>
      </c>
      <c r="Z50" s="25">
        <v>139.19999999999999</v>
      </c>
      <c r="AA50" s="25">
        <v>696.9</v>
      </c>
      <c r="AB50" s="25">
        <v>223.5</v>
      </c>
      <c r="AC50" s="25">
        <v>256.39999999999998</v>
      </c>
      <c r="AD50" s="25">
        <v>117.9</v>
      </c>
      <c r="AE50" s="25">
        <v>169.5</v>
      </c>
      <c r="AF50" s="25">
        <v>614.29999999999995</v>
      </c>
      <c r="AG50" s="25">
        <v>245.1</v>
      </c>
      <c r="AH50" s="25">
        <v>190</v>
      </c>
      <c r="AI50" s="25">
        <v>112.4</v>
      </c>
      <c r="AJ50" s="25">
        <v>87.4</v>
      </c>
      <c r="AL50" s="11">
        <v>30681</v>
      </c>
      <c r="AM50" s="25">
        <f t="shared" si="7"/>
        <v>160.39999999999998</v>
      </c>
      <c r="AN50" s="25">
        <f t="shared" si="8"/>
        <v>836.09999999999991</v>
      </c>
      <c r="AO50" s="25">
        <f t="shared" si="9"/>
        <v>2111.1</v>
      </c>
      <c r="AP50" s="25">
        <f t="shared" si="10"/>
        <v>3107.5</v>
      </c>
      <c r="AQ50" s="25"/>
      <c r="AR50" s="11">
        <v>30681</v>
      </c>
      <c r="AS50" s="25">
        <f t="shared" si="14"/>
        <v>5.1617055510860812</v>
      </c>
      <c r="AT50" s="25">
        <f t="shared" si="15"/>
        <v>26.905872888173768</v>
      </c>
      <c r="AU50" s="25">
        <f t="shared" si="16"/>
        <v>67.935639581657284</v>
      </c>
    </row>
    <row r="51" spans="1:47">
      <c r="A51" t="s">
        <v>475</v>
      </c>
      <c r="B51" s="26">
        <v>8095</v>
      </c>
      <c r="C51" s="25">
        <v>4.5</v>
      </c>
      <c r="E51" s="28">
        <v>8068</v>
      </c>
      <c r="F51" s="32">
        <v>4.516</v>
      </c>
      <c r="I51" s="7">
        <v>1837</v>
      </c>
      <c r="J51" s="25">
        <f>J52/('GDP by Industry (Historical)'!F44/'GDP by Industry (Historical)'!F43)</f>
        <v>0.88684465840847726</v>
      </c>
      <c r="K51" s="25">
        <f>K52/('GDP by Industry (Historical)'!G44/'GDP by Industry (Historical)'!G43)</f>
        <v>0.26462699979599374</v>
      </c>
      <c r="L51" s="25">
        <f>L52/('GDP by Industry (Historical)'!H44/'GDP by Industry (Historical)'!H43)</f>
        <v>0.47797908123005295</v>
      </c>
      <c r="M51" s="25">
        <f t="shared" si="2"/>
        <v>1.6294507394345241</v>
      </c>
      <c r="O51" s="7">
        <v>1837</v>
      </c>
      <c r="P51" s="68">
        <f t="shared" si="4"/>
        <v>54.425987662336027</v>
      </c>
      <c r="Q51" s="68">
        <f t="shared" si="5"/>
        <v>16.240257737882182</v>
      </c>
      <c r="R51" s="68">
        <f t="shared" si="6"/>
        <v>29.333754599781781</v>
      </c>
      <c r="T51" t="s">
        <v>153</v>
      </c>
      <c r="U51" s="11">
        <v>31047</v>
      </c>
      <c r="V51" s="25">
        <v>3468.1</v>
      </c>
      <c r="W51" s="25">
        <v>77</v>
      </c>
      <c r="X51" s="25">
        <v>107.5</v>
      </c>
      <c r="Y51" s="25">
        <v>105.9</v>
      </c>
      <c r="Z51" s="25">
        <v>160.30000000000001</v>
      </c>
      <c r="AA51" s="25">
        <v>777</v>
      </c>
      <c r="AB51" s="25">
        <v>251</v>
      </c>
      <c r="AC51" s="25">
        <v>287.8</v>
      </c>
      <c r="AD51" s="25">
        <v>131.19999999999999</v>
      </c>
      <c r="AE51" s="25">
        <v>180.3</v>
      </c>
      <c r="AF51" s="25">
        <v>679.9</v>
      </c>
      <c r="AG51" s="25">
        <v>284</v>
      </c>
      <c r="AH51" s="25">
        <v>207.6</v>
      </c>
      <c r="AI51" s="25">
        <v>121.8</v>
      </c>
      <c r="AJ51" s="25">
        <v>96.8</v>
      </c>
      <c r="AL51" s="11">
        <v>31047</v>
      </c>
      <c r="AM51" s="25">
        <f t="shared" si="7"/>
        <v>184.5</v>
      </c>
      <c r="AN51" s="25">
        <f t="shared" si="8"/>
        <v>937.3</v>
      </c>
      <c r="AO51" s="25">
        <f t="shared" si="9"/>
        <v>2346.3000000000002</v>
      </c>
      <c r="AP51" s="25">
        <f t="shared" si="10"/>
        <v>3468.1</v>
      </c>
      <c r="AQ51" s="25"/>
      <c r="AR51" s="11">
        <v>31047</v>
      </c>
      <c r="AS51" s="25">
        <f t="shared" si="14"/>
        <v>5.3199158040425596</v>
      </c>
      <c r="AT51" s="25">
        <f t="shared" si="15"/>
        <v>27.026325653816212</v>
      </c>
      <c r="AU51" s="25">
        <f t="shared" si="16"/>
        <v>67.653758542141247</v>
      </c>
    </row>
    <row r="52" spans="1:47">
      <c r="A52" t="s">
        <v>476</v>
      </c>
      <c r="B52" s="26">
        <v>8126</v>
      </c>
      <c r="C52" s="25">
        <v>4.8</v>
      </c>
      <c r="E52" s="28">
        <v>8096</v>
      </c>
      <c r="F52" s="32">
        <v>4.7579000000000002</v>
      </c>
      <c r="I52" s="7">
        <v>1838</v>
      </c>
      <c r="J52" s="25">
        <f>J53/('GDP by Industry (Historical)'!F45/'GDP by Industry (Historical)'!F44)</f>
        <v>0.89746531057463641</v>
      </c>
      <c r="K52" s="25">
        <f>K53/('GDP by Industry (Historical)'!G45/'GDP by Industry (Historical)'!G44)</f>
        <v>0.27566737150196285</v>
      </c>
      <c r="L52" s="25">
        <f>L53/('GDP by Industry (Historical)'!H45/'GDP by Industry (Historical)'!H44)</f>
        <v>0.49702946629612133</v>
      </c>
      <c r="M52" s="25">
        <f t="shared" ref="M52:M115" si="17">SUM(J52:L52)</f>
        <v>1.6701621483727207</v>
      </c>
      <c r="O52" s="7">
        <v>1838</v>
      </c>
      <c r="P52" s="68">
        <f t="shared" si="4"/>
        <v>53.735220346662658</v>
      </c>
      <c r="Q52" s="68">
        <f t="shared" si="5"/>
        <v>16.505425642088237</v>
      </c>
      <c r="R52" s="68">
        <f t="shared" si="6"/>
        <v>29.759354011249098</v>
      </c>
      <c r="T52" t="s">
        <v>155</v>
      </c>
      <c r="U52" s="11">
        <v>31412</v>
      </c>
      <c r="V52" s="25">
        <v>3722.5</v>
      </c>
      <c r="W52" s="25">
        <v>77</v>
      </c>
      <c r="X52" s="25">
        <v>106.7</v>
      </c>
      <c r="Y52" s="25">
        <v>113.6</v>
      </c>
      <c r="Z52" s="25">
        <v>177.3</v>
      </c>
      <c r="AA52" s="25">
        <v>804.1</v>
      </c>
      <c r="AB52" s="25">
        <v>271</v>
      </c>
      <c r="AC52" s="25">
        <v>310.8</v>
      </c>
      <c r="AD52" s="25">
        <v>137.4</v>
      </c>
      <c r="AE52" s="25">
        <v>198.9</v>
      </c>
      <c r="AF52" s="25">
        <v>738.6</v>
      </c>
      <c r="AG52" s="25">
        <v>320.7</v>
      </c>
      <c r="AH52" s="25">
        <v>226.9</v>
      </c>
      <c r="AI52" s="25">
        <v>133.30000000000001</v>
      </c>
      <c r="AJ52" s="25">
        <v>106.1</v>
      </c>
      <c r="AL52" s="11">
        <v>31412</v>
      </c>
      <c r="AM52" s="25">
        <f t="shared" si="7"/>
        <v>183.7</v>
      </c>
      <c r="AN52" s="25">
        <f t="shared" si="8"/>
        <v>981.40000000000009</v>
      </c>
      <c r="AO52" s="25">
        <f t="shared" si="9"/>
        <v>2557.2999999999997</v>
      </c>
      <c r="AP52" s="25">
        <f t="shared" si="10"/>
        <v>3722.5</v>
      </c>
      <c r="AQ52" s="25"/>
      <c r="AR52" s="11">
        <v>31412</v>
      </c>
      <c r="AS52" s="25">
        <f t="shared" si="14"/>
        <v>4.9348556077904631</v>
      </c>
      <c r="AT52" s="25">
        <f t="shared" si="15"/>
        <v>26.364002686366693</v>
      </c>
      <c r="AU52" s="25">
        <f t="shared" si="16"/>
        <v>68.698455339153782</v>
      </c>
    </row>
    <row r="53" spans="1:47">
      <c r="A53" t="s">
        <v>477</v>
      </c>
      <c r="B53" s="26">
        <v>8156</v>
      </c>
      <c r="C53" s="25">
        <v>4.5999999999999996</v>
      </c>
      <c r="E53" s="28">
        <v>8127</v>
      </c>
      <c r="F53" s="32">
        <v>4.5965999999999996</v>
      </c>
      <c r="I53" s="7">
        <v>1839</v>
      </c>
      <c r="J53" s="25">
        <f>J54/('GDP by Industry (Historical)'!F46/'GDP by Industry (Historical)'!F45)</f>
        <v>0.92080904522613094</v>
      </c>
      <c r="K53" s="25">
        <f>K54/('GDP by Industry (Historical)'!G46/'GDP by Industry (Historical)'!G45)</f>
        <v>0.29063523573201</v>
      </c>
      <c r="L53" s="25">
        <f>L54/('GDP by Industry (Historical)'!H46/'GDP by Industry (Historical)'!H45)</f>
        <v>0.52315899901159091</v>
      </c>
      <c r="M53" s="25">
        <f t="shared" si="17"/>
        <v>1.7346032799697317</v>
      </c>
      <c r="O53" s="7">
        <v>1839</v>
      </c>
      <c r="P53" s="68">
        <f t="shared" si="4"/>
        <v>53.084705641868659</v>
      </c>
      <c r="Q53" s="68">
        <f t="shared" si="5"/>
        <v>16.755141598549351</v>
      </c>
      <c r="R53" s="68">
        <f t="shared" si="6"/>
        <v>30.160152759582001</v>
      </c>
      <c r="T53" t="s">
        <v>157</v>
      </c>
      <c r="U53" s="11">
        <v>31777</v>
      </c>
      <c r="V53" s="25">
        <v>3924.1</v>
      </c>
      <c r="W53" s="25">
        <v>74.099999999999994</v>
      </c>
      <c r="X53" s="25">
        <v>70.5</v>
      </c>
      <c r="Y53" s="25">
        <v>117.9</v>
      </c>
      <c r="Z53" s="25">
        <v>197.5</v>
      </c>
      <c r="AA53" s="25">
        <v>830.8</v>
      </c>
      <c r="AB53" s="25">
        <v>280.2</v>
      </c>
      <c r="AC53" s="25">
        <v>332</v>
      </c>
      <c r="AD53" s="25">
        <v>147.19999999999999</v>
      </c>
      <c r="AE53" s="25">
        <v>210.9</v>
      </c>
      <c r="AF53" s="25">
        <v>799.7</v>
      </c>
      <c r="AG53" s="25">
        <v>356.2</v>
      </c>
      <c r="AH53" s="25">
        <v>246.5</v>
      </c>
      <c r="AI53" s="25">
        <v>145</v>
      </c>
      <c r="AJ53" s="25">
        <v>115.6</v>
      </c>
      <c r="AL53" s="11">
        <v>31777</v>
      </c>
      <c r="AM53" s="25">
        <f t="shared" si="7"/>
        <v>144.6</v>
      </c>
      <c r="AN53" s="25">
        <f t="shared" si="8"/>
        <v>1028.3</v>
      </c>
      <c r="AO53" s="25">
        <f t="shared" si="9"/>
        <v>2751.2</v>
      </c>
      <c r="AP53" s="25">
        <f t="shared" si="10"/>
        <v>3924.1</v>
      </c>
      <c r="AQ53" s="25"/>
      <c r="AR53" s="11">
        <v>31777</v>
      </c>
      <c r="AS53" s="25">
        <f t="shared" si="14"/>
        <v>3.6849213832471142</v>
      </c>
      <c r="AT53" s="25">
        <f t="shared" si="15"/>
        <v>26.204734843658418</v>
      </c>
      <c r="AU53" s="25">
        <f t="shared" si="16"/>
        <v>70.110343773094471</v>
      </c>
    </row>
    <row r="54" spans="1:47">
      <c r="A54" t="s">
        <v>478</v>
      </c>
      <c r="B54" s="26">
        <v>8187</v>
      </c>
      <c r="C54" s="25">
        <v>4.8</v>
      </c>
      <c r="E54" s="28">
        <v>8157</v>
      </c>
      <c r="F54" s="32">
        <v>4.8384999999999998</v>
      </c>
      <c r="I54" s="7">
        <v>1840</v>
      </c>
      <c r="J54" s="25">
        <f>J55/('GDP by Industry (Historical)'!F47/'GDP by Industry (Historical)'!F46)</f>
        <v>0.93566080402010077</v>
      </c>
      <c r="K54" s="25">
        <f>K55/('GDP by Industry (Historical)'!G47/'GDP by Industry (Historical)'!G46)</f>
        <v>0.31306079404466508</v>
      </c>
      <c r="L54" s="25">
        <f>L55/('GDP by Industry (Historical)'!H47/'GDP by Industry (Historical)'!H46)</f>
        <v>0.544624317430903</v>
      </c>
      <c r="M54" s="25">
        <f t="shared" si="17"/>
        <v>1.793345915495669</v>
      </c>
      <c r="O54" s="7">
        <v>1840</v>
      </c>
      <c r="P54" s="68">
        <f t="shared" si="4"/>
        <v>52.174028219284743</v>
      </c>
      <c r="Q54" s="68">
        <f t="shared" si="5"/>
        <v>17.456799122780346</v>
      </c>
      <c r="R54" s="68">
        <f t="shared" si="6"/>
        <v>30.369172657934897</v>
      </c>
      <c r="T54" t="s">
        <v>159</v>
      </c>
      <c r="U54" s="11">
        <v>32142</v>
      </c>
      <c r="V54" s="25">
        <v>4160.1000000000004</v>
      </c>
      <c r="W54" s="25">
        <v>79.3</v>
      </c>
      <c r="X54" s="25">
        <v>73.099999999999994</v>
      </c>
      <c r="Y54" s="25">
        <v>125.8</v>
      </c>
      <c r="Z54" s="25">
        <v>211</v>
      </c>
      <c r="AA54" s="25">
        <v>878.8</v>
      </c>
      <c r="AB54" s="25">
        <v>286.2</v>
      </c>
      <c r="AC54" s="25">
        <v>346.1</v>
      </c>
      <c r="AD54" s="25">
        <v>153.1</v>
      </c>
      <c r="AE54" s="25">
        <v>222.5</v>
      </c>
      <c r="AF54" s="25">
        <v>842.1</v>
      </c>
      <c r="AG54" s="25">
        <v>388.6</v>
      </c>
      <c r="AH54" s="25">
        <v>278.89999999999998</v>
      </c>
      <c r="AI54" s="25">
        <v>153.4</v>
      </c>
      <c r="AJ54" s="25">
        <v>121.3</v>
      </c>
      <c r="AL54" s="11">
        <v>32142</v>
      </c>
      <c r="AM54" s="25">
        <f t="shared" si="7"/>
        <v>152.39999999999998</v>
      </c>
      <c r="AN54" s="25">
        <f t="shared" si="8"/>
        <v>1089.8</v>
      </c>
      <c r="AO54" s="25">
        <f t="shared" si="9"/>
        <v>2918.0000000000005</v>
      </c>
      <c r="AP54" s="25">
        <f t="shared" si="10"/>
        <v>4160.1000000000004</v>
      </c>
      <c r="AQ54" s="25"/>
      <c r="AR54" s="11">
        <v>32142</v>
      </c>
      <c r="AS54" s="25">
        <f t="shared" si="14"/>
        <v>3.6633734765991193</v>
      </c>
      <c r="AT54" s="25">
        <f t="shared" si="15"/>
        <v>26.196485661402367</v>
      </c>
      <c r="AU54" s="25">
        <f t="shared" si="16"/>
        <v>70.14254465036899</v>
      </c>
    </row>
    <row r="55" spans="1:47">
      <c r="A55" t="s">
        <v>479</v>
      </c>
      <c r="B55" s="26">
        <v>8217</v>
      </c>
      <c r="C55" s="25">
        <v>5.0999999999999996</v>
      </c>
      <c r="E55" s="28">
        <v>8188</v>
      </c>
      <c r="F55" s="32">
        <v>5.0804999999999998</v>
      </c>
      <c r="I55" s="7">
        <v>1841</v>
      </c>
      <c r="J55" s="25">
        <f>J56/('GDP by Industry (Historical)'!F48/'GDP by Industry (Historical)'!F47)</f>
        <v>0.95051256281407059</v>
      </c>
      <c r="K55" s="25">
        <f>K56/('GDP by Industry (Historical)'!G48/'GDP by Industry (Historical)'!G47)</f>
        <v>0.33548635235732022</v>
      </c>
      <c r="L55" s="25">
        <f>L56/('GDP by Industry (Historical)'!H48/'GDP by Industry (Historical)'!H47)</f>
        <v>0.5660896358502151</v>
      </c>
      <c r="M55" s="25">
        <f t="shared" si="17"/>
        <v>1.8520885510216059</v>
      </c>
      <c r="O55" s="7">
        <v>1841</v>
      </c>
      <c r="P55" s="68">
        <f t="shared" si="4"/>
        <v>51.321118652224868</v>
      </c>
      <c r="Q55" s="68">
        <f t="shared" si="5"/>
        <v>18.113947746843262</v>
      </c>
      <c r="R55" s="68">
        <f t="shared" si="6"/>
        <v>30.564933600931877</v>
      </c>
      <c r="T55" t="s">
        <v>161</v>
      </c>
      <c r="U55" s="11">
        <v>32508</v>
      </c>
      <c r="V55" s="25">
        <v>4487.3</v>
      </c>
      <c r="W55" s="25">
        <v>78.7</v>
      </c>
      <c r="X55" s="25">
        <v>74</v>
      </c>
      <c r="Y55" s="25">
        <v>125.3</v>
      </c>
      <c r="Z55" s="25">
        <v>227.8</v>
      </c>
      <c r="AA55" s="25">
        <v>960.4</v>
      </c>
      <c r="AB55" s="25">
        <v>314.89999999999998</v>
      </c>
      <c r="AC55" s="25">
        <v>367.2</v>
      </c>
      <c r="AD55" s="25">
        <v>162.80000000000001</v>
      </c>
      <c r="AE55" s="25">
        <v>233.1</v>
      </c>
      <c r="AF55" s="25">
        <v>907</v>
      </c>
      <c r="AG55" s="25">
        <v>429.7</v>
      </c>
      <c r="AH55" s="25">
        <v>302.89999999999998</v>
      </c>
      <c r="AI55" s="25">
        <v>170</v>
      </c>
      <c r="AJ55" s="25">
        <v>133.30000000000001</v>
      </c>
      <c r="AL55" s="11">
        <v>32508</v>
      </c>
      <c r="AM55" s="25">
        <f t="shared" si="7"/>
        <v>152.69999999999999</v>
      </c>
      <c r="AN55" s="25">
        <f t="shared" si="8"/>
        <v>1188.2</v>
      </c>
      <c r="AO55" s="25">
        <f t="shared" si="9"/>
        <v>3146.2000000000003</v>
      </c>
      <c r="AP55" s="25">
        <f t="shared" si="10"/>
        <v>4487.3</v>
      </c>
      <c r="AQ55" s="25"/>
      <c r="AR55" s="11">
        <v>32508</v>
      </c>
      <c r="AS55" s="25">
        <f t="shared" si="14"/>
        <v>3.4029371782586404</v>
      </c>
      <c r="AT55" s="25">
        <f t="shared" si="15"/>
        <v>26.479174559311833</v>
      </c>
      <c r="AU55" s="25">
        <f t="shared" si="16"/>
        <v>70.113431239275286</v>
      </c>
    </row>
    <row r="56" spans="1:47">
      <c r="A56" t="s">
        <v>480</v>
      </c>
      <c r="B56" s="26">
        <v>8248</v>
      </c>
      <c r="C56" s="25">
        <v>5.0999999999999996</v>
      </c>
      <c r="E56" s="28">
        <v>8218</v>
      </c>
      <c r="F56" s="32">
        <v>5.0804999999999998</v>
      </c>
      <c r="I56" s="7">
        <v>1842</v>
      </c>
      <c r="J56" s="25">
        <f>J57/('GDP by Industry (Historical)'!F49/'GDP by Industry (Historical)'!F48)</f>
        <v>0.96536432160804042</v>
      </c>
      <c r="K56" s="25">
        <f>K57/('GDP by Industry (Historical)'!G49/'GDP by Industry (Historical)'!G48)</f>
        <v>0.35791191066997535</v>
      </c>
      <c r="L56" s="25">
        <f>L57/('GDP by Industry (Historical)'!H49/'GDP by Industry (Historical)'!H48)</f>
        <v>0.5875549542695272</v>
      </c>
      <c r="M56" s="25">
        <f t="shared" si="17"/>
        <v>1.9108311865475431</v>
      </c>
      <c r="O56" s="7">
        <v>1842</v>
      </c>
      <c r="P56" s="68">
        <f t="shared" si="4"/>
        <v>50.520649254853538</v>
      </c>
      <c r="Q56" s="68">
        <f t="shared" si="5"/>
        <v>18.730692339004808</v>
      </c>
      <c r="R56" s="68">
        <f t="shared" si="6"/>
        <v>30.74865840614164</v>
      </c>
      <c r="T56" t="s">
        <v>163</v>
      </c>
      <c r="U56" s="11">
        <v>32873</v>
      </c>
      <c r="V56" s="25">
        <v>4834.8</v>
      </c>
      <c r="W56" s="25">
        <v>91.7</v>
      </c>
      <c r="X56" s="25">
        <v>78.599999999999994</v>
      </c>
      <c r="Y56" s="25">
        <v>138.5</v>
      </c>
      <c r="Z56" s="25">
        <v>241</v>
      </c>
      <c r="AA56" s="25">
        <v>1015.8</v>
      </c>
      <c r="AB56" s="25">
        <v>336.4</v>
      </c>
      <c r="AC56" s="25">
        <v>391.2</v>
      </c>
      <c r="AD56" s="25">
        <v>168.6</v>
      </c>
      <c r="AE56" s="25">
        <v>254</v>
      </c>
      <c r="AF56" s="25">
        <v>972.8</v>
      </c>
      <c r="AG56" s="25">
        <v>477</v>
      </c>
      <c r="AH56" s="25">
        <v>339.2</v>
      </c>
      <c r="AI56" s="25">
        <v>185.1</v>
      </c>
      <c r="AJ56" s="25">
        <v>145</v>
      </c>
      <c r="AL56" s="11">
        <v>32873</v>
      </c>
      <c r="AM56" s="25">
        <f t="shared" si="7"/>
        <v>170.3</v>
      </c>
      <c r="AN56" s="25">
        <f t="shared" si="8"/>
        <v>1256.8</v>
      </c>
      <c r="AO56" s="25">
        <f t="shared" si="9"/>
        <v>3407.7999999999997</v>
      </c>
      <c r="AP56" s="25">
        <f t="shared" si="10"/>
        <v>4834.8</v>
      </c>
      <c r="AQ56" s="25"/>
      <c r="AR56" s="11">
        <v>32873</v>
      </c>
      <c r="AS56" s="25">
        <f t="shared" si="14"/>
        <v>3.5223794159013817</v>
      </c>
      <c r="AT56" s="25">
        <f t="shared" si="15"/>
        <v>25.99487052204848</v>
      </c>
      <c r="AU56" s="25">
        <f t="shared" si="16"/>
        <v>70.484818399933815</v>
      </c>
    </row>
    <row r="57" spans="1:47">
      <c r="A57" t="s">
        <v>481</v>
      </c>
      <c r="B57" s="26">
        <v>8279</v>
      </c>
      <c r="C57" s="25">
        <v>5</v>
      </c>
      <c r="E57" s="28">
        <v>8249</v>
      </c>
      <c r="F57" s="32">
        <v>4.9729000000000001</v>
      </c>
      <c r="I57" s="7">
        <v>1843</v>
      </c>
      <c r="J57" s="25">
        <f>J58/('GDP by Industry (Historical)'!F50/'GDP by Industry (Historical)'!F49)</f>
        <v>0.98021608040201025</v>
      </c>
      <c r="K57" s="25">
        <f>K58/('GDP by Industry (Historical)'!G50/'GDP by Industry (Historical)'!G49)</f>
        <v>0.38033746898263043</v>
      </c>
      <c r="L57" s="25">
        <f>L58/('GDP by Industry (Historical)'!H50/'GDP by Industry (Historical)'!H49)</f>
        <v>0.60902027268883929</v>
      </c>
      <c r="M57" s="25">
        <f t="shared" si="17"/>
        <v>1.96957382207348</v>
      </c>
      <c r="O57" s="7">
        <v>1843</v>
      </c>
      <c r="P57" s="68">
        <f t="shared" si="4"/>
        <v>49.767927935297308</v>
      </c>
      <c r="Q57" s="68">
        <f t="shared" si="5"/>
        <v>19.310648055944817</v>
      </c>
      <c r="R57" s="68">
        <f t="shared" si="6"/>
        <v>30.921424008757882</v>
      </c>
      <c r="T57" t="s">
        <v>165</v>
      </c>
      <c r="U57" s="11">
        <v>33238</v>
      </c>
      <c r="V57" s="25">
        <v>5097</v>
      </c>
      <c r="W57" s="25">
        <v>96.1</v>
      </c>
      <c r="X57" s="25">
        <v>88.3</v>
      </c>
      <c r="Y57" s="25">
        <v>145.6</v>
      </c>
      <c r="Z57" s="25">
        <v>245.9</v>
      </c>
      <c r="AA57" s="25">
        <v>1035.4000000000001</v>
      </c>
      <c r="AB57" s="25">
        <v>347.8</v>
      </c>
      <c r="AC57" s="25">
        <v>399.9</v>
      </c>
      <c r="AD57" s="25">
        <v>174.9</v>
      </c>
      <c r="AE57" s="25">
        <v>269.3</v>
      </c>
      <c r="AF57" s="25">
        <v>1037.9000000000001</v>
      </c>
      <c r="AG57" s="25">
        <v>523.5</v>
      </c>
      <c r="AH57" s="25">
        <v>377.9</v>
      </c>
      <c r="AI57" s="25">
        <v>200.5</v>
      </c>
      <c r="AJ57" s="25">
        <v>154</v>
      </c>
      <c r="AL57" s="11">
        <v>33238</v>
      </c>
      <c r="AM57" s="25">
        <f t="shared" si="7"/>
        <v>184.39999999999998</v>
      </c>
      <c r="AN57" s="25">
        <f t="shared" si="8"/>
        <v>1281.3000000000002</v>
      </c>
      <c r="AO57" s="25">
        <f t="shared" si="9"/>
        <v>3631.3</v>
      </c>
      <c r="AP57" s="25">
        <f t="shared" si="10"/>
        <v>5097</v>
      </c>
      <c r="AQ57" s="25"/>
      <c r="AR57" s="11">
        <v>33238</v>
      </c>
      <c r="AS57" s="25">
        <f t="shared" si="14"/>
        <v>3.6178144006278194</v>
      </c>
      <c r="AT57" s="25">
        <f t="shared" si="15"/>
        <v>25.138316656856979</v>
      </c>
      <c r="AU57" s="25">
        <f t="shared" si="16"/>
        <v>71.243868942515206</v>
      </c>
    </row>
    <row r="58" spans="1:47">
      <c r="A58" t="s">
        <v>482</v>
      </c>
      <c r="B58" s="26">
        <v>8309</v>
      </c>
      <c r="C58" s="25">
        <v>5.2</v>
      </c>
      <c r="E58" s="28">
        <v>8280</v>
      </c>
      <c r="F58" s="32">
        <v>5.2416999999999998</v>
      </c>
      <c r="I58" s="7">
        <v>1844</v>
      </c>
      <c r="J58" s="25">
        <f>J59/('GDP by Industry (Historical)'!F51/'GDP by Industry (Historical)'!F50)</f>
        <v>0.99506783919598008</v>
      </c>
      <c r="K58" s="25">
        <f>K59/('GDP by Industry (Historical)'!G51/'GDP by Industry (Historical)'!G50)</f>
        <v>0.40276302729528551</v>
      </c>
      <c r="L58" s="25">
        <f>L59/('GDP by Industry (Historical)'!H51/'GDP by Industry (Historical)'!H50)</f>
        <v>0.63048559110815139</v>
      </c>
      <c r="M58" s="25">
        <f t="shared" si="17"/>
        <v>2.0283164575994168</v>
      </c>
      <c r="O58" s="7">
        <v>1844</v>
      </c>
      <c r="P58" s="68">
        <f t="shared" si="4"/>
        <v>49.058806157579447</v>
      </c>
      <c r="Q58" s="68">
        <f t="shared" si="5"/>
        <v>19.857011256121719</v>
      </c>
      <c r="R58" s="68">
        <f t="shared" si="6"/>
        <v>31.084182586298841</v>
      </c>
      <c r="T58" t="s">
        <v>167</v>
      </c>
      <c r="U58" s="11">
        <v>33603</v>
      </c>
      <c r="V58" s="25">
        <v>5234.1000000000004</v>
      </c>
      <c r="W58" s="25">
        <v>88</v>
      </c>
      <c r="X58" s="25">
        <v>79.400000000000006</v>
      </c>
      <c r="Y58" s="25">
        <v>153.80000000000001</v>
      </c>
      <c r="Z58" s="25">
        <v>230</v>
      </c>
      <c r="AA58" s="25">
        <v>1043</v>
      </c>
      <c r="AB58" s="25">
        <v>362.5</v>
      </c>
      <c r="AC58" s="25">
        <v>407.2</v>
      </c>
      <c r="AD58" s="25">
        <v>183.9</v>
      </c>
      <c r="AE58" s="25">
        <v>281</v>
      </c>
      <c r="AF58" s="25">
        <v>1097.3</v>
      </c>
      <c r="AG58" s="25">
        <v>531.6</v>
      </c>
      <c r="AH58" s="25">
        <v>414.2</v>
      </c>
      <c r="AI58" s="25">
        <v>206.6</v>
      </c>
      <c r="AJ58" s="25">
        <v>155.80000000000001</v>
      </c>
      <c r="AL58" s="11">
        <v>33603</v>
      </c>
      <c r="AM58" s="25">
        <f t="shared" si="7"/>
        <v>167.4</v>
      </c>
      <c r="AN58" s="25">
        <f t="shared" si="8"/>
        <v>1273</v>
      </c>
      <c r="AO58" s="25">
        <f t="shared" si="9"/>
        <v>3793.8999999999996</v>
      </c>
      <c r="AP58" s="25">
        <f t="shared" si="10"/>
        <v>5234.1000000000004</v>
      </c>
      <c r="AQ58" s="25"/>
      <c r="AR58" s="11">
        <v>33603</v>
      </c>
      <c r="AS58" s="25">
        <f t="shared" si="14"/>
        <v>3.1982575800997304</v>
      </c>
      <c r="AT58" s="25">
        <f t="shared" si="15"/>
        <v>24.321277774593529</v>
      </c>
      <c r="AU58" s="25">
        <f t="shared" si="16"/>
        <v>72.484285741579242</v>
      </c>
    </row>
    <row r="59" spans="1:47">
      <c r="A59" t="s">
        <v>483</v>
      </c>
      <c r="B59" s="26">
        <v>8340</v>
      </c>
      <c r="C59" s="25">
        <v>5.5</v>
      </c>
      <c r="E59" s="28">
        <v>8310</v>
      </c>
      <c r="F59" s="32">
        <v>5.5373999999999999</v>
      </c>
      <c r="I59" s="7">
        <v>1845</v>
      </c>
      <c r="J59" s="25">
        <f>J60/('GDP by Industry (Historical)'!F52/'GDP by Industry (Historical)'!F51)</f>
        <v>1.00991959798995</v>
      </c>
      <c r="K59" s="25">
        <f>K60/('GDP by Industry (Historical)'!G52/'GDP by Industry (Historical)'!G51)</f>
        <v>0.42518858560794059</v>
      </c>
      <c r="L59" s="25">
        <f>L60/('GDP by Industry (Historical)'!H52/'GDP by Industry (Historical)'!H51)</f>
        <v>0.65195090952746348</v>
      </c>
      <c r="M59" s="25">
        <f t="shared" si="17"/>
        <v>2.0870590931253541</v>
      </c>
      <c r="O59" s="7">
        <v>1845</v>
      </c>
      <c r="P59" s="68">
        <f t="shared" si="4"/>
        <v>48.389602446646755</v>
      </c>
      <c r="Q59" s="68">
        <f t="shared" si="5"/>
        <v>20.37261843751746</v>
      </c>
      <c r="R59" s="68">
        <f t="shared" si="6"/>
        <v>31.237779115835782</v>
      </c>
      <c r="T59" t="s">
        <v>169</v>
      </c>
      <c r="U59" s="11">
        <v>33969</v>
      </c>
      <c r="V59" s="25">
        <v>5544.8</v>
      </c>
      <c r="W59" s="25">
        <v>98.6</v>
      </c>
      <c r="X59" s="25">
        <v>73.5</v>
      </c>
      <c r="Y59" s="25">
        <v>160.1</v>
      </c>
      <c r="Z59" s="25">
        <v>235</v>
      </c>
      <c r="AA59" s="25">
        <v>1085.5</v>
      </c>
      <c r="AB59" s="25">
        <v>380.4</v>
      </c>
      <c r="AC59" s="25">
        <v>426.2</v>
      </c>
      <c r="AD59" s="25">
        <v>194.7</v>
      </c>
      <c r="AE59" s="25">
        <v>299.3</v>
      </c>
      <c r="AF59" s="25">
        <v>1181.2</v>
      </c>
      <c r="AG59" s="25">
        <v>575.79999999999995</v>
      </c>
      <c r="AH59" s="25">
        <v>449.4</v>
      </c>
      <c r="AI59" s="25">
        <v>219.1</v>
      </c>
      <c r="AJ59" s="25">
        <v>166</v>
      </c>
      <c r="AL59" s="11">
        <v>33969</v>
      </c>
      <c r="AM59" s="25">
        <f t="shared" si="7"/>
        <v>172.1</v>
      </c>
      <c r="AN59" s="25">
        <f t="shared" si="8"/>
        <v>1320.5</v>
      </c>
      <c r="AO59" s="25">
        <f t="shared" si="9"/>
        <v>4052.2000000000003</v>
      </c>
      <c r="AP59" s="25">
        <f t="shared" si="10"/>
        <v>5544.8</v>
      </c>
      <c r="AQ59" s="25"/>
      <c r="AR59" s="11">
        <v>33969</v>
      </c>
      <c r="AS59" s="25">
        <f t="shared" si="14"/>
        <v>3.1038089741740009</v>
      </c>
      <c r="AT59" s="25">
        <f t="shared" si="15"/>
        <v>23.815106045303708</v>
      </c>
      <c r="AU59" s="25">
        <f t="shared" si="16"/>
        <v>73.081084980522292</v>
      </c>
    </row>
    <row r="60" spans="1:47">
      <c r="A60" t="s">
        <v>484</v>
      </c>
      <c r="B60" s="26">
        <v>8370</v>
      </c>
      <c r="C60" s="25">
        <v>5.8</v>
      </c>
      <c r="E60" s="28">
        <v>8341</v>
      </c>
      <c r="F60" s="32">
        <v>5.7793999999999999</v>
      </c>
      <c r="I60" s="7">
        <v>1846</v>
      </c>
      <c r="J60" s="25">
        <f>J61/('GDP by Industry (Historical)'!F53/'GDP by Industry (Historical)'!F52)</f>
        <v>1.0247713567839198</v>
      </c>
      <c r="K60" s="25">
        <f>K61/('GDP by Industry (Historical)'!G53/'GDP by Industry (Historical)'!G52)</f>
        <v>0.44761414392059568</v>
      </c>
      <c r="L60" s="25">
        <f>L61/('GDP by Industry (Historical)'!H53/'GDP by Industry (Historical)'!H52)</f>
        <v>0.67341622794677558</v>
      </c>
      <c r="M60" s="25">
        <f t="shared" si="17"/>
        <v>2.1458017286512909</v>
      </c>
      <c r="O60" s="7">
        <v>1846</v>
      </c>
      <c r="P60" s="68">
        <f t="shared" si="4"/>
        <v>47.757038457976421</v>
      </c>
      <c r="Q60" s="68">
        <f t="shared" si="5"/>
        <v>20.85999549464136</v>
      </c>
      <c r="R60" s="68">
        <f t="shared" si="6"/>
        <v>31.382966047382229</v>
      </c>
      <c r="T60" t="s">
        <v>171</v>
      </c>
      <c r="U60" s="11">
        <v>34334</v>
      </c>
      <c r="V60" s="25">
        <v>5852.2</v>
      </c>
      <c r="W60" s="25">
        <v>90.5</v>
      </c>
      <c r="X60" s="25">
        <v>74.400000000000006</v>
      </c>
      <c r="Y60" s="25">
        <v>164.7</v>
      </c>
      <c r="Z60" s="25">
        <v>251.4</v>
      </c>
      <c r="AA60" s="25">
        <v>1124.3</v>
      </c>
      <c r="AB60" s="25">
        <v>403.5</v>
      </c>
      <c r="AC60" s="25">
        <v>461.9</v>
      </c>
      <c r="AD60" s="25">
        <v>207.4</v>
      </c>
      <c r="AE60" s="25">
        <v>321.39999999999998</v>
      </c>
      <c r="AF60" s="25">
        <v>1248.5</v>
      </c>
      <c r="AG60" s="25">
        <v>608</v>
      </c>
      <c r="AH60" s="25">
        <v>484.6</v>
      </c>
      <c r="AI60" s="25">
        <v>232.3</v>
      </c>
      <c r="AJ60" s="25">
        <v>179.4</v>
      </c>
      <c r="AL60" s="11">
        <v>34334</v>
      </c>
      <c r="AM60" s="25">
        <f t="shared" si="7"/>
        <v>164.9</v>
      </c>
      <c r="AN60" s="25">
        <f t="shared" si="8"/>
        <v>1375.7</v>
      </c>
      <c r="AO60" s="25">
        <f t="shared" si="9"/>
        <v>4311.7</v>
      </c>
      <c r="AP60" s="25">
        <f t="shared" si="10"/>
        <v>5852.2</v>
      </c>
      <c r="AQ60" s="25"/>
      <c r="AR60" s="11">
        <v>34334</v>
      </c>
      <c r="AS60" s="25">
        <f t="shared" si="14"/>
        <v>2.8177437544854929</v>
      </c>
      <c r="AT60" s="25">
        <f t="shared" si="15"/>
        <v>23.507398926899288</v>
      </c>
      <c r="AU60" s="25">
        <f t="shared" si="16"/>
        <v>73.676566077714369</v>
      </c>
    </row>
    <row r="61" spans="1:47">
      <c r="A61" t="s">
        <v>485</v>
      </c>
      <c r="B61" s="26">
        <v>8401</v>
      </c>
      <c r="C61" s="25">
        <v>5.9</v>
      </c>
      <c r="E61" s="28">
        <v>8371</v>
      </c>
      <c r="F61" s="32">
        <v>5.9405999999999999</v>
      </c>
      <c r="I61" s="7">
        <v>1847</v>
      </c>
      <c r="J61" s="25">
        <f>J62/('GDP by Industry (Historical)'!F54/'GDP by Industry (Historical)'!F53)</f>
        <v>1.0396231155778897</v>
      </c>
      <c r="K61" s="25">
        <f>K62/('GDP by Industry (Historical)'!G54/'GDP by Industry (Historical)'!G53)</f>
        <v>0.47003970223325076</v>
      </c>
      <c r="L61" s="25">
        <f>L62/('GDP by Industry (Historical)'!H54/'GDP by Industry (Historical)'!H53)</f>
        <v>0.69488154636608757</v>
      </c>
      <c r="M61" s="25">
        <f t="shared" si="17"/>
        <v>2.2045443641772282</v>
      </c>
      <c r="O61" s="7">
        <v>1847</v>
      </c>
      <c r="P61" s="68">
        <f t="shared" si="4"/>
        <v>47.158185268178713</v>
      </c>
      <c r="Q61" s="68">
        <f t="shared" si="5"/>
        <v>21.321399100474771</v>
      </c>
      <c r="R61" s="68">
        <f t="shared" si="6"/>
        <v>31.520415631346509</v>
      </c>
      <c r="T61" t="s">
        <v>173</v>
      </c>
      <c r="U61" s="11">
        <v>34699</v>
      </c>
      <c r="V61" s="25">
        <v>6244.3</v>
      </c>
      <c r="W61" s="25">
        <v>105.3</v>
      </c>
      <c r="X61" s="25">
        <v>76.099999999999994</v>
      </c>
      <c r="Y61" s="25">
        <v>172.4</v>
      </c>
      <c r="Z61" s="25">
        <v>277.7</v>
      </c>
      <c r="AA61" s="25">
        <v>1193.4000000000001</v>
      </c>
      <c r="AB61" s="25">
        <v>444.6</v>
      </c>
      <c r="AC61" s="25">
        <v>498.8</v>
      </c>
      <c r="AD61" s="25">
        <v>223.8</v>
      </c>
      <c r="AE61" s="25">
        <v>340.9</v>
      </c>
      <c r="AF61" s="25">
        <v>1314.2</v>
      </c>
      <c r="AG61" s="25">
        <v>643.5</v>
      </c>
      <c r="AH61" s="25">
        <v>516</v>
      </c>
      <c r="AI61" s="25">
        <v>244.2</v>
      </c>
      <c r="AJ61" s="25">
        <v>193.3</v>
      </c>
      <c r="AL61" s="11">
        <v>34699</v>
      </c>
      <c r="AM61" s="25">
        <f t="shared" si="7"/>
        <v>181.39999999999998</v>
      </c>
      <c r="AN61" s="25">
        <f t="shared" si="8"/>
        <v>1471.1000000000001</v>
      </c>
      <c r="AO61" s="25">
        <f t="shared" si="9"/>
        <v>4591.7</v>
      </c>
      <c r="AP61" s="25">
        <f t="shared" si="10"/>
        <v>6244.3</v>
      </c>
      <c r="AQ61" s="25"/>
      <c r="AR61" s="11">
        <v>34699</v>
      </c>
      <c r="AS61" s="25">
        <f t="shared" si="14"/>
        <v>2.9050494050574116</v>
      </c>
      <c r="AT61" s="25">
        <f t="shared" si="15"/>
        <v>23.559085886328329</v>
      </c>
      <c r="AU61" s="25">
        <f t="shared" si="16"/>
        <v>73.534263248082254</v>
      </c>
    </row>
    <row r="62" spans="1:47">
      <c r="A62" t="s">
        <v>486</v>
      </c>
      <c r="B62" s="26">
        <v>8432</v>
      </c>
      <c r="C62" s="25">
        <v>5.8</v>
      </c>
      <c r="E62" s="28">
        <v>8402</v>
      </c>
      <c r="F62" s="32">
        <v>5.8061999999999996</v>
      </c>
      <c r="I62" s="7">
        <v>1848</v>
      </c>
      <c r="J62" s="25">
        <f>J63/('GDP by Industry (Historical)'!F55/'GDP by Industry (Historical)'!F54)</f>
        <v>1.0544748743718595</v>
      </c>
      <c r="K62" s="25">
        <f>K63/('GDP by Industry (Historical)'!G55/'GDP by Industry (Historical)'!G54)</f>
        <v>0.49246526054590584</v>
      </c>
      <c r="L62" s="25">
        <f>L63/('GDP by Industry (Historical)'!H55/'GDP by Industry (Historical)'!H54)</f>
        <v>0.71634686478539966</v>
      </c>
      <c r="M62" s="25">
        <f t="shared" si="17"/>
        <v>2.263286999703165</v>
      </c>
      <c r="O62" s="7">
        <v>1848</v>
      </c>
      <c r="P62" s="68">
        <f t="shared" si="4"/>
        <v>46.590418029624885</v>
      </c>
      <c r="Q62" s="68">
        <f t="shared" si="5"/>
        <v>21.758851644112909</v>
      </c>
      <c r="R62" s="68">
        <f t="shared" si="6"/>
        <v>31.650730326262202</v>
      </c>
      <c r="T62" t="s">
        <v>175</v>
      </c>
      <c r="U62" s="11">
        <v>35064</v>
      </c>
      <c r="V62" s="25">
        <v>6563</v>
      </c>
      <c r="W62" s="25">
        <v>90.7</v>
      </c>
      <c r="X62" s="25">
        <v>76.599999999999994</v>
      </c>
      <c r="Y62" s="25">
        <v>176</v>
      </c>
      <c r="Z62" s="25">
        <v>292.89999999999998</v>
      </c>
      <c r="AA62" s="25">
        <v>1259.5999999999999</v>
      </c>
      <c r="AB62" s="25">
        <v>462.2</v>
      </c>
      <c r="AC62" s="25">
        <v>522.29999999999995</v>
      </c>
      <c r="AD62" s="25">
        <v>229.3</v>
      </c>
      <c r="AE62" s="25">
        <v>356.3</v>
      </c>
      <c r="AF62" s="25">
        <v>1406.5</v>
      </c>
      <c r="AG62" s="25">
        <v>690</v>
      </c>
      <c r="AH62" s="25">
        <v>538.5</v>
      </c>
      <c r="AI62" s="25">
        <v>257.3</v>
      </c>
      <c r="AJ62" s="25">
        <v>204.8</v>
      </c>
      <c r="AL62" s="11">
        <v>35064</v>
      </c>
      <c r="AM62" s="25">
        <f t="shared" si="7"/>
        <v>167.3</v>
      </c>
      <c r="AN62" s="25">
        <f t="shared" si="8"/>
        <v>1552.5</v>
      </c>
      <c r="AO62" s="25">
        <f t="shared" si="9"/>
        <v>4843.2000000000007</v>
      </c>
      <c r="AP62" s="25">
        <f t="shared" si="10"/>
        <v>6563</v>
      </c>
      <c r="AQ62" s="25"/>
      <c r="AR62" s="11">
        <v>35064</v>
      </c>
      <c r="AS62" s="25">
        <f t="shared" si="14"/>
        <v>2.5491391132104222</v>
      </c>
      <c r="AT62" s="25">
        <f t="shared" si="15"/>
        <v>23.65534054548225</v>
      </c>
      <c r="AU62" s="25">
        <f t="shared" si="16"/>
        <v>73.795520341307338</v>
      </c>
    </row>
    <row r="63" spans="1:47">
      <c r="A63" t="s">
        <v>487</v>
      </c>
      <c r="B63" s="26">
        <v>8460</v>
      </c>
      <c r="C63" s="25">
        <v>5.9</v>
      </c>
      <c r="E63" s="28">
        <v>8433</v>
      </c>
      <c r="F63" s="32">
        <v>5.8868999999999998</v>
      </c>
      <c r="I63" s="7">
        <v>1849</v>
      </c>
      <c r="J63" s="25">
        <f>J64/('GDP by Industry (Historical)'!F56/'GDP by Industry (Historical)'!F55)</f>
        <v>1.0693266331658293</v>
      </c>
      <c r="K63" s="25">
        <f>K64/('GDP by Industry (Historical)'!G56/'GDP by Industry (Historical)'!G55)</f>
        <v>0.51489081885856092</v>
      </c>
      <c r="L63" s="25">
        <f>L64/('GDP by Industry (Historical)'!H56/'GDP by Industry (Historical)'!H55)</f>
        <v>0.73781218320471176</v>
      </c>
      <c r="M63" s="25">
        <f t="shared" si="17"/>
        <v>2.3220296352291019</v>
      </c>
      <c r="O63" s="7">
        <v>1849</v>
      </c>
      <c r="P63" s="68">
        <f t="shared" si="4"/>
        <v>46.051377507950058</v>
      </c>
      <c r="Q63" s="68">
        <f t="shared" si="5"/>
        <v>22.174170865298173</v>
      </c>
      <c r="R63" s="68">
        <f t="shared" si="6"/>
        <v>31.774451626751777</v>
      </c>
      <c r="T63" t="s">
        <v>177</v>
      </c>
      <c r="U63" s="11">
        <v>35430</v>
      </c>
      <c r="V63" s="25">
        <v>6969</v>
      </c>
      <c r="W63" s="25">
        <v>113.6</v>
      </c>
      <c r="X63" s="25">
        <v>90.1</v>
      </c>
      <c r="Y63" s="25">
        <v>175</v>
      </c>
      <c r="Z63" s="25">
        <v>316.3</v>
      </c>
      <c r="AA63" s="25">
        <v>1301.5</v>
      </c>
      <c r="AB63" s="25">
        <v>495.1</v>
      </c>
      <c r="AC63" s="25">
        <v>550.20000000000005</v>
      </c>
      <c r="AD63" s="25">
        <v>237.5</v>
      </c>
      <c r="AE63" s="25">
        <v>386.8</v>
      </c>
      <c r="AF63" s="25">
        <v>1493.2</v>
      </c>
      <c r="AG63" s="25">
        <v>756.6</v>
      </c>
      <c r="AH63" s="25">
        <v>561.9</v>
      </c>
      <c r="AI63" s="25">
        <v>274.89999999999998</v>
      </c>
      <c r="AJ63" s="25">
        <v>216.4</v>
      </c>
      <c r="AL63" s="11">
        <v>35430</v>
      </c>
      <c r="AM63" s="25">
        <f t="shared" si="7"/>
        <v>203.7</v>
      </c>
      <c r="AN63" s="25">
        <f t="shared" si="8"/>
        <v>1617.8</v>
      </c>
      <c r="AO63" s="25">
        <f t="shared" si="9"/>
        <v>5147.5999999999995</v>
      </c>
      <c r="AP63" s="25">
        <f t="shared" si="10"/>
        <v>6969</v>
      </c>
      <c r="AQ63" s="25"/>
      <c r="AR63" s="11">
        <v>35430</v>
      </c>
      <c r="AS63" s="25">
        <f t="shared" si="14"/>
        <v>2.9229444683598795</v>
      </c>
      <c r="AT63" s="25">
        <f t="shared" si="15"/>
        <v>23.214234466924953</v>
      </c>
      <c r="AU63" s="25">
        <f t="shared" si="16"/>
        <v>73.86425599081646</v>
      </c>
    </row>
    <row r="64" spans="1:47">
      <c r="A64" t="s">
        <v>488</v>
      </c>
      <c r="B64" s="26">
        <v>8491</v>
      </c>
      <c r="C64" s="25">
        <v>6.1</v>
      </c>
      <c r="E64" s="28">
        <v>8461</v>
      </c>
      <c r="F64" s="32">
        <v>6.0750999999999999</v>
      </c>
      <c r="I64" s="7">
        <v>1850</v>
      </c>
      <c r="J64" s="25">
        <f>J65/('GDP by Industry (Historical)'!F57/'GDP by Industry (Historical)'!F56)</f>
        <v>1.1554668341708547</v>
      </c>
      <c r="K64" s="25">
        <f>K65/('GDP by Industry (Historical)'!G57/'GDP by Industry (Historical)'!G56)</f>
        <v>0.56001104218362285</v>
      </c>
      <c r="L64" s="25">
        <f>L65/('GDP by Industry (Historical)'!H57/'GDP by Industry (Historical)'!H56)</f>
        <v>0.81114897630957439</v>
      </c>
      <c r="M64" s="25">
        <f t="shared" si="17"/>
        <v>2.5266268526640521</v>
      </c>
      <c r="O64" s="7">
        <v>1850</v>
      </c>
      <c r="P64" s="68">
        <f t="shared" si="4"/>
        <v>45.731597958461542</v>
      </c>
      <c r="Q64" s="68">
        <f t="shared" si="5"/>
        <v>22.164374671833809</v>
      </c>
      <c r="R64" s="68">
        <f t="shared" si="6"/>
        <v>32.104027369704646</v>
      </c>
      <c r="T64" t="s">
        <v>179</v>
      </c>
      <c r="U64" s="11">
        <v>35795</v>
      </c>
      <c r="V64" s="25">
        <v>7432</v>
      </c>
      <c r="W64" s="25">
        <v>108.6</v>
      </c>
      <c r="X64" s="25">
        <v>95.1</v>
      </c>
      <c r="Y64" s="25">
        <v>171.5</v>
      </c>
      <c r="Z64" s="25">
        <v>339.6</v>
      </c>
      <c r="AA64" s="25">
        <v>1382.9</v>
      </c>
      <c r="AB64" s="25">
        <v>527.5</v>
      </c>
      <c r="AC64" s="25">
        <v>579.9</v>
      </c>
      <c r="AD64" s="25">
        <v>257.3</v>
      </c>
      <c r="AE64" s="25">
        <v>394.1</v>
      </c>
      <c r="AF64" s="25">
        <v>1612.4</v>
      </c>
      <c r="AG64" s="25">
        <v>840.6</v>
      </c>
      <c r="AH64" s="25">
        <v>590.6</v>
      </c>
      <c r="AI64" s="25">
        <v>301.8</v>
      </c>
      <c r="AJ64" s="25">
        <v>230.3</v>
      </c>
      <c r="AL64" s="11">
        <v>35795</v>
      </c>
      <c r="AM64" s="25">
        <f t="shared" si="7"/>
        <v>203.7</v>
      </c>
      <c r="AN64" s="25">
        <f t="shared" si="8"/>
        <v>1722.5</v>
      </c>
      <c r="AO64" s="25">
        <f t="shared" si="9"/>
        <v>5506.0000000000009</v>
      </c>
      <c r="AP64" s="25">
        <f t="shared" si="10"/>
        <v>7432</v>
      </c>
      <c r="AQ64" s="25"/>
      <c r="AR64" s="11">
        <v>35795</v>
      </c>
      <c r="AS64" s="25">
        <f t="shared" si="14"/>
        <v>2.7408503767491927</v>
      </c>
      <c r="AT64" s="25">
        <f t="shared" si="15"/>
        <v>23.176803013993542</v>
      </c>
      <c r="AU64" s="25">
        <f t="shared" si="16"/>
        <v>74.085037674919278</v>
      </c>
    </row>
    <row r="65" spans="1:47">
      <c r="A65" t="s">
        <v>489</v>
      </c>
      <c r="B65" s="26">
        <v>8521</v>
      </c>
      <c r="C65" s="25">
        <v>6.2</v>
      </c>
      <c r="E65" s="28">
        <v>8492</v>
      </c>
      <c r="F65" s="32">
        <v>6.2095000000000002</v>
      </c>
      <c r="I65" s="7">
        <v>1851</v>
      </c>
      <c r="J65" s="25">
        <f>J66/('GDP by Industry (Historical)'!F58/'GDP by Industry (Historical)'!F57)</f>
        <v>1.2416070351758799</v>
      </c>
      <c r="K65" s="25">
        <f>K66/('GDP by Industry (Historical)'!G58/'GDP by Industry (Historical)'!G57)</f>
        <v>0.60513126550868501</v>
      </c>
      <c r="L65" s="25">
        <f>L66/('GDP by Industry (Historical)'!H58/'GDP by Industry (Historical)'!H57)</f>
        <v>0.88448576941443713</v>
      </c>
      <c r="M65" s="25">
        <f t="shared" si="17"/>
        <v>2.7312240700990023</v>
      </c>
      <c r="O65" s="7">
        <v>1851</v>
      </c>
      <c r="P65" s="68">
        <f t="shared" si="4"/>
        <v>45.459728067308433</v>
      </c>
      <c r="Q65" s="68">
        <f t="shared" si="5"/>
        <v>22.156046152842745</v>
      </c>
      <c r="R65" s="68">
        <f t="shared" si="6"/>
        <v>32.384225779848819</v>
      </c>
      <c r="T65" t="s">
        <v>181</v>
      </c>
      <c r="U65" s="11">
        <v>36160</v>
      </c>
      <c r="V65" s="25">
        <v>7871.5</v>
      </c>
      <c r="W65" s="25">
        <v>100.7</v>
      </c>
      <c r="X65" s="25">
        <v>81.7</v>
      </c>
      <c r="Y65" s="25">
        <v>163.69999999999999</v>
      </c>
      <c r="Z65" s="25">
        <v>379.8</v>
      </c>
      <c r="AA65" s="25">
        <v>1430.6</v>
      </c>
      <c r="AB65" s="25">
        <v>562.70000000000005</v>
      </c>
      <c r="AC65" s="25">
        <v>626.9</v>
      </c>
      <c r="AD65" s="25">
        <v>280</v>
      </c>
      <c r="AE65" s="25">
        <v>434.6</v>
      </c>
      <c r="AF65" s="25">
        <v>1710.1</v>
      </c>
      <c r="AG65" s="25">
        <v>914</v>
      </c>
      <c r="AH65" s="25">
        <v>615.79999999999995</v>
      </c>
      <c r="AI65" s="25">
        <v>322.10000000000002</v>
      </c>
      <c r="AJ65" s="25">
        <v>248.7</v>
      </c>
      <c r="AL65" s="11">
        <v>36160</v>
      </c>
      <c r="AM65" s="25">
        <f t="shared" si="7"/>
        <v>182.4</v>
      </c>
      <c r="AN65" s="25">
        <f t="shared" si="8"/>
        <v>1810.3999999999999</v>
      </c>
      <c r="AO65" s="25">
        <f t="shared" si="9"/>
        <v>5878.5999999999995</v>
      </c>
      <c r="AP65" s="25">
        <f t="shared" si="10"/>
        <v>7871.5</v>
      </c>
      <c r="AQ65" s="25"/>
      <c r="AR65" s="11">
        <v>36160</v>
      </c>
      <c r="AS65" s="25">
        <f t="shared" si="14"/>
        <v>2.3172203519024328</v>
      </c>
      <c r="AT65" s="25">
        <f t="shared" si="15"/>
        <v>22.999428317347391</v>
      </c>
      <c r="AU65" s="25">
        <f t="shared" si="16"/>
        <v>74.682080924855498</v>
      </c>
    </row>
    <row r="66" spans="1:47">
      <c r="A66" t="s">
        <v>490</v>
      </c>
      <c r="B66" s="26">
        <v>8552</v>
      </c>
      <c r="C66" s="25">
        <v>6.3</v>
      </c>
      <c r="E66" s="28">
        <v>8522</v>
      </c>
      <c r="F66" s="32">
        <v>6.2900999999999998</v>
      </c>
      <c r="I66" s="7">
        <v>1852</v>
      </c>
      <c r="J66" s="25">
        <f>J67/('GDP by Industry (Historical)'!F59/'GDP by Industry (Historical)'!F58)</f>
        <v>1.3277472361809051</v>
      </c>
      <c r="K66" s="25">
        <f>K67/('GDP by Industry (Historical)'!G59/'GDP by Industry (Historical)'!G58)</f>
        <v>0.65025148883374695</v>
      </c>
      <c r="L66" s="25">
        <f>L67/('GDP by Industry (Historical)'!H59/'GDP by Industry (Historical)'!H58)</f>
        <v>0.95782256251929976</v>
      </c>
      <c r="M66" s="25">
        <f t="shared" si="17"/>
        <v>2.935821287533952</v>
      </c>
      <c r="O66" s="7">
        <v>1852</v>
      </c>
      <c r="P66" s="68">
        <f t="shared" si="4"/>
        <v>45.22575137045191</v>
      </c>
      <c r="Q66" s="68">
        <f t="shared" si="5"/>
        <v>22.148878461874936</v>
      </c>
      <c r="R66" s="68">
        <f t="shared" si="6"/>
        <v>32.625370167673154</v>
      </c>
      <c r="T66" t="s">
        <v>183</v>
      </c>
      <c r="U66" s="11">
        <v>36525</v>
      </c>
      <c r="V66" s="25">
        <v>8378.7999999999993</v>
      </c>
      <c r="W66" s="25">
        <v>93.3</v>
      </c>
      <c r="X66" s="25">
        <v>84.6</v>
      </c>
      <c r="Y66" s="25">
        <v>180</v>
      </c>
      <c r="Z66" s="25">
        <v>417.7</v>
      </c>
      <c r="AA66" s="25">
        <v>1489.6</v>
      </c>
      <c r="AB66" s="25">
        <v>583.5</v>
      </c>
      <c r="AC66" s="25">
        <v>652.79999999999995</v>
      </c>
      <c r="AD66" s="25">
        <v>290.10000000000002</v>
      </c>
      <c r="AE66" s="25">
        <v>485.3</v>
      </c>
      <c r="AF66" s="25">
        <v>1835.4</v>
      </c>
      <c r="AG66" s="25">
        <v>997.4</v>
      </c>
      <c r="AH66" s="25">
        <v>654.1</v>
      </c>
      <c r="AI66" s="25">
        <v>354.2</v>
      </c>
      <c r="AJ66" s="25">
        <v>260.89999999999998</v>
      </c>
      <c r="AL66" s="11">
        <v>36525</v>
      </c>
      <c r="AM66" s="25">
        <f t="shared" si="7"/>
        <v>177.89999999999998</v>
      </c>
      <c r="AN66" s="25">
        <f t="shared" si="8"/>
        <v>1907.3</v>
      </c>
      <c r="AO66" s="25">
        <f t="shared" si="9"/>
        <v>6293.7</v>
      </c>
      <c r="AP66" s="25">
        <f t="shared" si="10"/>
        <v>8378.7999999999993</v>
      </c>
      <c r="AQ66" s="25"/>
      <c r="AR66" s="11">
        <v>36525</v>
      </c>
      <c r="AS66" s="25">
        <f t="shared" si="14"/>
        <v>2.123215734950112</v>
      </c>
      <c r="AT66" s="25">
        <f t="shared" si="15"/>
        <v>22.763402873919894</v>
      </c>
      <c r="AU66" s="25">
        <f t="shared" si="16"/>
        <v>75.114574879457692</v>
      </c>
    </row>
    <row r="67" spans="1:47">
      <c r="A67" t="s">
        <v>491</v>
      </c>
      <c r="B67" s="26">
        <v>8582</v>
      </c>
      <c r="C67" s="25">
        <v>6.2</v>
      </c>
      <c r="E67" s="28">
        <v>8553</v>
      </c>
      <c r="F67" s="32">
        <v>6.2363</v>
      </c>
      <c r="I67" s="7">
        <v>1853</v>
      </c>
      <c r="J67" s="25">
        <f>J68/('GDP by Industry (Historical)'!F60/'GDP by Industry (Historical)'!F59)</f>
        <v>1.4138874371859302</v>
      </c>
      <c r="K67" s="25">
        <f>K68/('GDP by Industry (Historical)'!G60/'GDP by Industry (Historical)'!G59)</f>
        <v>0.69537171215880911</v>
      </c>
      <c r="L67" s="25">
        <f>L68/('GDP by Industry (Historical)'!H60/'GDP by Industry (Historical)'!H59)</f>
        <v>1.0311593556241627</v>
      </c>
      <c r="M67" s="25">
        <f t="shared" si="17"/>
        <v>3.1404185049689022</v>
      </c>
      <c r="O67" s="7">
        <v>1853</v>
      </c>
      <c r="P67" s="68">
        <f t="shared" si="4"/>
        <v>45.022261681009013</v>
      </c>
      <c r="Q67" s="68">
        <f t="shared" si="5"/>
        <v>22.142644716255582</v>
      </c>
      <c r="R67" s="68">
        <f t="shared" si="6"/>
        <v>32.835093602735398</v>
      </c>
      <c r="T67" t="s">
        <v>185</v>
      </c>
      <c r="U67" s="11">
        <v>36891</v>
      </c>
      <c r="V67" s="25">
        <v>8927.9</v>
      </c>
      <c r="W67" s="25">
        <v>98.9</v>
      </c>
      <c r="X67" s="25">
        <v>110.5</v>
      </c>
      <c r="Y67" s="25">
        <v>180.1</v>
      </c>
      <c r="Z67" s="25">
        <v>461.2</v>
      </c>
      <c r="AA67" s="25">
        <v>1549.8</v>
      </c>
      <c r="AB67" s="25">
        <v>621.9</v>
      </c>
      <c r="AC67" s="25">
        <v>685.4</v>
      </c>
      <c r="AD67" s="25">
        <v>307.8</v>
      </c>
      <c r="AE67" s="25">
        <v>471.2</v>
      </c>
      <c r="AF67" s="25">
        <v>1974.7</v>
      </c>
      <c r="AG67" s="25">
        <v>1104.9000000000001</v>
      </c>
      <c r="AH67" s="25">
        <v>695.4</v>
      </c>
      <c r="AI67" s="25">
        <v>386.5</v>
      </c>
      <c r="AJ67" s="25">
        <v>279.7</v>
      </c>
      <c r="AL67" s="11">
        <v>36891</v>
      </c>
      <c r="AM67" s="25">
        <f t="shared" si="7"/>
        <v>209.4</v>
      </c>
      <c r="AN67" s="25">
        <f t="shared" si="8"/>
        <v>2011</v>
      </c>
      <c r="AO67" s="25">
        <f t="shared" si="9"/>
        <v>6707.5999999999995</v>
      </c>
      <c r="AP67" s="25">
        <f t="shared" si="10"/>
        <v>8927.9</v>
      </c>
      <c r="AQ67" s="25"/>
      <c r="AR67" s="11">
        <v>36891</v>
      </c>
      <c r="AS67" s="25">
        <f t="shared" si="14"/>
        <v>2.3454563783196498</v>
      </c>
      <c r="AT67" s="25">
        <f t="shared" si="15"/>
        <v>22.524893872019177</v>
      </c>
      <c r="AU67" s="25">
        <f t="shared" si="16"/>
        <v>75.130769833891506</v>
      </c>
    </row>
    <row r="68" spans="1:47">
      <c r="A68" t="s">
        <v>492</v>
      </c>
      <c r="B68" s="26">
        <v>8613</v>
      </c>
      <c r="C68" s="25">
        <v>6.2</v>
      </c>
      <c r="E68" s="28">
        <v>8583</v>
      </c>
      <c r="F68" s="32">
        <v>6.1825999999999999</v>
      </c>
      <c r="I68" s="7">
        <v>1854</v>
      </c>
      <c r="J68" s="25">
        <f>J69/('GDP by Industry (Historical)'!F61/'GDP by Industry (Historical)'!F60)</f>
        <v>1.5000276381909554</v>
      </c>
      <c r="K68" s="25">
        <f>K69/('GDP by Industry (Historical)'!G61/'GDP by Industry (Historical)'!G60)</f>
        <v>0.74049193548387104</v>
      </c>
      <c r="L68" s="25">
        <f>L69/('GDP by Industry (Historical)'!H61/'GDP by Industry (Historical)'!H60)</f>
        <v>1.1044961487290255</v>
      </c>
      <c r="M68" s="25">
        <f t="shared" si="17"/>
        <v>3.3450157224038524</v>
      </c>
      <c r="O68" s="7">
        <v>1854</v>
      </c>
      <c r="P68" s="68">
        <f t="shared" si="4"/>
        <v>44.843664803852697</v>
      </c>
      <c r="Q68" s="68">
        <f t="shared" si="5"/>
        <v>22.137173542243506</v>
      </c>
      <c r="R68" s="68">
        <f t="shared" si="6"/>
        <v>33.01916165390378</v>
      </c>
      <c r="T68" t="s">
        <v>187</v>
      </c>
      <c r="U68" s="11">
        <v>37256</v>
      </c>
      <c r="V68" s="25">
        <v>9189</v>
      </c>
      <c r="W68" s="25">
        <v>100.8</v>
      </c>
      <c r="X68" s="25">
        <v>123.9</v>
      </c>
      <c r="Y68" s="25">
        <v>181.3</v>
      </c>
      <c r="Z68" s="25">
        <v>486.4</v>
      </c>
      <c r="AA68" s="25">
        <v>1473.5</v>
      </c>
      <c r="AB68" s="25">
        <v>612.70000000000005</v>
      </c>
      <c r="AC68" s="25">
        <v>709.4</v>
      </c>
      <c r="AD68" s="25">
        <v>308</v>
      </c>
      <c r="AE68" s="25">
        <v>502.3</v>
      </c>
      <c r="AF68" s="25">
        <v>2129.4</v>
      </c>
      <c r="AG68" s="25">
        <v>1155.3</v>
      </c>
      <c r="AH68" s="25">
        <v>749.8</v>
      </c>
      <c r="AI68" s="25">
        <v>390.7</v>
      </c>
      <c r="AJ68" s="25">
        <v>265.5</v>
      </c>
      <c r="AL68" s="11">
        <v>37256</v>
      </c>
      <c r="AM68" s="25">
        <f t="shared" si="7"/>
        <v>224.7</v>
      </c>
      <c r="AN68" s="25">
        <f t="shared" si="8"/>
        <v>1959.9</v>
      </c>
      <c r="AO68" s="25">
        <f t="shared" si="9"/>
        <v>7004.4000000000005</v>
      </c>
      <c r="AP68" s="25">
        <f t="shared" si="10"/>
        <v>9189</v>
      </c>
      <c r="AQ68" s="25"/>
      <c r="AR68" s="11">
        <v>37256</v>
      </c>
      <c r="AS68" s="25">
        <f t="shared" si="14"/>
        <v>2.4453150506039831</v>
      </c>
      <c r="AT68" s="25">
        <f t="shared" si="15"/>
        <v>21.328762650995756</v>
      </c>
      <c r="AU68" s="25">
        <f t="shared" si="16"/>
        <v>76.225922298400263</v>
      </c>
    </row>
    <row r="69" spans="1:47">
      <c r="A69" t="s">
        <v>493</v>
      </c>
      <c r="B69" s="26">
        <v>8644</v>
      </c>
      <c r="C69" s="25">
        <v>6.1</v>
      </c>
      <c r="E69" s="28">
        <v>8614</v>
      </c>
      <c r="F69" s="32">
        <v>6.0750999999999999</v>
      </c>
      <c r="I69" s="7">
        <v>1855</v>
      </c>
      <c r="J69" s="25">
        <f>J70/('GDP by Industry (Historical)'!F62/'GDP by Industry (Historical)'!F61)</f>
        <v>1.5861678391959806</v>
      </c>
      <c r="K69" s="25">
        <f>K70/('GDP by Industry (Historical)'!G62/'GDP by Industry (Historical)'!G61)</f>
        <v>0.78561215880893298</v>
      </c>
      <c r="L69" s="25">
        <f>L70/('GDP by Industry (Historical)'!H62/'GDP by Industry (Historical)'!H61)</f>
        <v>1.1778329418338882</v>
      </c>
      <c r="M69" s="25">
        <f t="shared" si="17"/>
        <v>3.5496129398388017</v>
      </c>
      <c r="O69" s="7">
        <v>1855</v>
      </c>
      <c r="P69" s="68">
        <f t="shared" si="4"/>
        <v>44.685656325898258</v>
      </c>
      <c r="Q69" s="68">
        <f t="shared" si="5"/>
        <v>22.132333077549855</v>
      </c>
      <c r="R69" s="68">
        <f t="shared" si="6"/>
        <v>33.182010596551891</v>
      </c>
      <c r="T69" t="s">
        <v>189</v>
      </c>
      <c r="U69" s="11">
        <v>37621</v>
      </c>
      <c r="V69" s="25">
        <v>9454.7000000000007</v>
      </c>
      <c r="W69" s="25">
        <v>96.7</v>
      </c>
      <c r="X69" s="25">
        <v>112.4</v>
      </c>
      <c r="Y69" s="25">
        <v>177.6</v>
      </c>
      <c r="Z69" s="25">
        <v>493.5</v>
      </c>
      <c r="AA69" s="25">
        <v>1468.3</v>
      </c>
      <c r="AB69" s="25">
        <v>612.4</v>
      </c>
      <c r="AC69" s="25">
        <v>732.6</v>
      </c>
      <c r="AD69" s="25">
        <v>305.60000000000002</v>
      </c>
      <c r="AE69" s="25">
        <v>550.5</v>
      </c>
      <c r="AF69" s="25">
        <v>2210</v>
      </c>
      <c r="AG69" s="25">
        <v>1189.8</v>
      </c>
      <c r="AH69" s="25">
        <v>807</v>
      </c>
      <c r="AI69" s="25">
        <v>413.5</v>
      </c>
      <c r="AJ69" s="25">
        <v>284.89999999999998</v>
      </c>
      <c r="AL69" s="11">
        <v>37621</v>
      </c>
      <c r="AM69" s="25">
        <f t="shared" si="7"/>
        <v>209.10000000000002</v>
      </c>
      <c r="AN69" s="25">
        <f t="shared" si="8"/>
        <v>1961.8</v>
      </c>
      <c r="AO69" s="25">
        <f t="shared" si="9"/>
        <v>7283.9000000000005</v>
      </c>
      <c r="AP69" s="25">
        <f t="shared" si="10"/>
        <v>9454.7000000000007</v>
      </c>
      <c r="AQ69" s="25"/>
      <c r="AR69" s="11">
        <v>37621</v>
      </c>
      <c r="AS69" s="25">
        <f t="shared" si="14"/>
        <v>2.2115984642558728</v>
      </c>
      <c r="AT69" s="25">
        <f t="shared" si="15"/>
        <v>20.749468518303065</v>
      </c>
      <c r="AU69" s="25">
        <f t="shared" si="16"/>
        <v>77.039990692459824</v>
      </c>
    </row>
    <row r="70" spans="1:47">
      <c r="A70" t="s">
        <v>494</v>
      </c>
      <c r="B70" s="26">
        <v>8674</v>
      </c>
      <c r="C70" s="25">
        <v>5.9</v>
      </c>
      <c r="E70" s="28">
        <v>8645</v>
      </c>
      <c r="F70" s="32">
        <v>5.9405999999999999</v>
      </c>
      <c r="I70" s="7">
        <v>1856</v>
      </c>
      <c r="J70" s="25">
        <f>J71/('GDP by Industry (Historical)'!F63/'GDP by Industry (Historical)'!F62)</f>
        <v>1.6723080402010058</v>
      </c>
      <c r="K70" s="25">
        <f>K71/('GDP by Industry (Historical)'!G63/'GDP by Industry (Historical)'!G62)</f>
        <v>0.83073238213399503</v>
      </c>
      <c r="L70" s="25">
        <f>L71/('GDP by Industry (Historical)'!H63/'GDP by Industry (Historical)'!H62)</f>
        <v>1.2511697349387509</v>
      </c>
      <c r="M70" s="25">
        <f t="shared" si="17"/>
        <v>3.7542101572737518</v>
      </c>
      <c r="O70" s="7">
        <v>1856</v>
      </c>
      <c r="P70" s="68">
        <f t="shared" si="4"/>
        <v>44.544870162926877</v>
      </c>
      <c r="Q70" s="68">
        <f t="shared" si="5"/>
        <v>22.128020204848092</v>
      </c>
      <c r="R70" s="68">
        <f t="shared" si="6"/>
        <v>33.327109632225032</v>
      </c>
      <c r="T70" t="s">
        <v>191</v>
      </c>
      <c r="U70" s="11">
        <v>37986</v>
      </c>
      <c r="V70" s="25">
        <v>9904.1</v>
      </c>
      <c r="W70" s="25">
        <v>115.3</v>
      </c>
      <c r="X70" s="25">
        <v>138.9</v>
      </c>
      <c r="Y70" s="25">
        <v>183.9</v>
      </c>
      <c r="Z70" s="25">
        <v>525.20000000000005</v>
      </c>
      <c r="AA70" s="25">
        <v>1524</v>
      </c>
      <c r="AB70" s="25">
        <v>640.79999999999995</v>
      </c>
      <c r="AC70" s="25">
        <v>769.5</v>
      </c>
      <c r="AD70" s="25">
        <v>321.39999999999998</v>
      </c>
      <c r="AE70" s="25">
        <v>564.79999999999995</v>
      </c>
      <c r="AF70" s="25">
        <v>2294.1999999999998</v>
      </c>
      <c r="AG70" s="25">
        <v>1247.4000000000001</v>
      </c>
      <c r="AH70" s="25">
        <v>862.7</v>
      </c>
      <c r="AI70" s="25">
        <v>432.1</v>
      </c>
      <c r="AJ70" s="25">
        <v>283.8</v>
      </c>
      <c r="AL70" s="11">
        <v>37986</v>
      </c>
      <c r="AM70" s="25">
        <f t="shared" si="7"/>
        <v>254.2</v>
      </c>
      <c r="AN70" s="25">
        <f t="shared" si="8"/>
        <v>2049.1999999999998</v>
      </c>
      <c r="AO70" s="25">
        <f t="shared" si="9"/>
        <v>7600.6</v>
      </c>
      <c r="AP70" s="25">
        <f t="shared" si="10"/>
        <v>9904.1</v>
      </c>
      <c r="AQ70" s="25"/>
      <c r="AR70" s="11">
        <v>37986</v>
      </c>
      <c r="AS70" s="25">
        <f t="shared" si="14"/>
        <v>2.5666138265970657</v>
      </c>
      <c r="AT70" s="25">
        <f t="shared" si="15"/>
        <v>20.690421138720325</v>
      </c>
      <c r="AU70" s="25">
        <f t="shared" si="16"/>
        <v>76.741955351823989</v>
      </c>
    </row>
    <row r="71" spans="1:47">
      <c r="A71" t="s">
        <v>495</v>
      </c>
      <c r="B71" s="26">
        <v>8705</v>
      </c>
      <c r="C71" s="25">
        <v>5.9</v>
      </c>
      <c r="E71" s="28">
        <v>8675</v>
      </c>
      <c r="F71" s="32">
        <v>5.9138000000000002</v>
      </c>
      <c r="I71" s="7">
        <v>1857</v>
      </c>
      <c r="J71" s="25">
        <f>J72/('GDP by Industry (Historical)'!F64/'GDP by Industry (Historical)'!F63)</f>
        <v>1.7584482412060307</v>
      </c>
      <c r="K71" s="25">
        <f>K72/('GDP by Industry (Historical)'!G64/'GDP by Industry (Historical)'!G63)</f>
        <v>0.8758526054590573</v>
      </c>
      <c r="L71" s="25">
        <f>L72/('GDP by Industry (Historical)'!H64/'GDP by Industry (Historical)'!H63)</f>
        <v>1.3245065280436139</v>
      </c>
      <c r="M71" s="25">
        <f t="shared" si="17"/>
        <v>3.9588073747087016</v>
      </c>
      <c r="O71" s="7">
        <v>1857</v>
      </c>
      <c r="P71" s="68">
        <f t="shared" si="4"/>
        <v>44.418636088234059</v>
      </c>
      <c r="Q71" s="68">
        <f t="shared" si="5"/>
        <v>22.124153123856008</v>
      </c>
      <c r="R71" s="68">
        <f t="shared" si="6"/>
        <v>33.457210787909936</v>
      </c>
      <c r="T71" t="s">
        <v>193</v>
      </c>
      <c r="U71" s="11">
        <v>38352</v>
      </c>
      <c r="V71" s="25">
        <v>10585.6</v>
      </c>
      <c r="W71" s="25">
        <v>144.5</v>
      </c>
      <c r="X71" s="25">
        <v>166.4</v>
      </c>
      <c r="Y71" s="25">
        <v>199.1</v>
      </c>
      <c r="Z71" s="25">
        <v>584.6</v>
      </c>
      <c r="AA71" s="25">
        <v>1607.8</v>
      </c>
      <c r="AB71" s="25">
        <v>696.1</v>
      </c>
      <c r="AC71" s="25">
        <v>795.5</v>
      </c>
      <c r="AD71" s="25">
        <v>352</v>
      </c>
      <c r="AE71" s="25">
        <v>620.29999999999995</v>
      </c>
      <c r="AF71" s="25">
        <v>2392.8000000000002</v>
      </c>
      <c r="AG71" s="25">
        <v>1340.9</v>
      </c>
      <c r="AH71" s="25">
        <v>927.2</v>
      </c>
      <c r="AI71" s="25">
        <v>461.1</v>
      </c>
      <c r="AJ71" s="25">
        <v>297.2</v>
      </c>
      <c r="AL71" s="11">
        <v>38352</v>
      </c>
      <c r="AM71" s="25">
        <f t="shared" si="7"/>
        <v>310.89999999999998</v>
      </c>
      <c r="AN71" s="25">
        <f t="shared" si="8"/>
        <v>2192.4</v>
      </c>
      <c r="AO71" s="25">
        <f t="shared" si="9"/>
        <v>8082.2000000000007</v>
      </c>
      <c r="AP71" s="25">
        <f t="shared" si="10"/>
        <v>10585.6</v>
      </c>
      <c r="AQ71" s="25"/>
      <c r="AR71" s="11">
        <v>38352</v>
      </c>
      <c r="AS71" s="25">
        <f t="shared" si="14"/>
        <v>2.9370087666263598</v>
      </c>
      <c r="AT71" s="25">
        <f t="shared" si="15"/>
        <v>20.711154776299878</v>
      </c>
      <c r="AU71" s="25">
        <f t="shared" si="16"/>
        <v>76.350891777509077</v>
      </c>
    </row>
    <row r="72" spans="1:47">
      <c r="A72" t="s">
        <v>496</v>
      </c>
      <c r="B72" s="26">
        <v>8735</v>
      </c>
      <c r="C72" s="25">
        <v>5.9</v>
      </c>
      <c r="E72" s="28">
        <v>8706</v>
      </c>
      <c r="F72" s="32">
        <v>5.9138000000000002</v>
      </c>
      <c r="I72" s="7">
        <v>1858</v>
      </c>
      <c r="J72" s="25">
        <f>J73/('GDP by Industry (Historical)'!F65/'GDP by Industry (Historical)'!F64)</f>
        <v>1.8445884422110561</v>
      </c>
      <c r="K72" s="25">
        <f>K73/('GDP by Industry (Historical)'!G65/'GDP by Industry (Historical)'!G64)</f>
        <v>0.92097282878411935</v>
      </c>
      <c r="L72" s="25">
        <f>L73/('GDP by Industry (Historical)'!H65/'GDP by Industry (Historical)'!H64)</f>
        <v>1.3978433211484766</v>
      </c>
      <c r="M72" s="25">
        <f t="shared" si="17"/>
        <v>4.1634045921436522</v>
      </c>
      <c r="O72" s="7">
        <v>1858</v>
      </c>
      <c r="P72" s="68">
        <f t="shared" si="4"/>
        <v>44.304808754157499</v>
      </c>
      <c r="Q72" s="68">
        <f t="shared" si="5"/>
        <v>22.120666113545528</v>
      </c>
      <c r="R72" s="68">
        <f t="shared" si="6"/>
        <v>33.574525132296969</v>
      </c>
      <c r="T72" t="s">
        <v>195</v>
      </c>
      <c r="U72" s="11">
        <v>38717</v>
      </c>
      <c r="V72" s="25">
        <v>11327.8</v>
      </c>
      <c r="W72" s="25">
        <v>130.19999999999999</v>
      </c>
      <c r="X72" s="25">
        <v>225.4</v>
      </c>
      <c r="Y72" s="25">
        <v>197.9</v>
      </c>
      <c r="Z72" s="25">
        <v>651.6</v>
      </c>
      <c r="AA72" s="25">
        <v>1692.5</v>
      </c>
      <c r="AB72" s="25">
        <v>752.9</v>
      </c>
      <c r="AC72" s="25">
        <v>840.6</v>
      </c>
      <c r="AD72" s="25">
        <v>375.6</v>
      </c>
      <c r="AE72" s="25">
        <v>642</v>
      </c>
      <c r="AF72" s="25">
        <v>2611.4</v>
      </c>
      <c r="AG72" s="25">
        <v>1446</v>
      </c>
      <c r="AH72" s="25">
        <v>970.2</v>
      </c>
      <c r="AI72" s="25">
        <v>481.1</v>
      </c>
      <c r="AJ72" s="25">
        <v>310.60000000000002</v>
      </c>
      <c r="AL72" s="11">
        <v>38717</v>
      </c>
      <c r="AM72" s="25">
        <f t="shared" si="7"/>
        <v>355.6</v>
      </c>
      <c r="AN72" s="25">
        <f t="shared" si="8"/>
        <v>2344.1</v>
      </c>
      <c r="AO72" s="25">
        <f t="shared" si="9"/>
        <v>8628.2999999999993</v>
      </c>
      <c r="AP72" s="25">
        <f t="shared" si="10"/>
        <v>11327.8</v>
      </c>
      <c r="AQ72" s="25"/>
      <c r="AR72" s="11">
        <v>38717</v>
      </c>
      <c r="AS72" s="25">
        <f t="shared" si="14"/>
        <v>3.1391797171560234</v>
      </c>
      <c r="AT72" s="25">
        <f t="shared" si="15"/>
        <v>20.693338512332492</v>
      </c>
      <c r="AU72" s="25">
        <f t="shared" si="16"/>
        <v>76.169247338406393</v>
      </c>
    </row>
    <row r="73" spans="1:47">
      <c r="A73" t="s">
        <v>497</v>
      </c>
      <c r="B73" s="26">
        <v>8766</v>
      </c>
      <c r="C73" s="25">
        <v>5.8</v>
      </c>
      <c r="E73" s="28">
        <v>8736</v>
      </c>
      <c r="F73" s="32">
        <v>5.7793999999999999</v>
      </c>
      <c r="I73" s="7">
        <v>1859</v>
      </c>
      <c r="J73" s="25">
        <f>J74/('GDP by Industry (Historical)'!F66/'GDP by Industry (Historical)'!F65)</f>
        <v>1.9307286432160808</v>
      </c>
      <c r="K73" s="25">
        <f>K74/('GDP by Industry (Historical)'!G66/'GDP by Industry (Historical)'!G65)</f>
        <v>0.96609305210918139</v>
      </c>
      <c r="L73" s="25">
        <f>L74/('GDP by Industry (Historical)'!H66/'GDP by Industry (Historical)'!H65)</f>
        <v>1.4711801142533394</v>
      </c>
      <c r="M73" s="25">
        <f t="shared" si="17"/>
        <v>4.368001809578602</v>
      </c>
      <c r="O73" s="7">
        <v>1859</v>
      </c>
      <c r="P73" s="68">
        <f t="shared" si="4"/>
        <v>44.201644765397788</v>
      </c>
      <c r="Q73" s="68">
        <f t="shared" si="5"/>
        <v>22.117505766381175</v>
      </c>
      <c r="R73" s="68">
        <f t="shared" si="6"/>
        <v>33.680849468221027</v>
      </c>
      <c r="T73" t="s">
        <v>197</v>
      </c>
      <c r="U73" s="11">
        <v>39082</v>
      </c>
      <c r="V73" s="25">
        <v>12022.5</v>
      </c>
      <c r="W73" s="25">
        <v>127.1</v>
      </c>
      <c r="X73" s="25">
        <v>273.10000000000002</v>
      </c>
      <c r="Y73" s="25">
        <v>226.7</v>
      </c>
      <c r="Z73" s="25">
        <v>697.1</v>
      </c>
      <c r="AA73" s="25">
        <v>1793.5</v>
      </c>
      <c r="AB73" s="25">
        <v>809.5</v>
      </c>
      <c r="AC73" s="25">
        <v>869.8</v>
      </c>
      <c r="AD73" s="25">
        <v>410.3</v>
      </c>
      <c r="AE73" s="25">
        <v>651.9</v>
      </c>
      <c r="AF73" s="25">
        <v>2745.2</v>
      </c>
      <c r="AG73" s="25">
        <v>1546.5</v>
      </c>
      <c r="AH73" s="25">
        <v>1035.3</v>
      </c>
      <c r="AI73" s="25">
        <v>511.4</v>
      </c>
      <c r="AJ73" s="25">
        <v>325</v>
      </c>
      <c r="AL73" s="11">
        <v>39082</v>
      </c>
      <c r="AM73" s="25">
        <f t="shared" si="7"/>
        <v>400.20000000000005</v>
      </c>
      <c r="AN73" s="25">
        <f t="shared" si="8"/>
        <v>2490.6</v>
      </c>
      <c r="AO73" s="25">
        <f t="shared" si="9"/>
        <v>9131.6</v>
      </c>
      <c r="AP73" s="25">
        <f t="shared" si="10"/>
        <v>12022.5</v>
      </c>
      <c r="AQ73" s="25"/>
      <c r="AR73" s="11">
        <v>39082</v>
      </c>
      <c r="AS73" s="25">
        <f t="shared" si="14"/>
        <v>3.3287585776668753</v>
      </c>
      <c r="AT73" s="25">
        <f t="shared" si="15"/>
        <v>20.716157205240176</v>
      </c>
      <c r="AU73" s="25">
        <f t="shared" si="16"/>
        <v>75.954252443335406</v>
      </c>
    </row>
    <row r="74" spans="1:47">
      <c r="A74" t="s">
        <v>498</v>
      </c>
      <c r="B74" s="26">
        <v>8797</v>
      </c>
      <c r="C74" s="25">
        <v>5.9</v>
      </c>
      <c r="E74" s="28">
        <v>8767</v>
      </c>
      <c r="F74" s="32">
        <v>5.9138000000000002</v>
      </c>
      <c r="I74" s="7">
        <v>1860</v>
      </c>
      <c r="J74" s="25">
        <f>J75/('GDP by Industry (Historical)'!F67/'GDP by Industry (Historical)'!F66)</f>
        <v>2.0650402010050257</v>
      </c>
      <c r="K74" s="25">
        <f>K75/('GDP by Industry (Historical)'!G67/'GDP by Industry (Historical)'!G66)</f>
        <v>1.0750812655086852</v>
      </c>
      <c r="L74" s="25">
        <f>L75/('GDP by Industry (Historical)'!H67/'GDP by Industry (Historical)'!H66)</f>
        <v>1.5574087204165448</v>
      </c>
      <c r="M74" s="25">
        <f t="shared" si="17"/>
        <v>4.6975301869302557</v>
      </c>
      <c r="O74" s="7">
        <v>1860</v>
      </c>
      <c r="P74" s="68">
        <f t="shared" si="4"/>
        <v>43.960126254228271</v>
      </c>
      <c r="Q74" s="68">
        <f t="shared" si="5"/>
        <v>22.886095942498454</v>
      </c>
      <c r="R74" s="68">
        <f t="shared" si="6"/>
        <v>33.153777803273279</v>
      </c>
      <c r="T74" t="s">
        <v>199</v>
      </c>
      <c r="U74" s="11">
        <v>39447</v>
      </c>
      <c r="V74" s="25">
        <v>12585.9</v>
      </c>
      <c r="W74" s="25">
        <v>146.30000000000001</v>
      </c>
      <c r="X74" s="25">
        <v>314.10000000000002</v>
      </c>
      <c r="Y74" s="25">
        <v>231.9</v>
      </c>
      <c r="Z74" s="25">
        <v>715.7</v>
      </c>
      <c r="AA74" s="25">
        <v>1845.8</v>
      </c>
      <c r="AB74" s="25">
        <v>856.2</v>
      </c>
      <c r="AC74" s="25">
        <v>869.4</v>
      </c>
      <c r="AD74" s="25">
        <v>414</v>
      </c>
      <c r="AE74" s="25">
        <v>707.5</v>
      </c>
      <c r="AF74" s="25">
        <v>2865.6</v>
      </c>
      <c r="AG74" s="25">
        <v>1667.3</v>
      </c>
      <c r="AH74" s="25">
        <v>1088</v>
      </c>
      <c r="AI74" s="25">
        <v>533.6</v>
      </c>
      <c r="AJ74" s="25">
        <v>330.6</v>
      </c>
      <c r="AL74" s="11">
        <v>39447</v>
      </c>
      <c r="AM74" s="25">
        <f t="shared" si="7"/>
        <v>460.40000000000003</v>
      </c>
      <c r="AN74" s="25">
        <f t="shared" si="8"/>
        <v>2561.5</v>
      </c>
      <c r="AO74" s="25">
        <f t="shared" si="9"/>
        <v>9564.1</v>
      </c>
      <c r="AP74" s="25">
        <f t="shared" si="10"/>
        <v>12585.9</v>
      </c>
      <c r="AQ74" s="25"/>
      <c r="AR74" s="11">
        <v>39447</v>
      </c>
      <c r="AS74" s="25">
        <f t="shared" si="14"/>
        <v>3.6580617993151066</v>
      </c>
      <c r="AT74" s="25">
        <f t="shared" si="15"/>
        <v>20.352140093278987</v>
      </c>
      <c r="AU74" s="25">
        <f t="shared" si="16"/>
        <v>75.990592647327574</v>
      </c>
    </row>
    <row r="75" spans="1:47">
      <c r="A75" t="s">
        <v>499</v>
      </c>
      <c r="B75" s="26">
        <v>8826</v>
      </c>
      <c r="C75" s="25">
        <v>6</v>
      </c>
      <c r="E75" s="28">
        <v>8798</v>
      </c>
      <c r="F75" s="32">
        <v>6.0213000000000001</v>
      </c>
      <c r="I75" s="7">
        <v>1861</v>
      </c>
      <c r="J75" s="25">
        <f>J76/('GDP by Industry (Historical)'!F68/'GDP by Industry (Historical)'!F67)</f>
        <v>2.1993517587939704</v>
      </c>
      <c r="K75" s="25">
        <f>K76/('GDP by Industry (Historical)'!G68/'GDP by Industry (Historical)'!G67)</f>
        <v>1.1840694789081891</v>
      </c>
      <c r="L75" s="25">
        <f>L76/('GDP by Industry (Historical)'!H68/'GDP by Industry (Historical)'!H67)</f>
        <v>1.6436373265797504</v>
      </c>
      <c r="M75" s="25">
        <f t="shared" si="17"/>
        <v>5.0270585642819103</v>
      </c>
      <c r="O75" s="7">
        <v>1861</v>
      </c>
      <c r="P75" s="68">
        <f t="shared" si="4"/>
        <v>43.750271270375315</v>
      </c>
      <c r="Q75" s="68">
        <f t="shared" si="5"/>
        <v>23.55392251288259</v>
      </c>
      <c r="R75" s="68">
        <f t="shared" si="6"/>
        <v>32.695806216742092</v>
      </c>
      <c r="T75" t="s">
        <v>201</v>
      </c>
      <c r="U75" s="11">
        <v>39813</v>
      </c>
      <c r="V75" s="25">
        <v>12786.8</v>
      </c>
      <c r="W75" s="25">
        <v>146.5</v>
      </c>
      <c r="X75" s="25">
        <v>392.5</v>
      </c>
      <c r="Y75" s="25">
        <v>241.7</v>
      </c>
      <c r="Z75" s="25">
        <v>649.29999999999995</v>
      </c>
      <c r="AA75" s="25">
        <v>1799.6</v>
      </c>
      <c r="AB75" s="25">
        <v>882.8</v>
      </c>
      <c r="AC75" s="25">
        <v>851.4</v>
      </c>
      <c r="AD75" s="25">
        <v>427</v>
      </c>
      <c r="AE75" s="25">
        <v>743.8</v>
      </c>
      <c r="AF75" s="25">
        <v>2816.1</v>
      </c>
      <c r="AG75" s="25">
        <v>1777.9</v>
      </c>
      <c r="AH75" s="25">
        <v>1185</v>
      </c>
      <c r="AI75" s="25">
        <v>542.9</v>
      </c>
      <c r="AJ75" s="25">
        <v>330.3</v>
      </c>
      <c r="AL75" s="11">
        <v>39813</v>
      </c>
      <c r="AM75" s="25">
        <f t="shared" si="7"/>
        <v>539</v>
      </c>
      <c r="AN75" s="25">
        <f t="shared" si="8"/>
        <v>2448.8999999999996</v>
      </c>
      <c r="AO75" s="25">
        <f t="shared" si="9"/>
        <v>9798.9</v>
      </c>
      <c r="AP75" s="25">
        <f t="shared" si="10"/>
        <v>12786.8</v>
      </c>
      <c r="AQ75" s="25"/>
      <c r="AR75" s="11">
        <v>39813</v>
      </c>
      <c r="AS75" s="25">
        <f t="shared" si="14"/>
        <v>4.2152845121531586</v>
      </c>
      <c r="AT75" s="25">
        <f t="shared" si="15"/>
        <v>19.151781524697341</v>
      </c>
      <c r="AU75" s="25">
        <f t="shared" si="16"/>
        <v>76.632933963149497</v>
      </c>
    </row>
    <row r="76" spans="1:47">
      <c r="A76" t="s">
        <v>500</v>
      </c>
      <c r="B76" s="26">
        <v>8857</v>
      </c>
      <c r="C76" s="25">
        <v>5.9</v>
      </c>
      <c r="E76" s="28">
        <v>8827</v>
      </c>
      <c r="F76" s="32">
        <v>5.9138000000000002</v>
      </c>
      <c r="I76" s="7">
        <v>1862</v>
      </c>
      <c r="J76" s="25">
        <f>J77/('GDP by Industry (Historical)'!F69/'GDP by Industry (Historical)'!F68)</f>
        <v>2.3336633165829155</v>
      </c>
      <c r="K76" s="25">
        <f>K77/('GDP by Industry (Historical)'!G69/'GDP by Industry (Historical)'!G68)</f>
        <v>1.2930576923076929</v>
      </c>
      <c r="L76" s="25">
        <f>L77/('GDP by Industry (Historical)'!H69/'GDP by Industry (Historical)'!H68)</f>
        <v>1.729865932742956</v>
      </c>
      <c r="M76" s="25">
        <f t="shared" si="17"/>
        <v>5.3565869416335641</v>
      </c>
      <c r="O76" s="7">
        <v>1862</v>
      </c>
      <c r="P76" s="68">
        <f t="shared" si="4"/>
        <v>43.566236150201142</v>
      </c>
      <c r="Q76" s="68">
        <f t="shared" si="5"/>
        <v>24.139581909098204</v>
      </c>
      <c r="R76" s="68">
        <f t="shared" si="6"/>
        <v>32.294181940700653</v>
      </c>
      <c r="T76" t="s">
        <v>203</v>
      </c>
      <c r="U76" s="11">
        <v>40178</v>
      </c>
      <c r="V76" s="25">
        <v>12431.5</v>
      </c>
      <c r="W76" s="25">
        <v>129.30000000000001</v>
      </c>
      <c r="X76" s="25">
        <v>275.39999999999998</v>
      </c>
      <c r="Y76" s="25">
        <v>257.8</v>
      </c>
      <c r="Z76" s="25">
        <v>565.4</v>
      </c>
      <c r="AA76" s="25">
        <v>1695.8</v>
      </c>
      <c r="AB76" s="25">
        <v>832.1</v>
      </c>
      <c r="AC76" s="25">
        <v>832.3</v>
      </c>
      <c r="AD76" s="25">
        <v>404.4</v>
      </c>
      <c r="AE76" s="25">
        <v>721.4</v>
      </c>
      <c r="AF76" s="25">
        <v>2903.1</v>
      </c>
      <c r="AG76" s="25">
        <v>1688.1</v>
      </c>
      <c r="AH76" s="25">
        <v>1267</v>
      </c>
      <c r="AI76" s="25">
        <v>533</v>
      </c>
      <c r="AJ76" s="25">
        <v>326.39999999999998</v>
      </c>
      <c r="AL76" s="11">
        <v>40178</v>
      </c>
      <c r="AM76" s="25">
        <f t="shared" si="7"/>
        <v>404.7</v>
      </c>
      <c r="AN76" s="25">
        <f t="shared" si="8"/>
        <v>2261.1999999999998</v>
      </c>
      <c r="AO76" s="25">
        <f t="shared" si="9"/>
        <v>9765.5999999999985</v>
      </c>
      <c r="AP76" s="25">
        <f t="shared" si="10"/>
        <v>12431.5</v>
      </c>
      <c r="AQ76" s="25"/>
      <c r="AR76" s="11">
        <v>40178</v>
      </c>
      <c r="AS76" s="25">
        <f t="shared" si="14"/>
        <v>3.2554398101596749</v>
      </c>
      <c r="AT76" s="25">
        <f t="shared" si="15"/>
        <v>18.189277239271203</v>
      </c>
      <c r="AU76" s="25">
        <f t="shared" si="16"/>
        <v>78.555282950569108</v>
      </c>
    </row>
    <row r="77" spans="1:47">
      <c r="A77" t="s">
        <v>501</v>
      </c>
      <c r="B77" s="26">
        <v>8887</v>
      </c>
      <c r="C77" s="25">
        <v>5.7</v>
      </c>
      <c r="E77" s="28">
        <v>8858</v>
      </c>
      <c r="F77" s="32">
        <v>5.7256</v>
      </c>
      <c r="I77" s="7">
        <v>1863</v>
      </c>
      <c r="J77" s="25">
        <f>J78/('GDP by Industry (Historical)'!F70/'GDP by Industry (Historical)'!F69)</f>
        <v>2.4679748743718606</v>
      </c>
      <c r="K77" s="25">
        <f>K78/('GDP by Industry (Historical)'!G70/'GDP by Industry (Historical)'!G69)</f>
        <v>1.4020459057071968</v>
      </c>
      <c r="L77" s="25">
        <f>L78/('GDP by Industry (Historical)'!H70/'GDP by Industry (Historical)'!H69)</f>
        <v>1.8160945389061613</v>
      </c>
      <c r="M77" s="25">
        <f t="shared" si="17"/>
        <v>5.6861153189852187</v>
      </c>
      <c r="O77" s="7">
        <v>1863</v>
      </c>
      <c r="P77" s="68">
        <f t="shared" si="4"/>
        <v>43.403531865271972</v>
      </c>
      <c r="Q77" s="68">
        <f t="shared" si="5"/>
        <v>24.657359674467791</v>
      </c>
      <c r="R77" s="68">
        <f t="shared" si="6"/>
        <v>31.939108460260236</v>
      </c>
      <c r="T77" t="s">
        <v>205</v>
      </c>
      <c r="U77" s="11">
        <v>40543</v>
      </c>
      <c r="V77" s="25">
        <v>12939.5</v>
      </c>
      <c r="W77" s="25">
        <v>145.69999999999999</v>
      </c>
      <c r="X77" s="25">
        <v>306.39999999999998</v>
      </c>
      <c r="Y77" s="25">
        <v>279.10000000000002</v>
      </c>
      <c r="Z77" s="25">
        <v>525.70000000000005</v>
      </c>
      <c r="AA77" s="25">
        <v>1788.3</v>
      </c>
      <c r="AB77" s="25">
        <v>887.6</v>
      </c>
      <c r="AC77" s="25">
        <v>863.5</v>
      </c>
      <c r="AD77" s="25">
        <v>433.5</v>
      </c>
      <c r="AE77" s="25">
        <v>754.9</v>
      </c>
      <c r="AF77" s="25">
        <v>2990.4</v>
      </c>
      <c r="AG77" s="25">
        <v>1768.5</v>
      </c>
      <c r="AH77" s="25">
        <v>1311.3</v>
      </c>
      <c r="AI77" s="25">
        <v>556.20000000000005</v>
      </c>
      <c r="AJ77" s="25">
        <v>328.2</v>
      </c>
      <c r="AL77" s="11">
        <v>40543</v>
      </c>
      <c r="AM77" s="25">
        <f t="shared" si="7"/>
        <v>452.09999999999997</v>
      </c>
      <c r="AN77" s="25">
        <f t="shared" si="8"/>
        <v>2314</v>
      </c>
      <c r="AO77" s="25">
        <f t="shared" si="9"/>
        <v>10173.200000000001</v>
      </c>
      <c r="AP77" s="25">
        <f t="shared" si="10"/>
        <v>12939.5</v>
      </c>
      <c r="AQ77" s="25"/>
      <c r="AR77" s="11">
        <v>40543</v>
      </c>
      <c r="AS77" s="25">
        <f t="shared" si="14"/>
        <v>3.4939526256810542</v>
      </c>
      <c r="AT77" s="25">
        <f t="shared" si="15"/>
        <v>17.883225781521698</v>
      </c>
      <c r="AU77" s="25">
        <f t="shared" si="16"/>
        <v>78.621275938019252</v>
      </c>
    </row>
    <row r="78" spans="1:47">
      <c r="A78" t="s">
        <v>502</v>
      </c>
      <c r="B78" s="26">
        <v>8918</v>
      </c>
      <c r="C78" s="25">
        <v>5.5</v>
      </c>
      <c r="E78" s="28">
        <v>8888</v>
      </c>
      <c r="F78" s="32">
        <v>5.4836999999999998</v>
      </c>
      <c r="I78" s="7">
        <v>1864</v>
      </c>
      <c r="J78" s="25">
        <f>J79/('GDP by Industry (Historical)'!F71/'GDP by Industry (Historical)'!F70)</f>
        <v>2.6022864321608057</v>
      </c>
      <c r="K78" s="25">
        <f>K79/('GDP by Industry (Historical)'!G71/'GDP by Industry (Historical)'!G70)</f>
        <v>1.5110341191067007</v>
      </c>
      <c r="L78" s="25">
        <f>L79/('GDP by Industry (Historical)'!H71/'GDP by Industry (Historical)'!H70)</f>
        <v>1.9023231450693667</v>
      </c>
      <c r="M78" s="25">
        <f t="shared" si="17"/>
        <v>6.0156436963368733</v>
      </c>
      <c r="O78" s="7">
        <v>1864</v>
      </c>
      <c r="P78" s="68">
        <f t="shared" ref="P78:P141" si="18">100*J78/M78</f>
        <v>43.258652997441068</v>
      </c>
      <c r="Q78" s="68">
        <f t="shared" ref="Q78:Q141" si="19">100*K78/M78</f>
        <v>25.118411185602962</v>
      </c>
      <c r="R78" s="68">
        <f t="shared" ref="R78:R141" si="20">100*L78/M78</f>
        <v>31.622935816955962</v>
      </c>
      <c r="T78" t="s">
        <v>207</v>
      </c>
      <c r="U78" s="11">
        <v>40908</v>
      </c>
      <c r="V78" s="25">
        <v>13461.1</v>
      </c>
      <c r="W78" s="25">
        <v>179.9</v>
      </c>
      <c r="X78" s="25">
        <v>357.8</v>
      </c>
      <c r="Y78" s="25">
        <v>288.3</v>
      </c>
      <c r="Z78" s="25">
        <v>525.6</v>
      </c>
      <c r="AA78" s="25">
        <v>1863.1</v>
      </c>
      <c r="AB78" s="25">
        <v>934.8</v>
      </c>
      <c r="AC78" s="25">
        <v>883.6</v>
      </c>
      <c r="AD78" s="25">
        <v>452.5</v>
      </c>
      <c r="AE78" s="25">
        <v>763</v>
      </c>
      <c r="AF78" s="25">
        <v>3080.8</v>
      </c>
      <c r="AG78" s="25">
        <v>1860</v>
      </c>
      <c r="AH78" s="25">
        <v>1356.2</v>
      </c>
      <c r="AI78" s="25">
        <v>581.9</v>
      </c>
      <c r="AJ78" s="25">
        <v>333.5</v>
      </c>
      <c r="AL78" s="11">
        <v>40908</v>
      </c>
      <c r="AM78" s="25">
        <f t="shared" si="7"/>
        <v>537.70000000000005</v>
      </c>
      <c r="AN78" s="25">
        <f t="shared" si="8"/>
        <v>2388.6999999999998</v>
      </c>
      <c r="AO78" s="25">
        <f t="shared" si="9"/>
        <v>10534.6</v>
      </c>
      <c r="AP78" s="25">
        <f t="shared" si="10"/>
        <v>13461.1</v>
      </c>
      <c r="AQ78" s="25"/>
      <c r="AR78" s="11">
        <v>40908</v>
      </c>
      <c r="AS78" s="25">
        <f t="shared" si="14"/>
        <v>3.9944729628336471</v>
      </c>
      <c r="AT78" s="25">
        <f t="shared" si="15"/>
        <v>17.745206558156465</v>
      </c>
      <c r="AU78" s="25">
        <f t="shared" si="16"/>
        <v>78.259577597670315</v>
      </c>
    </row>
    <row r="79" spans="1:47">
      <c r="A79" t="s">
        <v>503</v>
      </c>
      <c r="B79" s="26">
        <v>8948</v>
      </c>
      <c r="C79" s="25">
        <v>5.2</v>
      </c>
      <c r="E79" s="28">
        <v>8919</v>
      </c>
      <c r="F79" s="32">
        <v>5.2416999999999998</v>
      </c>
      <c r="I79" s="7">
        <v>1865</v>
      </c>
      <c r="J79" s="25">
        <f>J80/('GDP by Industry (Historical)'!F72/'GDP by Industry (Historical)'!F71)</f>
        <v>2.7365979899497503</v>
      </c>
      <c r="K79" s="25">
        <f>K80/('GDP by Industry (Historical)'!G72/'GDP by Industry (Historical)'!G71)</f>
        <v>1.6200223325062046</v>
      </c>
      <c r="L79" s="25">
        <f>L80/('GDP by Industry (Historical)'!H72/'GDP by Industry (Historical)'!H71)</f>
        <v>1.9885517512325723</v>
      </c>
      <c r="M79" s="25">
        <f t="shared" si="17"/>
        <v>6.3451720736885271</v>
      </c>
      <c r="O79" s="7">
        <v>1865</v>
      </c>
      <c r="P79" s="68">
        <f t="shared" si="18"/>
        <v>43.128822326152175</v>
      </c>
      <c r="Q79" s="68">
        <f t="shared" si="19"/>
        <v>25.531574458381325</v>
      </c>
      <c r="R79" s="68">
        <f t="shared" si="20"/>
        <v>31.339603215466504</v>
      </c>
      <c r="T79" t="s">
        <v>209</v>
      </c>
      <c r="U79" s="11">
        <v>41274</v>
      </c>
      <c r="V79" s="25">
        <v>14092.7</v>
      </c>
      <c r="W79" s="25">
        <v>179.5</v>
      </c>
      <c r="X79" s="25">
        <v>360.5</v>
      </c>
      <c r="Y79" s="25">
        <v>280.7</v>
      </c>
      <c r="Z79" s="25">
        <v>554.9</v>
      </c>
      <c r="AA79" s="25">
        <v>1921.3</v>
      </c>
      <c r="AB79" s="25">
        <v>997.8</v>
      </c>
      <c r="AC79" s="25">
        <v>923.4</v>
      </c>
      <c r="AD79" s="25">
        <v>473.3</v>
      </c>
      <c r="AE79" s="25">
        <v>762.7</v>
      </c>
      <c r="AF79" s="25">
        <v>3289.2</v>
      </c>
      <c r="AG79" s="25">
        <v>1968.9</v>
      </c>
      <c r="AH79" s="25">
        <v>1409.3</v>
      </c>
      <c r="AI79" s="25">
        <v>622.70000000000005</v>
      </c>
      <c r="AJ79" s="25">
        <v>348.6</v>
      </c>
      <c r="AL79" s="11">
        <v>41274</v>
      </c>
      <c r="AM79" s="25">
        <f t="shared" ref="AM79:AM91" si="21">SUM(W79:X79)</f>
        <v>540</v>
      </c>
      <c r="AN79" s="25">
        <f t="shared" ref="AN79:AN91" si="22">SUM(Z79:AA79)</f>
        <v>2476.1999999999998</v>
      </c>
      <c r="AO79" s="25">
        <f t="shared" ref="AO79:AO91" si="23">(SUM(AB79:AJ79)+Y79)</f>
        <v>11076.6</v>
      </c>
      <c r="AP79" s="25">
        <f t="shared" ref="AP79:AP91" si="24">V79</f>
        <v>14092.7</v>
      </c>
      <c r="AQ79" s="25"/>
      <c r="AR79" s="11">
        <v>41274</v>
      </c>
      <c r="AS79" s="25">
        <f t="shared" si="14"/>
        <v>3.8317710587751104</v>
      </c>
      <c r="AT79" s="25">
        <f t="shared" si="15"/>
        <v>17.570799066183199</v>
      </c>
      <c r="AU79" s="25">
        <f t="shared" si="16"/>
        <v>78.598139462274787</v>
      </c>
    </row>
    <row r="80" spans="1:47">
      <c r="A80" t="s">
        <v>504</v>
      </c>
      <c r="B80" s="26">
        <v>8979</v>
      </c>
      <c r="C80" s="25">
        <v>5.2</v>
      </c>
      <c r="E80" s="28">
        <v>8949</v>
      </c>
      <c r="F80" s="32">
        <v>5.1611000000000002</v>
      </c>
      <c r="I80" s="7">
        <v>1866</v>
      </c>
      <c r="J80" s="25">
        <f>J81/('GDP by Industry (Historical)'!F73/'GDP by Industry (Historical)'!F72)</f>
        <v>2.870909547738695</v>
      </c>
      <c r="K80" s="25">
        <f>K81/('GDP by Industry (Historical)'!G73/'GDP by Industry (Historical)'!G72)</f>
        <v>1.7290105459057086</v>
      </c>
      <c r="L80" s="25">
        <f>L81/('GDP by Industry (Historical)'!H73/'GDP by Industry (Historical)'!H72)</f>
        <v>2.0747803573957779</v>
      </c>
      <c r="M80" s="25">
        <f t="shared" si="17"/>
        <v>6.6747004510401808</v>
      </c>
      <c r="O80" s="7">
        <v>1866</v>
      </c>
      <c r="P80" s="68">
        <f t="shared" si="18"/>
        <v>43.011811073728325</v>
      </c>
      <c r="Q80" s="68">
        <f t="shared" si="19"/>
        <v>25.903942185694053</v>
      </c>
      <c r="R80" s="68">
        <f t="shared" si="20"/>
        <v>31.084246740577633</v>
      </c>
      <c r="T80" t="s">
        <v>211</v>
      </c>
      <c r="U80" s="11">
        <v>41639</v>
      </c>
      <c r="V80" s="25">
        <v>14665.5</v>
      </c>
      <c r="W80" s="25">
        <v>215.8</v>
      </c>
      <c r="X80" s="25">
        <v>388.2</v>
      </c>
      <c r="Y80" s="25">
        <v>287.60000000000002</v>
      </c>
      <c r="Z80" s="25">
        <v>594.70000000000005</v>
      </c>
      <c r="AA80" s="25">
        <v>1970.5</v>
      </c>
      <c r="AB80" s="25">
        <v>1042.7</v>
      </c>
      <c r="AC80" s="25">
        <v>979.7</v>
      </c>
      <c r="AD80" s="25">
        <v>497.4</v>
      </c>
      <c r="AE80" s="25">
        <v>835.5</v>
      </c>
      <c r="AF80" s="25">
        <v>3368.7</v>
      </c>
      <c r="AG80" s="25">
        <v>2021.2</v>
      </c>
      <c r="AH80" s="25">
        <v>1450</v>
      </c>
      <c r="AI80" s="25">
        <v>653.1</v>
      </c>
      <c r="AJ80" s="25">
        <v>360.5</v>
      </c>
      <c r="AL80" s="11">
        <v>41639</v>
      </c>
      <c r="AM80" s="25">
        <f t="shared" si="21"/>
        <v>604</v>
      </c>
      <c r="AN80" s="25">
        <f t="shared" si="22"/>
        <v>2565.1999999999998</v>
      </c>
      <c r="AO80" s="25">
        <f t="shared" si="23"/>
        <v>11496.400000000001</v>
      </c>
      <c r="AP80" s="25">
        <f t="shared" si="24"/>
        <v>14665.5</v>
      </c>
      <c r="AQ80" s="25"/>
      <c r="AR80" s="11">
        <v>41639</v>
      </c>
      <c r="AS80" s="25">
        <f t="shared" si="14"/>
        <v>4.1185094268862299</v>
      </c>
      <c r="AT80" s="25">
        <f t="shared" si="15"/>
        <v>17.491391360676417</v>
      </c>
      <c r="AU80" s="25">
        <f t="shared" si="16"/>
        <v>78.390781084859043</v>
      </c>
    </row>
    <row r="81" spans="1:47">
      <c r="A81" t="s">
        <v>505</v>
      </c>
      <c r="B81" s="26">
        <v>9010</v>
      </c>
      <c r="C81" s="25">
        <v>5.3</v>
      </c>
      <c r="E81" s="28">
        <v>8980</v>
      </c>
      <c r="F81" s="32">
        <v>5.3493000000000004</v>
      </c>
      <c r="I81" s="7">
        <v>1867</v>
      </c>
      <c r="J81" s="25">
        <f>J82/('GDP by Industry (Historical)'!F74/'GDP by Industry (Historical)'!F73)</f>
        <v>3.0052211055276397</v>
      </c>
      <c r="K81" s="25">
        <f>K82/('GDP by Industry (Historical)'!G74/'GDP by Industry (Historical)'!G73)</f>
        <v>1.8379987593052123</v>
      </c>
      <c r="L81" s="25">
        <f>L82/('GDP by Industry (Historical)'!H74/'GDP by Industry (Historical)'!H73)</f>
        <v>2.161008963558984</v>
      </c>
      <c r="M81" s="25">
        <f t="shared" si="17"/>
        <v>7.0042288283918364</v>
      </c>
      <c r="O81" s="7">
        <v>1867</v>
      </c>
      <c r="P81" s="68">
        <f t="shared" si="18"/>
        <v>42.905809892245273</v>
      </c>
      <c r="Q81" s="68">
        <f t="shared" si="19"/>
        <v>26.241272299026459</v>
      </c>
      <c r="R81" s="68">
        <f t="shared" si="20"/>
        <v>30.852917808728265</v>
      </c>
      <c r="T81" t="s">
        <v>213</v>
      </c>
      <c r="U81" s="11">
        <v>42004</v>
      </c>
      <c r="V81" s="25">
        <v>15332.5</v>
      </c>
      <c r="W81" s="25">
        <v>200.6</v>
      </c>
      <c r="X81" s="25">
        <v>418.1</v>
      </c>
      <c r="Y81" s="25">
        <v>299.3</v>
      </c>
      <c r="Z81" s="25">
        <v>649.9</v>
      </c>
      <c r="AA81" s="25">
        <v>2009.7</v>
      </c>
      <c r="AB81" s="25">
        <v>1092.0999999999999</v>
      </c>
      <c r="AC81" s="25">
        <v>1018.2</v>
      </c>
      <c r="AD81" s="25">
        <v>533.6</v>
      </c>
      <c r="AE81" s="25">
        <v>848.8</v>
      </c>
      <c r="AF81" s="25">
        <v>3569.9</v>
      </c>
      <c r="AG81" s="25">
        <v>2120.1</v>
      </c>
      <c r="AH81" s="25">
        <v>1495</v>
      </c>
      <c r="AI81" s="25">
        <v>692.5</v>
      </c>
      <c r="AJ81" s="25">
        <v>384.7</v>
      </c>
      <c r="AL81" s="11">
        <v>42004</v>
      </c>
      <c r="AM81" s="25">
        <f t="shared" si="21"/>
        <v>618.70000000000005</v>
      </c>
      <c r="AN81" s="25">
        <f t="shared" si="22"/>
        <v>2659.6</v>
      </c>
      <c r="AO81" s="25">
        <f t="shared" si="23"/>
        <v>12054.2</v>
      </c>
      <c r="AP81" s="25">
        <f t="shared" si="24"/>
        <v>15332.5</v>
      </c>
      <c r="AQ81" s="25"/>
      <c r="AR81" s="11">
        <v>42004</v>
      </c>
      <c r="AS81" s="25">
        <f t="shared" si="14"/>
        <v>4.0352193053970327</v>
      </c>
      <c r="AT81" s="25">
        <f t="shared" si="15"/>
        <v>17.346160117397684</v>
      </c>
      <c r="AU81" s="25">
        <f t="shared" si="16"/>
        <v>78.618620577205277</v>
      </c>
    </row>
    <row r="82" spans="1:47">
      <c r="A82" t="s">
        <v>506</v>
      </c>
      <c r="B82" s="26">
        <v>9040</v>
      </c>
      <c r="C82" s="25">
        <v>5.5</v>
      </c>
      <c r="E82" s="28">
        <v>9011</v>
      </c>
      <c r="F82" s="32">
        <v>5.5373999999999999</v>
      </c>
      <c r="I82" s="7">
        <v>1868</v>
      </c>
      <c r="J82" s="25">
        <f>J83/('GDP by Industry (Historical)'!F75/'GDP by Industry (Historical)'!F74)</f>
        <v>3.1395326633165843</v>
      </c>
      <c r="K82" s="25">
        <f>K83/('GDP by Industry (Historical)'!G75/'GDP by Industry (Historical)'!G74)</f>
        <v>1.946986972704716</v>
      </c>
      <c r="L82" s="25">
        <f>L83/('GDP by Industry (Historical)'!H75/'GDP by Industry (Historical)'!H74)</f>
        <v>2.2472375697221896</v>
      </c>
      <c r="M82" s="25">
        <f t="shared" si="17"/>
        <v>7.3337572057434901</v>
      </c>
      <c r="O82" s="7">
        <v>1868</v>
      </c>
      <c r="P82" s="68">
        <f t="shared" si="18"/>
        <v>42.809334632156002</v>
      </c>
      <c r="Q82" s="68">
        <f t="shared" si="19"/>
        <v>26.548287843234267</v>
      </c>
      <c r="R82" s="68">
        <f t="shared" si="20"/>
        <v>30.642377524609728</v>
      </c>
      <c r="T82" t="s">
        <v>215</v>
      </c>
      <c r="U82" s="11">
        <v>42369</v>
      </c>
      <c r="V82" s="25">
        <v>15951</v>
      </c>
      <c r="W82" s="25">
        <v>182.1</v>
      </c>
      <c r="X82" s="25">
        <v>262.3</v>
      </c>
      <c r="Y82" s="25">
        <v>300.5</v>
      </c>
      <c r="Z82" s="25">
        <v>715.3</v>
      </c>
      <c r="AA82" s="25">
        <v>2071.1</v>
      </c>
      <c r="AB82" s="25">
        <v>1148.5999999999999</v>
      </c>
      <c r="AC82" s="25">
        <v>1081.2</v>
      </c>
      <c r="AD82" s="25">
        <v>583.9</v>
      </c>
      <c r="AE82" s="25">
        <v>913.1</v>
      </c>
      <c r="AF82" s="25">
        <v>3728.6</v>
      </c>
      <c r="AG82" s="25">
        <v>2237</v>
      </c>
      <c r="AH82" s="25">
        <v>1574.9</v>
      </c>
      <c r="AI82" s="25">
        <v>748.8</v>
      </c>
      <c r="AJ82" s="25">
        <v>403.5</v>
      </c>
      <c r="AL82" s="11">
        <v>42369</v>
      </c>
      <c r="AM82" s="25">
        <f t="shared" si="21"/>
        <v>444.4</v>
      </c>
      <c r="AN82" s="25">
        <f t="shared" si="22"/>
        <v>2786.3999999999996</v>
      </c>
      <c r="AO82" s="25">
        <f t="shared" si="23"/>
        <v>12720.099999999999</v>
      </c>
      <c r="AP82" s="25">
        <f t="shared" si="24"/>
        <v>15951</v>
      </c>
      <c r="AQ82" s="25"/>
      <c r="AR82" s="11">
        <v>42369</v>
      </c>
      <c r="AS82" s="25">
        <f t="shared" si="14"/>
        <v>2.7860322236850354</v>
      </c>
      <c r="AT82" s="25">
        <f t="shared" si="15"/>
        <v>17.468497272898247</v>
      </c>
      <c r="AU82" s="25">
        <f t="shared" si="16"/>
        <v>79.744843583474378</v>
      </c>
    </row>
    <row r="83" spans="1:47">
      <c r="A83" t="s">
        <v>507</v>
      </c>
      <c r="B83" s="26">
        <v>9071</v>
      </c>
      <c r="C83" s="25">
        <v>5.7</v>
      </c>
      <c r="E83" s="28">
        <v>9041</v>
      </c>
      <c r="F83" s="32">
        <v>5.6718000000000002</v>
      </c>
      <c r="I83" s="7">
        <v>1869</v>
      </c>
      <c r="J83" s="25">
        <f>J84/('GDP by Industry (Historical)'!F76/'GDP by Industry (Historical)'!F75)</f>
        <v>3.273844221105529</v>
      </c>
      <c r="K83" s="25">
        <f>K84/('GDP by Industry (Historical)'!G76/'GDP by Industry (Historical)'!G75)</f>
        <v>2.0559751861042197</v>
      </c>
      <c r="L83" s="25">
        <f>L84/('GDP by Industry (Historical)'!H76/'GDP by Industry (Historical)'!H75)</f>
        <v>2.3334661758853947</v>
      </c>
      <c r="M83" s="25">
        <f t="shared" si="17"/>
        <v>7.6632855830951438</v>
      </c>
      <c r="O83" s="7">
        <v>1869</v>
      </c>
      <c r="P83" s="68">
        <f t="shared" si="18"/>
        <v>42.721156423133692</v>
      </c>
      <c r="Q83" s="68">
        <f t="shared" si="19"/>
        <v>26.828899481961191</v>
      </c>
      <c r="R83" s="68">
        <f t="shared" si="20"/>
        <v>30.449944094905113</v>
      </c>
      <c r="T83" t="s">
        <v>217</v>
      </c>
      <c r="U83" s="11">
        <v>42735</v>
      </c>
      <c r="V83" s="25">
        <v>16413.099999999999</v>
      </c>
      <c r="W83" s="25">
        <v>167.5</v>
      </c>
      <c r="X83" s="25">
        <v>211.8</v>
      </c>
      <c r="Y83" s="25">
        <v>303.39999999999998</v>
      </c>
      <c r="Z83" s="25">
        <v>776.8</v>
      </c>
      <c r="AA83" s="25">
        <v>2035.2</v>
      </c>
      <c r="AB83" s="25">
        <v>1142.9000000000001</v>
      </c>
      <c r="AC83" s="25">
        <v>1133.2</v>
      </c>
      <c r="AD83" s="25">
        <v>603</v>
      </c>
      <c r="AE83" s="25">
        <v>974.9</v>
      </c>
      <c r="AF83" s="25">
        <v>3894.7</v>
      </c>
      <c r="AG83" s="25">
        <v>2305</v>
      </c>
      <c r="AH83" s="25">
        <v>1657</v>
      </c>
      <c r="AI83" s="25">
        <v>791.8</v>
      </c>
      <c r="AJ83" s="25">
        <v>415.9</v>
      </c>
      <c r="AL83" s="11">
        <v>42735</v>
      </c>
      <c r="AM83" s="25">
        <f t="shared" si="21"/>
        <v>379.3</v>
      </c>
      <c r="AN83" s="25">
        <f t="shared" si="22"/>
        <v>2812</v>
      </c>
      <c r="AO83" s="25">
        <f t="shared" si="23"/>
        <v>13221.8</v>
      </c>
      <c r="AP83" s="25">
        <f t="shared" si="24"/>
        <v>16413.099999999999</v>
      </c>
      <c r="AQ83" s="25"/>
      <c r="AR83" s="11">
        <v>42735</v>
      </c>
      <c r="AS83" s="25">
        <f t="shared" si="14"/>
        <v>2.3109589291480588</v>
      </c>
      <c r="AT83" s="25">
        <f t="shared" si="15"/>
        <v>17.132656231912314</v>
      </c>
      <c r="AU83" s="25">
        <f t="shared" si="16"/>
        <v>80.556384838939636</v>
      </c>
    </row>
    <row r="84" spans="1:47">
      <c r="A84" t="s">
        <v>508</v>
      </c>
      <c r="B84" s="26">
        <v>9101</v>
      </c>
      <c r="C84" s="25">
        <v>5.8</v>
      </c>
      <c r="E84" s="28">
        <v>9072</v>
      </c>
      <c r="F84" s="32">
        <v>5.7793999999999999</v>
      </c>
      <c r="I84" s="7">
        <v>1870</v>
      </c>
      <c r="J84" s="25">
        <f>J85/('GDP by Industry (Historical)'!F77/'GDP by Industry (Historical)'!F76)</f>
        <v>3.282109547738695</v>
      </c>
      <c r="K84" s="25">
        <f>K85/('GDP by Industry (Historical)'!G77/'GDP by Industry (Historical)'!G76)</f>
        <v>2.093022208436726</v>
      </c>
      <c r="L84" s="25">
        <f>L85/('GDP by Industry (Historical)'!H77/'GDP by Industry (Historical)'!H76)</f>
        <v>2.4162656729832444</v>
      </c>
      <c r="M84" s="25">
        <f t="shared" si="17"/>
        <v>7.791397429158665</v>
      </c>
      <c r="O84" s="7">
        <v>1870</v>
      </c>
      <c r="P84" s="68">
        <f t="shared" si="18"/>
        <v>42.124786696872498</v>
      </c>
      <c r="Q84" s="68">
        <f t="shared" si="19"/>
        <v>26.8632453608869</v>
      </c>
      <c r="R84" s="68">
        <f t="shared" si="20"/>
        <v>31.011967942240613</v>
      </c>
      <c r="T84" t="s">
        <v>219</v>
      </c>
      <c r="U84" s="11">
        <v>43100</v>
      </c>
      <c r="V84" s="25">
        <v>17156.3</v>
      </c>
      <c r="W84" s="25">
        <v>176.8</v>
      </c>
      <c r="X84" s="25">
        <v>267.3</v>
      </c>
      <c r="Y84" s="25">
        <v>313.7</v>
      </c>
      <c r="Z84" s="25">
        <v>840.2</v>
      </c>
      <c r="AA84" s="25">
        <v>2109.6999999999998</v>
      </c>
      <c r="AB84" s="25">
        <v>1176.0999999999999</v>
      </c>
      <c r="AC84" s="25">
        <v>1178.9000000000001</v>
      </c>
      <c r="AD84" s="25">
        <v>635.5</v>
      </c>
      <c r="AE84" s="25">
        <v>1010</v>
      </c>
      <c r="AF84" s="25">
        <v>4033</v>
      </c>
      <c r="AG84" s="25">
        <v>2433.6</v>
      </c>
      <c r="AH84" s="25">
        <v>1716.9</v>
      </c>
      <c r="AI84" s="25">
        <v>831.2</v>
      </c>
      <c r="AJ84" s="25">
        <v>433.2</v>
      </c>
      <c r="AL84" s="11">
        <v>43100</v>
      </c>
      <c r="AM84" s="25">
        <f t="shared" si="21"/>
        <v>444.1</v>
      </c>
      <c r="AN84" s="25">
        <f t="shared" si="22"/>
        <v>2949.8999999999996</v>
      </c>
      <c r="AO84" s="25">
        <f t="shared" si="23"/>
        <v>13762.100000000002</v>
      </c>
      <c r="AP84" s="25">
        <f t="shared" si="24"/>
        <v>17156.3</v>
      </c>
      <c r="AQ84" s="25"/>
      <c r="AR84" s="11">
        <v>43100</v>
      </c>
      <c r="AS84" s="25">
        <f t="shared" si="14"/>
        <v>2.5885534759825837</v>
      </c>
      <c r="AT84" s="25">
        <f t="shared" si="15"/>
        <v>17.19426682909485</v>
      </c>
      <c r="AU84" s="25">
        <f t="shared" si="16"/>
        <v>80.216013942400181</v>
      </c>
    </row>
    <row r="85" spans="1:47">
      <c r="A85" t="s">
        <v>509</v>
      </c>
      <c r="B85" s="26">
        <v>9132</v>
      </c>
      <c r="C85" s="25">
        <v>5.9</v>
      </c>
      <c r="E85" s="28">
        <v>9102</v>
      </c>
      <c r="F85" s="32">
        <v>5.9405999999999999</v>
      </c>
      <c r="I85" s="7">
        <v>1871</v>
      </c>
      <c r="J85" s="25">
        <f>J86/('GDP by Industry (Historical)'!F78/'GDP by Industry (Historical)'!F77)</f>
        <v>3.2903748743718606</v>
      </c>
      <c r="K85" s="25">
        <f>K86/('GDP by Industry (Historical)'!G78/'GDP by Industry (Historical)'!G77)</f>
        <v>2.1300692307692319</v>
      </c>
      <c r="L85" s="25">
        <f>L86/('GDP by Industry (Historical)'!H78/'GDP by Industry (Historical)'!H77)</f>
        <v>2.4990651700810944</v>
      </c>
      <c r="M85" s="25">
        <f t="shared" si="17"/>
        <v>7.9195092752221861</v>
      </c>
      <c r="O85" s="7">
        <v>1871</v>
      </c>
      <c r="P85" s="68">
        <f t="shared" si="18"/>
        <v>41.547711607163279</v>
      </c>
      <c r="Q85" s="68">
        <f t="shared" si="19"/>
        <v>26.896480031074546</v>
      </c>
      <c r="R85" s="68">
        <f t="shared" si="20"/>
        <v>31.555808361762185</v>
      </c>
      <c r="T85" t="s">
        <v>221</v>
      </c>
      <c r="U85" s="11">
        <v>43465</v>
      </c>
      <c r="V85" s="25">
        <v>18097.8</v>
      </c>
      <c r="W85" s="25">
        <v>177.1</v>
      </c>
      <c r="X85" s="25">
        <v>313.5</v>
      </c>
      <c r="Y85" s="25">
        <v>320.39999999999998</v>
      </c>
      <c r="Z85" s="25">
        <v>889.1</v>
      </c>
      <c r="AA85" s="25">
        <v>2261.8000000000002</v>
      </c>
      <c r="AB85" s="25">
        <v>1222.0999999999999</v>
      </c>
      <c r="AC85" s="25">
        <v>1223.5999999999999</v>
      </c>
      <c r="AD85" s="25">
        <v>677.3</v>
      </c>
      <c r="AE85" s="25">
        <v>1041.5</v>
      </c>
      <c r="AF85" s="25">
        <v>4258.2</v>
      </c>
      <c r="AG85" s="25">
        <v>2589.1</v>
      </c>
      <c r="AH85" s="25">
        <v>1792</v>
      </c>
      <c r="AI85" s="25">
        <v>874.6</v>
      </c>
      <c r="AJ85" s="25">
        <v>457.7</v>
      </c>
      <c r="AL85" s="11">
        <v>43465</v>
      </c>
      <c r="AM85" s="25">
        <f t="shared" si="21"/>
        <v>490.6</v>
      </c>
      <c r="AN85" s="25">
        <f t="shared" si="22"/>
        <v>3150.9</v>
      </c>
      <c r="AO85" s="25">
        <f t="shared" si="23"/>
        <v>14456.500000000002</v>
      </c>
      <c r="AP85" s="25">
        <f t="shared" si="24"/>
        <v>18097.8</v>
      </c>
      <c r="AQ85" s="25"/>
      <c r="AR85" s="11">
        <v>43465</v>
      </c>
      <c r="AS85" s="25">
        <f t="shared" si="14"/>
        <v>2.7108267303208127</v>
      </c>
      <c r="AT85" s="25">
        <f t="shared" si="15"/>
        <v>17.41040347445546</v>
      </c>
      <c r="AU85" s="25">
        <f t="shared" si="16"/>
        <v>79.879874901921795</v>
      </c>
    </row>
    <row r="86" spans="1:47">
      <c r="A86" t="s">
        <v>510</v>
      </c>
      <c r="B86" s="26">
        <v>9163</v>
      </c>
      <c r="C86" s="25">
        <v>6.1</v>
      </c>
      <c r="E86" s="28">
        <v>9133</v>
      </c>
      <c r="F86" s="32">
        <v>6.1288</v>
      </c>
      <c r="I86" s="7">
        <v>1872</v>
      </c>
      <c r="J86" s="25">
        <f>J87/('GDP by Industry (Historical)'!F79/'GDP by Industry (Historical)'!F78)</f>
        <v>3.2986402010050258</v>
      </c>
      <c r="K86" s="25">
        <f>K87/('GDP by Industry (Historical)'!G79/'GDP by Industry (Historical)'!G78)</f>
        <v>2.1671162531017383</v>
      </c>
      <c r="L86" s="25">
        <f>L87/('GDP by Industry (Historical)'!H79/'GDP by Industry (Historical)'!H78)</f>
        <v>2.581864667178944</v>
      </c>
      <c r="M86" s="25">
        <f t="shared" si="17"/>
        <v>8.0476211212857081</v>
      </c>
      <c r="O86" s="7">
        <v>1872</v>
      </c>
      <c r="P86" s="68">
        <f t="shared" si="18"/>
        <v>40.989009687350027</v>
      </c>
      <c r="Q86" s="68">
        <f t="shared" si="19"/>
        <v>26.928656561251163</v>
      </c>
      <c r="R86" s="68">
        <f t="shared" si="20"/>
        <v>32.082333751398806</v>
      </c>
      <c r="T86" t="s">
        <v>223</v>
      </c>
      <c r="U86" s="11">
        <v>43830</v>
      </c>
      <c r="V86" s="25">
        <v>18909.8</v>
      </c>
      <c r="W86" s="25">
        <v>164.2</v>
      </c>
      <c r="X86" s="25">
        <v>294</v>
      </c>
      <c r="Y86" s="25">
        <v>331.6</v>
      </c>
      <c r="Z86" s="25">
        <v>953</v>
      </c>
      <c r="AA86" s="25">
        <v>2268.8000000000002</v>
      </c>
      <c r="AB86" s="25">
        <v>1296.8</v>
      </c>
      <c r="AC86" s="25">
        <v>1277.5999999999999</v>
      </c>
      <c r="AD86" s="25">
        <v>710</v>
      </c>
      <c r="AE86" s="25">
        <v>1142.5999999999999</v>
      </c>
      <c r="AF86" s="25">
        <v>4458.1000000000004</v>
      </c>
      <c r="AG86" s="25">
        <v>2728.9</v>
      </c>
      <c r="AH86" s="25">
        <v>1884.2</v>
      </c>
      <c r="AI86" s="25">
        <v>922.2</v>
      </c>
      <c r="AJ86" s="25">
        <v>477.9</v>
      </c>
      <c r="AL86" s="11">
        <v>43830</v>
      </c>
      <c r="AM86" s="25">
        <f t="shared" si="21"/>
        <v>458.2</v>
      </c>
      <c r="AN86" s="25">
        <f t="shared" si="22"/>
        <v>3221.8</v>
      </c>
      <c r="AO86" s="25">
        <f t="shared" si="23"/>
        <v>15229.900000000001</v>
      </c>
      <c r="AP86" s="25">
        <f t="shared" si="24"/>
        <v>18909.8</v>
      </c>
      <c r="AQ86" s="25"/>
      <c r="AR86" s="11">
        <v>43830</v>
      </c>
      <c r="AS86" s="25">
        <f t="shared" si="14"/>
        <v>2.4230822113401516</v>
      </c>
      <c r="AT86" s="25">
        <f t="shared" si="15"/>
        <v>17.037726469872766</v>
      </c>
      <c r="AU86" s="25">
        <f t="shared" si="16"/>
        <v>80.539720145109953</v>
      </c>
    </row>
    <row r="87" spans="1:47">
      <c r="A87" t="s">
        <v>511</v>
      </c>
      <c r="B87" s="26">
        <v>9191</v>
      </c>
      <c r="C87" s="25">
        <v>6.1</v>
      </c>
      <c r="E87" s="28">
        <v>9164</v>
      </c>
      <c r="F87" s="32">
        <v>6.1288</v>
      </c>
      <c r="I87" s="7">
        <v>1873</v>
      </c>
      <c r="J87" s="25">
        <f>J88/('GDP by Industry (Historical)'!F80/'GDP by Industry (Historical)'!F79)</f>
        <v>3.3069055276381922</v>
      </c>
      <c r="K87" s="25">
        <f>K88/('GDP by Industry (Historical)'!G80/'GDP by Industry (Historical)'!G79)</f>
        <v>2.2041632754342442</v>
      </c>
      <c r="L87" s="25">
        <f>L88/('GDP by Industry (Historical)'!H80/'GDP by Industry (Historical)'!H79)</f>
        <v>2.6646641642767941</v>
      </c>
      <c r="M87" s="25">
        <f t="shared" si="17"/>
        <v>8.1757329673492301</v>
      </c>
      <c r="O87" s="7">
        <v>1873</v>
      </c>
      <c r="P87" s="68">
        <f t="shared" si="18"/>
        <v>40.447817227454905</v>
      </c>
      <c r="Q87" s="68">
        <f t="shared" si="19"/>
        <v>26.959824693844997</v>
      </c>
      <c r="R87" s="68">
        <f t="shared" si="20"/>
        <v>32.592358078700101</v>
      </c>
      <c r="T87" t="s">
        <v>225</v>
      </c>
      <c r="U87" s="11">
        <v>44196</v>
      </c>
      <c r="V87" s="25">
        <v>18641.7</v>
      </c>
      <c r="W87" s="25">
        <v>162.9</v>
      </c>
      <c r="X87" s="25">
        <v>201.9</v>
      </c>
      <c r="Y87" s="25">
        <v>345.7</v>
      </c>
      <c r="Z87" s="25">
        <v>957.8</v>
      </c>
      <c r="AA87" s="25">
        <v>2149.5</v>
      </c>
      <c r="AB87" s="25">
        <v>1301.8</v>
      </c>
      <c r="AC87" s="25">
        <v>1333.1</v>
      </c>
      <c r="AD87" s="25">
        <v>638.70000000000005</v>
      </c>
      <c r="AE87" s="25">
        <v>1181.3</v>
      </c>
      <c r="AF87" s="25">
        <v>4628.8</v>
      </c>
      <c r="AG87" s="25">
        <v>2726.1</v>
      </c>
      <c r="AH87" s="25">
        <v>1870</v>
      </c>
      <c r="AI87" s="25">
        <v>693.4</v>
      </c>
      <c r="AJ87" s="25">
        <v>450.6</v>
      </c>
      <c r="AL87" s="11">
        <v>44196</v>
      </c>
      <c r="AM87" s="25">
        <f t="shared" si="21"/>
        <v>364.8</v>
      </c>
      <c r="AN87" s="25">
        <f t="shared" si="22"/>
        <v>3107.3</v>
      </c>
      <c r="AO87" s="25">
        <f t="shared" si="23"/>
        <v>15169.500000000002</v>
      </c>
      <c r="AP87" s="25">
        <f t="shared" si="24"/>
        <v>18641.7</v>
      </c>
      <c r="AQ87" s="25"/>
      <c r="AR87" s="11">
        <v>44196</v>
      </c>
      <c r="AS87" s="25">
        <f t="shared" si="14"/>
        <v>1.9569030721447078</v>
      </c>
      <c r="AT87" s="25">
        <f t="shared" si="15"/>
        <v>16.668544177837859</v>
      </c>
      <c r="AU87" s="25">
        <f t="shared" si="16"/>
        <v>81.374016318254249</v>
      </c>
    </row>
    <row r="88" spans="1:47">
      <c r="A88" t="s">
        <v>512</v>
      </c>
      <c r="B88" s="26">
        <v>9222</v>
      </c>
      <c r="C88" s="25">
        <v>6.1</v>
      </c>
      <c r="E88" s="28">
        <v>9192</v>
      </c>
      <c r="F88" s="32">
        <v>6.1288</v>
      </c>
      <c r="I88" s="7">
        <v>1874</v>
      </c>
      <c r="J88" s="25">
        <f>J89/('GDP by Industry (Historical)'!F81/'GDP by Industry (Historical)'!F80)</f>
        <v>3.3151708542713583</v>
      </c>
      <c r="K88" s="25">
        <f>K89/('GDP by Industry (Historical)'!G81/'GDP by Industry (Historical)'!G80)</f>
        <v>2.2412102977667505</v>
      </c>
      <c r="L88" s="25">
        <f>L89/('GDP by Industry (Historical)'!H81/'GDP by Industry (Historical)'!H80)</f>
        <v>2.7474636613746437</v>
      </c>
      <c r="M88" s="25">
        <f t="shared" si="17"/>
        <v>8.303844813412752</v>
      </c>
      <c r="O88" s="7">
        <v>1874</v>
      </c>
      <c r="P88" s="68">
        <f t="shared" si="18"/>
        <v>39.923323818823562</v>
      </c>
      <c r="Q88" s="68">
        <f t="shared" si="19"/>
        <v>26.99003110157652</v>
      </c>
      <c r="R88" s="68">
        <f t="shared" si="20"/>
        <v>33.086645079599919</v>
      </c>
      <c r="T88" t="s">
        <v>227</v>
      </c>
      <c r="U88" s="11">
        <v>44561</v>
      </c>
      <c r="V88" s="25">
        <v>20871.2</v>
      </c>
      <c r="W88" s="25">
        <v>228.6</v>
      </c>
      <c r="X88" s="25">
        <v>331.9</v>
      </c>
      <c r="Y88" s="25">
        <v>390.8</v>
      </c>
      <c r="Z88" s="25">
        <v>1011.7</v>
      </c>
      <c r="AA88" s="25">
        <v>2408.8000000000002</v>
      </c>
      <c r="AB88" s="25">
        <v>1415.1</v>
      </c>
      <c r="AC88" s="25">
        <v>1535.2</v>
      </c>
      <c r="AD88" s="25">
        <v>775.4</v>
      </c>
      <c r="AE88" s="25">
        <v>1310.4000000000001</v>
      </c>
      <c r="AF88" s="25">
        <v>5003.6000000000004</v>
      </c>
      <c r="AG88" s="25">
        <v>3064.2</v>
      </c>
      <c r="AH88" s="25">
        <v>2004.2</v>
      </c>
      <c r="AI88" s="25">
        <v>906.7</v>
      </c>
      <c r="AJ88" s="25">
        <v>484.8</v>
      </c>
      <c r="AL88" s="11">
        <v>44561</v>
      </c>
      <c r="AM88" s="25">
        <f t="shared" si="21"/>
        <v>560.5</v>
      </c>
      <c r="AN88" s="25">
        <f t="shared" si="22"/>
        <v>3420.5</v>
      </c>
      <c r="AO88" s="25">
        <f t="shared" si="23"/>
        <v>16890.400000000001</v>
      </c>
      <c r="AP88" s="25">
        <f t="shared" si="24"/>
        <v>20871.2</v>
      </c>
      <c r="AQ88" s="25"/>
      <c r="AR88" s="11">
        <v>44561</v>
      </c>
      <c r="AS88" s="25">
        <f t="shared" si="14"/>
        <v>2.6855188010272526</v>
      </c>
      <c r="AT88" s="25">
        <f t="shared" si="15"/>
        <v>16.388612058722067</v>
      </c>
      <c r="AU88" s="25">
        <f t="shared" si="16"/>
        <v>80.926827398520459</v>
      </c>
    </row>
    <row r="89" spans="1:47">
      <c r="A89" t="s">
        <v>513</v>
      </c>
      <c r="B89" s="26">
        <v>9252</v>
      </c>
      <c r="C89" s="25">
        <v>6.2</v>
      </c>
      <c r="E89" s="28">
        <v>9223</v>
      </c>
      <c r="F89" s="32">
        <v>6.1825999999999999</v>
      </c>
      <c r="I89" s="7">
        <v>1875</v>
      </c>
      <c r="J89" s="25">
        <f>J90/('GDP by Industry (Historical)'!F82/'GDP by Industry (Historical)'!F81)</f>
        <v>3.3234361809045243</v>
      </c>
      <c r="K89" s="25">
        <f>K90/('GDP by Industry (Historical)'!G82/'GDP by Industry (Historical)'!G81)</f>
        <v>2.2782573200992569</v>
      </c>
      <c r="L89" s="25">
        <f>L90/('GDP by Industry (Historical)'!H82/'GDP by Industry (Historical)'!H81)</f>
        <v>2.8302631584724933</v>
      </c>
      <c r="M89" s="25">
        <f t="shared" si="17"/>
        <v>8.431956659476274</v>
      </c>
      <c r="O89" s="7">
        <v>1875</v>
      </c>
      <c r="P89" s="68">
        <f t="shared" si="18"/>
        <v>39.414768304928046</v>
      </c>
      <c r="Q89" s="68">
        <f t="shared" si="19"/>
        <v>27.019319620658059</v>
      </c>
      <c r="R89" s="68">
        <f t="shared" si="20"/>
        <v>33.565912074413902</v>
      </c>
      <c r="T89" t="s">
        <v>229</v>
      </c>
      <c r="U89" s="11">
        <v>44926</v>
      </c>
      <c r="V89" s="25">
        <v>23068.3</v>
      </c>
      <c r="W89" s="25">
        <v>290</v>
      </c>
      <c r="X89" s="25">
        <v>460.6</v>
      </c>
      <c r="Y89" s="25">
        <v>443.6</v>
      </c>
      <c r="Z89" s="25">
        <v>1114.3</v>
      </c>
      <c r="AA89" s="25">
        <v>2684.5</v>
      </c>
      <c r="AB89" s="25">
        <v>1595.5</v>
      </c>
      <c r="AC89" s="25">
        <v>1628.9</v>
      </c>
      <c r="AD89" s="25">
        <v>916.3</v>
      </c>
      <c r="AE89" s="25">
        <v>1367.5</v>
      </c>
      <c r="AF89" s="25">
        <v>5417.5</v>
      </c>
      <c r="AG89" s="25">
        <v>3381</v>
      </c>
      <c r="AH89" s="25">
        <v>2151.4</v>
      </c>
      <c r="AI89" s="25">
        <v>1067.9000000000001</v>
      </c>
      <c r="AJ89" s="25">
        <v>549.29999999999995</v>
      </c>
      <c r="AL89" s="11">
        <v>44926</v>
      </c>
      <c r="AM89" s="25">
        <f t="shared" si="21"/>
        <v>750.6</v>
      </c>
      <c r="AN89" s="25">
        <f t="shared" si="22"/>
        <v>3798.8</v>
      </c>
      <c r="AO89" s="25">
        <f t="shared" si="23"/>
        <v>18518.900000000001</v>
      </c>
      <c r="AP89" s="25">
        <f t="shared" si="24"/>
        <v>23068.3</v>
      </c>
      <c r="AQ89" s="25"/>
      <c r="AR89" s="11">
        <v>44926</v>
      </c>
      <c r="AS89" s="25">
        <f t="shared" si="14"/>
        <v>3.2538158425198218</v>
      </c>
      <c r="AT89" s="25">
        <f t="shared" si="15"/>
        <v>16.467620067365171</v>
      </c>
      <c r="AU89" s="25">
        <f t="shared" si="16"/>
        <v>80.278564090115026</v>
      </c>
    </row>
    <row r="90" spans="1:47">
      <c r="A90" t="s">
        <v>514</v>
      </c>
      <c r="B90" s="26">
        <v>9283</v>
      </c>
      <c r="C90" s="25">
        <v>6.2</v>
      </c>
      <c r="E90" s="28">
        <v>9253</v>
      </c>
      <c r="F90" s="32">
        <v>6.1557000000000004</v>
      </c>
      <c r="I90" s="7">
        <v>1876</v>
      </c>
      <c r="J90" s="25">
        <f>J91/('GDP by Industry (Historical)'!F83/'GDP by Industry (Historical)'!F82)</f>
        <v>3.3317015075376903</v>
      </c>
      <c r="K90" s="25">
        <f>K91/('GDP by Industry (Historical)'!G83/'GDP by Industry (Historical)'!G82)</f>
        <v>2.3153043424317628</v>
      </c>
      <c r="L90" s="25">
        <f>L91/('GDP by Industry (Historical)'!H83/'GDP by Industry (Historical)'!H82)</f>
        <v>2.9130626555703434</v>
      </c>
      <c r="M90" s="25">
        <f t="shared" si="17"/>
        <v>8.560068505539796</v>
      </c>
      <c r="O90" s="7">
        <v>1876</v>
      </c>
      <c r="P90" s="68">
        <f t="shared" si="18"/>
        <v>38.921435095776651</v>
      </c>
      <c r="Q90" s="68">
        <f t="shared" si="19"/>
        <v>27.04773146305282</v>
      </c>
      <c r="R90" s="68">
        <f t="shared" si="20"/>
        <v>34.030833441170529</v>
      </c>
      <c r="T90" t="s">
        <v>231</v>
      </c>
      <c r="U90" s="11">
        <v>45291</v>
      </c>
      <c r="V90" s="25">
        <v>24615.599999999999</v>
      </c>
      <c r="W90" s="25">
        <v>274.2</v>
      </c>
      <c r="X90" s="25">
        <v>411.8</v>
      </c>
      <c r="Y90" s="25">
        <v>446.5</v>
      </c>
      <c r="Z90" s="25">
        <v>1220.5999999999999</v>
      </c>
      <c r="AA90" s="25">
        <v>2840.4</v>
      </c>
      <c r="AB90" s="25">
        <v>1653</v>
      </c>
      <c r="AC90" s="25">
        <v>1772.4</v>
      </c>
      <c r="AD90" s="25">
        <v>943.7</v>
      </c>
      <c r="AE90" s="25">
        <v>1477.9</v>
      </c>
      <c r="AF90" s="25">
        <v>5811.6</v>
      </c>
      <c r="AG90" s="25">
        <v>3611.7</v>
      </c>
      <c r="AH90" s="25">
        <v>2350.9</v>
      </c>
      <c r="AI90" s="25">
        <v>1211.5</v>
      </c>
      <c r="AJ90" s="25">
        <v>589.4</v>
      </c>
      <c r="AL90" s="11">
        <v>45291</v>
      </c>
      <c r="AM90" s="25">
        <f t="shared" si="21"/>
        <v>686</v>
      </c>
      <c r="AN90" s="25">
        <f t="shared" si="22"/>
        <v>4061</v>
      </c>
      <c r="AO90" s="25">
        <f t="shared" si="23"/>
        <v>19868.600000000002</v>
      </c>
      <c r="AP90" s="25">
        <f t="shared" si="24"/>
        <v>24615.599999999999</v>
      </c>
      <c r="AQ90" s="25"/>
      <c r="AR90" s="11">
        <v>45291</v>
      </c>
      <c r="AS90" s="25">
        <f t="shared" si="14"/>
        <v>2.7868506150571184</v>
      </c>
      <c r="AT90" s="25">
        <f t="shared" si="15"/>
        <v>16.497668145403729</v>
      </c>
      <c r="AU90" s="25">
        <f t="shared" si="16"/>
        <v>80.715481239539173</v>
      </c>
    </row>
    <row r="91" spans="1:47">
      <c r="A91" t="s">
        <v>515</v>
      </c>
      <c r="B91" s="26">
        <v>9313</v>
      </c>
      <c r="C91" s="25">
        <v>6.1</v>
      </c>
      <c r="E91" s="28">
        <v>9284</v>
      </c>
      <c r="F91" s="32">
        <v>6.1018999999999997</v>
      </c>
      <c r="I91" s="7">
        <v>1877</v>
      </c>
      <c r="J91" s="25">
        <f>J92/('GDP by Industry (Historical)'!F84/'GDP by Industry (Historical)'!F83)</f>
        <v>3.3399668341708555</v>
      </c>
      <c r="K91" s="25">
        <f>K92/('GDP by Industry (Historical)'!G84/'GDP by Industry (Historical)'!G83)</f>
        <v>2.3523513647642695</v>
      </c>
      <c r="L91" s="25">
        <f>L92/('GDP by Industry (Historical)'!H84/'GDP by Industry (Historical)'!H83)</f>
        <v>2.995862152668193</v>
      </c>
      <c r="M91" s="25">
        <f t="shared" si="17"/>
        <v>8.688180351603318</v>
      </c>
      <c r="O91" s="7">
        <v>1877</v>
      </c>
      <c r="P91" s="68">
        <f t="shared" si="18"/>
        <v>38.442650808399684</v>
      </c>
      <c r="Q91" s="68">
        <f t="shared" si="19"/>
        <v>27.075305409954645</v>
      </c>
      <c r="R91" s="68">
        <f t="shared" si="20"/>
        <v>34.482043781645672</v>
      </c>
      <c r="T91" t="s">
        <v>22</v>
      </c>
      <c r="U91" s="11">
        <v>45657</v>
      </c>
      <c r="V91" s="25">
        <v>25891.200000000001</v>
      </c>
      <c r="W91" s="25">
        <v>248.4</v>
      </c>
      <c r="X91" s="25">
        <v>393.7</v>
      </c>
      <c r="Y91" s="25">
        <v>437.3</v>
      </c>
      <c r="Z91" s="25">
        <v>1312.3</v>
      </c>
      <c r="AA91" s="25">
        <v>2913.1</v>
      </c>
      <c r="AB91" s="25">
        <v>1706.8</v>
      </c>
      <c r="AC91" s="25">
        <v>1841.7</v>
      </c>
      <c r="AD91" s="25">
        <v>969.2</v>
      </c>
      <c r="AE91" s="25">
        <v>1569.5</v>
      </c>
      <c r="AF91" s="25">
        <v>6190</v>
      </c>
      <c r="AG91" s="25">
        <v>3847.4</v>
      </c>
      <c r="AH91" s="25">
        <v>2542</v>
      </c>
      <c r="AI91" s="25">
        <v>1293.2</v>
      </c>
      <c r="AJ91" s="25">
        <v>626.70000000000005</v>
      </c>
      <c r="AL91" s="11">
        <v>45657</v>
      </c>
      <c r="AM91" s="25">
        <f t="shared" si="21"/>
        <v>642.1</v>
      </c>
      <c r="AN91" s="25">
        <f t="shared" si="22"/>
        <v>4225.3999999999996</v>
      </c>
      <c r="AO91" s="25">
        <f t="shared" si="23"/>
        <v>21023.8</v>
      </c>
      <c r="AP91" s="25">
        <f t="shared" si="24"/>
        <v>25891.200000000001</v>
      </c>
      <c r="AQ91" s="25"/>
      <c r="AR91" s="11">
        <v>45657</v>
      </c>
      <c r="AS91" s="25">
        <f t="shared" si="14"/>
        <v>2.4799932023235693</v>
      </c>
      <c r="AT91" s="25">
        <f t="shared" si="15"/>
        <v>16.319830676059816</v>
      </c>
      <c r="AU91" s="25">
        <f t="shared" si="16"/>
        <v>81.200562353231987</v>
      </c>
    </row>
    <row r="92" spans="1:47">
      <c r="A92" t="s">
        <v>516</v>
      </c>
      <c r="B92" s="26">
        <v>9344</v>
      </c>
      <c r="C92" s="25">
        <v>6.3</v>
      </c>
      <c r="E92" s="28">
        <v>9314</v>
      </c>
      <c r="F92" s="32">
        <v>6.2632000000000003</v>
      </c>
      <c r="I92" s="7">
        <v>1878</v>
      </c>
      <c r="J92" s="25">
        <f>J93/('GDP by Industry (Historical)'!F85/'GDP by Industry (Historical)'!F84)</f>
        <v>3.3482321608040215</v>
      </c>
      <c r="K92" s="25">
        <f>K93/('GDP by Industry (Historical)'!G85/'GDP by Industry (Historical)'!G84)</f>
        <v>2.3893983870967754</v>
      </c>
      <c r="L92" s="25">
        <f>L93/('GDP by Industry (Historical)'!H85/'GDP by Industry (Historical)'!H84)</f>
        <v>3.0786616497660431</v>
      </c>
      <c r="M92" s="25">
        <f t="shared" si="17"/>
        <v>8.81629219766684</v>
      </c>
      <c r="O92" s="7">
        <v>1878</v>
      </c>
      <c r="P92" s="68">
        <f t="shared" si="18"/>
        <v>37.977781200243157</v>
      </c>
      <c r="Q92" s="68">
        <f t="shared" si="19"/>
        <v>27.102077988398683</v>
      </c>
      <c r="R92" s="68">
        <f t="shared" si="20"/>
        <v>34.920140811358152</v>
      </c>
    </row>
    <row r="93" spans="1:47">
      <c r="A93" t="s">
        <v>517</v>
      </c>
      <c r="B93" s="26">
        <v>9375</v>
      </c>
      <c r="C93" s="25">
        <v>6.2</v>
      </c>
      <c r="E93" s="28">
        <v>9345</v>
      </c>
      <c r="F93" s="32">
        <v>6.1557000000000004</v>
      </c>
      <c r="I93" s="7">
        <v>1879</v>
      </c>
      <c r="J93" s="25">
        <f>J94/('GDP by Industry (Historical)'!F86/'GDP by Industry (Historical)'!F85)</f>
        <v>3.3564974874371876</v>
      </c>
      <c r="K93" s="25">
        <f>K94/('GDP by Industry (Historical)'!G86/'GDP by Industry (Historical)'!G85)</f>
        <v>2.4264454094292818</v>
      </c>
      <c r="L93" s="25">
        <f>L94/('GDP by Industry (Historical)'!H86/'GDP by Industry (Historical)'!H85)</f>
        <v>3.1614611468638931</v>
      </c>
      <c r="M93" s="25">
        <f t="shared" si="17"/>
        <v>8.944404043730362</v>
      </c>
      <c r="O93" s="7">
        <v>1879</v>
      </c>
      <c r="P93" s="68">
        <f t="shared" si="18"/>
        <v>37.526228366102785</v>
      </c>
      <c r="Q93" s="68">
        <f t="shared" si="19"/>
        <v>27.128083632694505</v>
      </c>
      <c r="R93" s="68">
        <f t="shared" si="20"/>
        <v>35.345688001202717</v>
      </c>
    </row>
    <row r="94" spans="1:47">
      <c r="A94" t="s">
        <v>518</v>
      </c>
      <c r="B94" s="26">
        <v>9405</v>
      </c>
      <c r="C94" s="25">
        <v>6.1</v>
      </c>
      <c r="E94" s="28">
        <v>9376</v>
      </c>
      <c r="F94" s="32">
        <v>6.0750999999999999</v>
      </c>
      <c r="I94" s="7">
        <v>1880</v>
      </c>
      <c r="J94" s="25">
        <f>J95/('GDP by Industry (Historical)'!F87/'GDP by Industry (Historical)'!F86)</f>
        <v>3.3779356783919612</v>
      </c>
      <c r="K94" s="25">
        <f>K95/('GDP by Industry (Historical)'!G87/'GDP by Industry (Historical)'!G86)</f>
        <v>2.6418204714640212</v>
      </c>
      <c r="L94" s="25">
        <f>L95/('GDP by Industry (Historical)'!H87/'GDP by Industry (Historical)'!H86)</f>
        <v>3.3972107455789278</v>
      </c>
      <c r="M94" s="25">
        <f t="shared" si="17"/>
        <v>9.4169668954349106</v>
      </c>
      <c r="O94" s="7">
        <v>1880</v>
      </c>
      <c r="P94" s="68">
        <f t="shared" si="18"/>
        <v>35.87073965428818</v>
      </c>
      <c r="Q94" s="68">
        <f t="shared" si="19"/>
        <v>28.053836238340221</v>
      </c>
      <c r="R94" s="68">
        <f t="shared" si="20"/>
        <v>36.075424107371589</v>
      </c>
    </row>
    <row r="95" spans="1:47">
      <c r="A95" t="s">
        <v>519</v>
      </c>
      <c r="B95" s="26">
        <v>9436</v>
      </c>
      <c r="C95" s="25">
        <v>6.3</v>
      </c>
      <c r="E95" s="28">
        <v>9406</v>
      </c>
      <c r="F95" s="32">
        <v>6.3170000000000002</v>
      </c>
      <c r="I95" s="7">
        <v>1881</v>
      </c>
      <c r="J95" s="25">
        <f>J96/('GDP by Industry (Historical)'!F88/'GDP by Industry (Historical)'!F87)</f>
        <v>3.3993738693467348</v>
      </c>
      <c r="K95" s="25">
        <f>K96/('GDP by Industry (Historical)'!G88/'GDP by Industry (Historical)'!G87)</f>
        <v>2.8571955334987611</v>
      </c>
      <c r="L95" s="25">
        <f>L96/('GDP by Industry (Historical)'!H88/'GDP by Industry (Historical)'!H87)</f>
        <v>3.6329603442939624</v>
      </c>
      <c r="M95" s="25">
        <f t="shared" si="17"/>
        <v>9.8895297471394592</v>
      </c>
      <c r="O95" s="7">
        <v>1881</v>
      </c>
      <c r="P95" s="68">
        <f t="shared" si="18"/>
        <v>34.373463210725482</v>
      </c>
      <c r="Q95" s="68">
        <f t="shared" si="19"/>
        <v>28.891116226483906</v>
      </c>
      <c r="R95" s="68">
        <f t="shared" si="20"/>
        <v>36.735420562790601</v>
      </c>
    </row>
    <row r="96" spans="1:47">
      <c r="A96" t="s">
        <v>520</v>
      </c>
      <c r="B96" s="26">
        <v>9466</v>
      </c>
      <c r="C96" s="25">
        <v>6.5</v>
      </c>
      <c r="E96" s="28">
        <v>9437</v>
      </c>
      <c r="F96" s="32">
        <v>6.4513999999999996</v>
      </c>
      <c r="I96" s="7">
        <v>1882</v>
      </c>
      <c r="J96" s="25">
        <f>J97/('GDP by Industry (Historical)'!F89/'GDP by Industry (Historical)'!F88)</f>
        <v>3.4208120603015093</v>
      </c>
      <c r="K96" s="25">
        <f>K97/('GDP by Industry (Historical)'!G89/'GDP by Industry (Historical)'!G88)</f>
        <v>3.0725705955335005</v>
      </c>
      <c r="L96" s="25">
        <f>L97/('GDP by Industry (Historical)'!H89/'GDP by Industry (Historical)'!H88)</f>
        <v>3.8687099430089962</v>
      </c>
      <c r="M96" s="25">
        <f t="shared" si="17"/>
        <v>10.362092598844006</v>
      </c>
      <c r="O96" s="7">
        <v>1882</v>
      </c>
      <c r="P96" s="68">
        <f t="shared" si="18"/>
        <v>33.012753241397739</v>
      </c>
      <c r="Q96" s="68">
        <f t="shared" si="19"/>
        <v>29.652027968523235</v>
      </c>
      <c r="R96" s="68">
        <f t="shared" si="20"/>
        <v>37.335218790079033</v>
      </c>
    </row>
    <row r="97" spans="1:18">
      <c r="A97" t="s">
        <v>521</v>
      </c>
      <c r="B97" s="26">
        <v>9497</v>
      </c>
      <c r="C97" s="25">
        <v>6.5</v>
      </c>
      <c r="E97" s="28">
        <v>9467</v>
      </c>
      <c r="F97" s="32">
        <v>6.532</v>
      </c>
      <c r="I97" s="7">
        <v>1883</v>
      </c>
      <c r="J97" s="25">
        <f>J98/('GDP by Industry (Historical)'!F90/'GDP by Industry (Historical)'!F89)</f>
        <v>3.4422502512562829</v>
      </c>
      <c r="K97" s="25">
        <f>K98/('GDP by Industry (Historical)'!G90/'GDP by Industry (Historical)'!G89)</f>
        <v>3.28794565756824</v>
      </c>
      <c r="L97" s="25">
        <f>L98/('GDP by Industry (Historical)'!H90/'GDP by Industry (Historical)'!H89)</f>
        <v>4.1044595417240304</v>
      </c>
      <c r="M97" s="25">
        <f t="shared" si="17"/>
        <v>10.834655450548553</v>
      </c>
      <c r="O97" s="7">
        <v>1883</v>
      </c>
      <c r="P97" s="68">
        <f t="shared" si="18"/>
        <v>31.770740352264767</v>
      </c>
      <c r="Q97" s="68">
        <f t="shared" si="19"/>
        <v>30.346564065420033</v>
      </c>
      <c r="R97" s="68">
        <f t="shared" si="20"/>
        <v>37.882695582315208</v>
      </c>
    </row>
    <row r="98" spans="1:18">
      <c r="A98" t="s">
        <v>522</v>
      </c>
      <c r="B98" s="26">
        <v>9528</v>
      </c>
      <c r="C98" s="25">
        <v>6.4</v>
      </c>
      <c r="E98" s="28">
        <v>9498</v>
      </c>
      <c r="F98" s="32">
        <v>6.4245000000000001</v>
      </c>
      <c r="I98" s="7">
        <v>1884</v>
      </c>
      <c r="J98" s="25">
        <f>J99/('GDP by Industry (Historical)'!F91/'GDP by Industry (Historical)'!F90)</f>
        <v>3.4636884422110565</v>
      </c>
      <c r="K98" s="25">
        <f>K99/('GDP by Industry (Historical)'!G91/'GDP by Industry (Historical)'!G90)</f>
        <v>3.5033207196029794</v>
      </c>
      <c r="L98" s="25">
        <f>L99/('GDP by Industry (Historical)'!H91/'GDP by Industry (Historical)'!H90)</f>
        <v>4.3402091404390646</v>
      </c>
      <c r="M98" s="25">
        <f t="shared" si="17"/>
        <v>11.307218302253101</v>
      </c>
      <c r="O98" s="7">
        <v>1884</v>
      </c>
      <c r="P98" s="68">
        <f t="shared" si="18"/>
        <v>30.632542413379195</v>
      </c>
      <c r="Q98" s="68">
        <f t="shared" si="19"/>
        <v>30.983046634068256</v>
      </c>
      <c r="R98" s="68">
        <f t="shared" si="20"/>
        <v>38.384410952552543</v>
      </c>
    </row>
    <row r="99" spans="1:18">
      <c r="A99" t="s">
        <v>523</v>
      </c>
      <c r="B99" s="26">
        <v>9556</v>
      </c>
      <c r="C99" s="25">
        <v>6.4</v>
      </c>
      <c r="E99" s="28">
        <v>9529</v>
      </c>
      <c r="F99" s="32">
        <v>6.4245000000000001</v>
      </c>
      <c r="I99" s="7">
        <v>1885</v>
      </c>
      <c r="J99" s="25">
        <f>J100/('GDP by Industry (Historical)'!F92/'GDP by Industry (Historical)'!F91)</f>
        <v>3.4851266331658302</v>
      </c>
      <c r="K99" s="25">
        <f>K100/('GDP by Industry (Historical)'!G92/'GDP by Industry (Historical)'!G91)</f>
        <v>3.7186957816377193</v>
      </c>
      <c r="L99" s="25">
        <f>L100/('GDP by Industry (Historical)'!H92/'GDP by Industry (Historical)'!H91)</f>
        <v>4.5759587391540988</v>
      </c>
      <c r="M99" s="25">
        <f t="shared" si="17"/>
        <v>11.779781153957648</v>
      </c>
      <c r="O99" s="7">
        <v>1885</v>
      </c>
      <c r="P99" s="68">
        <f t="shared" si="18"/>
        <v>29.585665366923507</v>
      </c>
      <c r="Q99" s="68">
        <f t="shared" si="19"/>
        <v>31.568462376640593</v>
      </c>
      <c r="R99" s="68">
        <f t="shared" si="20"/>
        <v>38.845872256435896</v>
      </c>
    </row>
    <row r="100" spans="1:18">
      <c r="A100" t="s">
        <v>524</v>
      </c>
      <c r="B100" s="26">
        <v>9587</v>
      </c>
      <c r="C100" s="25">
        <v>6.5</v>
      </c>
      <c r="E100" s="28">
        <v>9557</v>
      </c>
      <c r="F100" s="32">
        <v>6.5050999999999997</v>
      </c>
      <c r="I100" s="7">
        <v>1886</v>
      </c>
      <c r="J100" s="25">
        <f>J101/('GDP by Industry (Historical)'!F93/'GDP by Industry (Historical)'!F92)</f>
        <v>3.5065648241206042</v>
      </c>
      <c r="K100" s="25">
        <f>K101/('GDP by Industry (Historical)'!G93/'GDP by Industry (Historical)'!G92)</f>
        <v>3.9340708436724587</v>
      </c>
      <c r="L100" s="25">
        <f>L101/('GDP by Industry (Historical)'!H93/'GDP by Industry (Historical)'!H92)</f>
        <v>4.811708337869133</v>
      </c>
      <c r="M100" s="25">
        <f t="shared" si="17"/>
        <v>12.252344005662195</v>
      </c>
      <c r="O100" s="7">
        <v>1886</v>
      </c>
      <c r="P100" s="68">
        <f t="shared" si="18"/>
        <v>28.619542697300286</v>
      </c>
      <c r="Q100" s="68">
        <f t="shared" si="19"/>
        <v>32.108720109836945</v>
      </c>
      <c r="R100" s="68">
        <f t="shared" si="20"/>
        <v>39.271737192862773</v>
      </c>
    </row>
    <row r="101" spans="1:18">
      <c r="A101" t="s">
        <v>525</v>
      </c>
      <c r="B101" s="26">
        <v>9617</v>
      </c>
      <c r="C101" s="25">
        <v>6.5</v>
      </c>
      <c r="E101" s="28">
        <v>9588</v>
      </c>
      <c r="F101" s="32">
        <v>6.5050999999999997</v>
      </c>
      <c r="I101" s="7">
        <v>1887</v>
      </c>
      <c r="J101" s="25">
        <f>J102/('GDP by Industry (Historical)'!F94/'GDP by Industry (Historical)'!F93)</f>
        <v>3.5280030150753787</v>
      </c>
      <c r="K101" s="25">
        <f>K102/('GDP by Industry (Historical)'!G94/'GDP by Industry (Historical)'!G93)</f>
        <v>4.1494459057071991</v>
      </c>
      <c r="L101" s="25">
        <f>L102/('GDP by Industry (Historical)'!H94/'GDP by Industry (Historical)'!H93)</f>
        <v>5.0474579365841663</v>
      </c>
      <c r="M101" s="25">
        <f t="shared" si="17"/>
        <v>12.724906857366744</v>
      </c>
      <c r="O101" s="7">
        <v>1887</v>
      </c>
      <c r="P101" s="68">
        <f t="shared" si="18"/>
        <v>27.725177516980693</v>
      </c>
      <c r="Q101" s="68">
        <f t="shared" si="19"/>
        <v>32.608850911195383</v>
      </c>
      <c r="R101" s="68">
        <f t="shared" si="20"/>
        <v>39.665971571823931</v>
      </c>
    </row>
    <row r="102" spans="1:18">
      <c r="A102" t="s">
        <v>526</v>
      </c>
      <c r="B102" s="26">
        <v>9648</v>
      </c>
      <c r="C102" s="25">
        <v>6.5</v>
      </c>
      <c r="E102" s="28">
        <v>9618</v>
      </c>
      <c r="F102" s="32">
        <v>6.4513999999999996</v>
      </c>
      <c r="I102" s="7">
        <v>1888</v>
      </c>
      <c r="J102" s="25">
        <f>J103/('GDP by Industry (Historical)'!F95/'GDP by Industry (Historical)'!F94)</f>
        <v>3.5494412060301523</v>
      </c>
      <c r="K102" s="25">
        <f>K103/('GDP by Industry (Historical)'!G95/'GDP by Industry (Historical)'!G94)</f>
        <v>4.3648209677419381</v>
      </c>
      <c r="L102" s="25">
        <f>L103/('GDP by Industry (Historical)'!H95/'GDP by Industry (Historical)'!H94)</f>
        <v>5.2832075352992023</v>
      </c>
      <c r="M102" s="25">
        <f t="shared" si="17"/>
        <v>13.197469709071292</v>
      </c>
      <c r="O102" s="7">
        <v>1888</v>
      </c>
      <c r="P102" s="68">
        <f t="shared" si="18"/>
        <v>26.894861547516495</v>
      </c>
      <c r="Q102" s="68">
        <f t="shared" si="19"/>
        <v>33.073165265473385</v>
      </c>
      <c r="R102" s="68">
        <f t="shared" si="20"/>
        <v>40.031973187010124</v>
      </c>
    </row>
    <row r="103" spans="1:18">
      <c r="A103" t="s">
        <v>527</v>
      </c>
      <c r="B103" s="26">
        <v>9678</v>
      </c>
      <c r="C103" s="25">
        <v>6.5</v>
      </c>
      <c r="E103" s="28">
        <v>9649</v>
      </c>
      <c r="F103" s="32">
        <v>6.532</v>
      </c>
      <c r="I103" s="7">
        <v>1889</v>
      </c>
      <c r="J103" s="25">
        <f>J104/('GDP by Industry (Historical)'!F96/'GDP by Industry (Historical)'!F95)</f>
        <v>3.570879396984926</v>
      </c>
      <c r="K103" s="25">
        <f>K104/('GDP by Industry (Historical)'!G96/'GDP by Industry (Historical)'!G95)</f>
        <v>4.5801960297766779</v>
      </c>
      <c r="L103" s="25">
        <f>L104/('GDP by Industry (Historical)'!H96/'GDP by Industry (Historical)'!H95)</f>
        <v>5.5189571340142356</v>
      </c>
      <c r="M103" s="25">
        <f t="shared" si="17"/>
        <v>13.670032560775841</v>
      </c>
      <c r="O103" s="7">
        <v>1889</v>
      </c>
      <c r="P103" s="68">
        <f t="shared" si="18"/>
        <v>26.121952388255771</v>
      </c>
      <c r="Q103" s="68">
        <f t="shared" si="19"/>
        <v>33.505377616428511</v>
      </c>
      <c r="R103" s="68">
        <f t="shared" si="20"/>
        <v>40.372669995315711</v>
      </c>
    </row>
    <row r="104" spans="1:18">
      <c r="A104" t="s">
        <v>528</v>
      </c>
      <c r="B104" s="26">
        <v>9709</v>
      </c>
      <c r="C104" s="25">
        <v>6.6</v>
      </c>
      <c r="E104" s="28">
        <v>9679</v>
      </c>
      <c r="F104" s="32">
        <v>6.5589000000000004</v>
      </c>
      <c r="I104" s="7">
        <v>1890</v>
      </c>
      <c r="J104" s="25">
        <f>J105/('GDP by Industry (Historical)'!F97/'GDP by Industry (Historical)'!F96)</f>
        <v>3.6524994974874381</v>
      </c>
      <c r="K104" s="25">
        <f>K105/('GDP by Industry (Historical)'!G97/'GDP by Industry (Historical)'!G96)</f>
        <v>4.7320619106699784</v>
      </c>
      <c r="L104" s="25">
        <f>L105/('GDP by Industry (Historical)'!H97/'GDP by Industry (Historical)'!H96)</f>
        <v>5.7113045803332092</v>
      </c>
      <c r="M104" s="25">
        <f t="shared" si="17"/>
        <v>14.095865988490626</v>
      </c>
      <c r="O104" s="7">
        <v>1890</v>
      </c>
      <c r="P104" s="68">
        <f t="shared" si="18"/>
        <v>25.911848909955086</v>
      </c>
      <c r="Q104" s="68">
        <f t="shared" si="19"/>
        <v>33.570565402180613</v>
      </c>
      <c r="R104" s="68">
        <f t="shared" si="20"/>
        <v>40.517585687864297</v>
      </c>
    </row>
    <row r="105" spans="1:18">
      <c r="A105" t="s">
        <v>529</v>
      </c>
      <c r="B105" s="26">
        <v>9740</v>
      </c>
      <c r="C105" s="25">
        <v>6.6</v>
      </c>
      <c r="E105" s="28">
        <v>9710</v>
      </c>
      <c r="F105" s="32">
        <v>6.6395999999999997</v>
      </c>
      <c r="I105" s="7">
        <v>1891</v>
      </c>
      <c r="J105" s="25">
        <f>J106/('GDP by Industry (Historical)'!F98/'GDP by Industry (Historical)'!F97)</f>
        <v>3.7341195979899515</v>
      </c>
      <c r="K105" s="25">
        <f>K106/('GDP by Industry (Historical)'!G98/'GDP by Industry (Historical)'!G97)</f>
        <v>4.8839277915632788</v>
      </c>
      <c r="L105" s="25">
        <f>L106/('GDP by Industry (Historical)'!H98/'GDP by Industry (Historical)'!H97)</f>
        <v>5.9036520266521837</v>
      </c>
      <c r="M105" s="25">
        <f t="shared" si="17"/>
        <v>14.521699416205413</v>
      </c>
      <c r="O105" s="7">
        <v>1891</v>
      </c>
      <c r="P105" s="68">
        <f t="shared" si="18"/>
        <v>25.714067554813045</v>
      </c>
      <c r="Q105" s="68">
        <f t="shared" si="19"/>
        <v>33.631930062628108</v>
      </c>
      <c r="R105" s="68">
        <f t="shared" si="20"/>
        <v>40.654002382558851</v>
      </c>
    </row>
    <row r="106" spans="1:18">
      <c r="A106" t="s">
        <v>530</v>
      </c>
      <c r="B106" s="26">
        <v>9770</v>
      </c>
      <c r="C106" s="25">
        <v>6.7</v>
      </c>
      <c r="E106" s="28">
        <v>9741</v>
      </c>
      <c r="F106" s="32">
        <v>6.7470999999999997</v>
      </c>
      <c r="I106" s="7">
        <v>1892</v>
      </c>
      <c r="J106" s="25">
        <f>J107/('GDP by Industry (Historical)'!F99/'GDP by Industry (Historical)'!F98)</f>
        <v>3.8157396984924641</v>
      </c>
      <c r="K106" s="25">
        <f>K107/('GDP by Industry (Historical)'!G99/'GDP by Industry (Historical)'!G98)</f>
        <v>5.0357936724565784</v>
      </c>
      <c r="L106" s="25">
        <f>L107/('GDP by Industry (Historical)'!H99/'GDP by Industry (Historical)'!H98)</f>
        <v>6.0959994729711582</v>
      </c>
      <c r="M106" s="25">
        <f t="shared" si="17"/>
        <v>14.9475328439202</v>
      </c>
      <c r="O106" s="7">
        <v>1892</v>
      </c>
      <c r="P106" s="68">
        <f t="shared" si="18"/>
        <v>25.527555204834275</v>
      </c>
      <c r="Q106" s="68">
        <f t="shared" si="19"/>
        <v>33.689798343576484</v>
      </c>
      <c r="R106" s="68">
        <f t="shared" si="20"/>
        <v>40.782646451589244</v>
      </c>
    </row>
    <row r="107" spans="1:18">
      <c r="A107" t="s">
        <v>531</v>
      </c>
      <c r="B107" s="26">
        <v>9801</v>
      </c>
      <c r="C107" s="25">
        <v>6.7</v>
      </c>
      <c r="E107" s="28">
        <v>9771</v>
      </c>
      <c r="F107" s="32">
        <v>6.7470999999999997</v>
      </c>
      <c r="I107" s="7">
        <v>1893</v>
      </c>
      <c r="J107" s="25">
        <f>J108/('GDP by Industry (Historical)'!F100/'GDP by Industry (Historical)'!F99)</f>
        <v>3.8973597989949771</v>
      </c>
      <c r="K107" s="25">
        <f>K108/('GDP by Industry (Historical)'!G100/'GDP by Industry (Historical)'!G99)</f>
        <v>5.1876595533498779</v>
      </c>
      <c r="L107" s="25">
        <f>L108/('GDP by Industry (Historical)'!H100/'GDP by Industry (Historical)'!H99)</f>
        <v>6.2883469192901318</v>
      </c>
      <c r="M107" s="25">
        <f t="shared" si="17"/>
        <v>15.373366271634985</v>
      </c>
      <c r="O107" s="7">
        <v>1893</v>
      </c>
      <c r="P107" s="68">
        <f t="shared" si="18"/>
        <v>25.351375425081091</v>
      </c>
      <c r="Q107" s="68">
        <f t="shared" si="19"/>
        <v>33.744460788145659</v>
      </c>
      <c r="R107" s="68">
        <f t="shared" si="20"/>
        <v>40.904163786773253</v>
      </c>
    </row>
    <row r="108" spans="1:18">
      <c r="A108" t="s">
        <v>532</v>
      </c>
      <c r="B108" s="26">
        <v>9831</v>
      </c>
      <c r="C108" s="25">
        <v>6.7</v>
      </c>
      <c r="E108" s="28">
        <v>9802</v>
      </c>
      <c r="F108" s="32">
        <v>6.7202000000000002</v>
      </c>
      <c r="I108" s="7">
        <v>1894</v>
      </c>
      <c r="J108" s="25">
        <f>J109/('GDP by Industry (Historical)'!F101/'GDP by Industry (Historical)'!F100)</f>
        <v>3.9789798994974896</v>
      </c>
      <c r="K108" s="25">
        <f>K109/('GDP by Industry (Historical)'!G101/'GDP by Industry (Historical)'!G100)</f>
        <v>5.3395254342431793</v>
      </c>
      <c r="L108" s="25">
        <f>L109/('GDP by Industry (Historical)'!H101/'GDP by Industry (Historical)'!H100)</f>
        <v>6.4806943656091054</v>
      </c>
      <c r="M108" s="25">
        <f t="shared" si="17"/>
        <v>15.799199699349774</v>
      </c>
      <c r="O108" s="7">
        <v>1894</v>
      </c>
      <c r="P108" s="68">
        <f t="shared" si="18"/>
        <v>25.184692738969854</v>
      </c>
      <c r="Q108" s="68">
        <f t="shared" si="19"/>
        <v>33.796176615597375</v>
      </c>
      <c r="R108" s="68">
        <f t="shared" si="20"/>
        <v>41.019130645432767</v>
      </c>
    </row>
    <row r="109" spans="1:18">
      <c r="A109" t="s">
        <v>533</v>
      </c>
      <c r="B109" s="26">
        <v>9862</v>
      </c>
      <c r="C109" s="25">
        <v>6.7</v>
      </c>
      <c r="E109" s="28">
        <v>9832</v>
      </c>
      <c r="F109" s="32">
        <v>6.6932999999999998</v>
      </c>
      <c r="I109" s="7">
        <v>1895</v>
      </c>
      <c r="J109" s="25">
        <f>J110/('GDP by Industry (Historical)'!F102/'GDP by Industry (Historical)'!F101)</f>
        <v>4.0606000000000018</v>
      </c>
      <c r="K109" s="25">
        <f>K110/('GDP by Industry (Historical)'!G102/'GDP by Industry (Historical)'!G101)</f>
        <v>5.4913913151364797</v>
      </c>
      <c r="L109" s="25">
        <f>L110/('GDP by Industry (Historical)'!H102/'GDP by Industry (Historical)'!H101)</f>
        <v>6.6730418119280781</v>
      </c>
      <c r="M109" s="25">
        <f t="shared" si="17"/>
        <v>16.22503312706456</v>
      </c>
      <c r="O109" s="7">
        <v>1895</v>
      </c>
      <c r="P109" s="68">
        <f t="shared" si="18"/>
        <v>25.026759379779751</v>
      </c>
      <c r="Q109" s="68">
        <f t="shared" si="19"/>
        <v>33.845177831880243</v>
      </c>
      <c r="R109" s="68">
        <f t="shared" si="20"/>
        <v>41.12806278834001</v>
      </c>
    </row>
    <row r="110" spans="1:18">
      <c r="A110" t="s">
        <v>534</v>
      </c>
      <c r="B110" s="26">
        <v>9893</v>
      </c>
      <c r="C110" s="25">
        <v>6.7</v>
      </c>
      <c r="E110" s="28">
        <v>9863</v>
      </c>
      <c r="F110" s="32">
        <v>6.6664000000000003</v>
      </c>
      <c r="I110" s="7">
        <v>1896</v>
      </c>
      <c r="J110" s="25">
        <f>J111/('GDP by Industry (Historical)'!F103/'GDP by Industry (Historical)'!F102)</f>
        <v>4.1422201005025148</v>
      </c>
      <c r="K110" s="25">
        <f>K111/('GDP by Industry (Historical)'!G103/'GDP by Industry (Historical)'!G102)</f>
        <v>5.6432571960297802</v>
      </c>
      <c r="L110" s="25">
        <f>L111/('GDP by Industry (Historical)'!H103/'GDP by Industry (Historical)'!H102)</f>
        <v>6.8653892582470526</v>
      </c>
      <c r="M110" s="25">
        <f t="shared" si="17"/>
        <v>16.650866554779348</v>
      </c>
      <c r="O110" s="7">
        <v>1896</v>
      </c>
      <c r="P110" s="68">
        <f t="shared" si="18"/>
        <v>24.876904075082873</v>
      </c>
      <c r="Q110" s="68">
        <f t="shared" si="19"/>
        <v>33.891672709430118</v>
      </c>
      <c r="R110" s="68">
        <f t="shared" si="20"/>
        <v>41.231423215487006</v>
      </c>
    </row>
    <row r="111" spans="1:18">
      <c r="A111" t="s">
        <v>535</v>
      </c>
      <c r="B111" s="26">
        <v>9921</v>
      </c>
      <c r="C111" s="25">
        <v>6.7</v>
      </c>
      <c r="E111" s="28">
        <v>9894</v>
      </c>
      <c r="F111" s="32">
        <v>6.7202000000000002</v>
      </c>
      <c r="I111" s="7">
        <v>1897</v>
      </c>
      <c r="J111" s="25">
        <f>J112/('GDP by Industry (Historical)'!F104/'GDP by Industry (Historical)'!F103)</f>
        <v>4.2238402010050269</v>
      </c>
      <c r="K111" s="25">
        <f>K112/('GDP by Industry (Historical)'!G104/'GDP by Industry (Historical)'!G103)</f>
        <v>5.7951230769230797</v>
      </c>
      <c r="L111" s="25">
        <f>L112/('GDP by Industry (Historical)'!H104/'GDP by Industry (Historical)'!H103)</f>
        <v>7.0577367045660262</v>
      </c>
      <c r="M111" s="25">
        <f t="shared" si="17"/>
        <v>17.076699982494134</v>
      </c>
      <c r="O111" s="7">
        <v>1897</v>
      </c>
      <c r="P111" s="68">
        <f t="shared" si="18"/>
        <v>24.734522509237848</v>
      </c>
      <c r="Q111" s="68">
        <f t="shared" si="19"/>
        <v>33.935848746325952</v>
      </c>
      <c r="R111" s="68">
        <f t="shared" si="20"/>
        <v>41.329628744436199</v>
      </c>
    </row>
    <row r="112" spans="1:18">
      <c r="A112" t="s">
        <v>536</v>
      </c>
      <c r="B112" s="26">
        <v>9952</v>
      </c>
      <c r="C112" s="25">
        <v>6.8</v>
      </c>
      <c r="E112" s="28">
        <v>9922</v>
      </c>
      <c r="F112" s="32">
        <v>6.8007999999999997</v>
      </c>
      <c r="I112" s="7">
        <v>1898</v>
      </c>
      <c r="J112" s="25">
        <f>J113/('GDP by Industry (Historical)'!F105/'GDP by Industry (Historical)'!F104)</f>
        <v>4.3054603015075399</v>
      </c>
      <c r="K112" s="25">
        <f>K113/('GDP by Industry (Historical)'!G105/'GDP by Industry (Historical)'!G104)</f>
        <v>5.9469889578163802</v>
      </c>
      <c r="L112" s="25">
        <f>L113/('GDP by Industry (Historical)'!H105/'GDP by Industry (Historical)'!H104)</f>
        <v>7.2500841508849989</v>
      </c>
      <c r="M112" s="25">
        <f t="shared" si="17"/>
        <v>17.502533410208919</v>
      </c>
      <c r="O112" s="7">
        <v>1898</v>
      </c>
      <c r="P112" s="68">
        <f t="shared" si="18"/>
        <v>24.599069178158182</v>
      </c>
      <c r="Q112" s="68">
        <f t="shared" si="19"/>
        <v>33.977875193471171</v>
      </c>
      <c r="R112" s="68">
        <f t="shared" si="20"/>
        <v>41.423055628370648</v>
      </c>
    </row>
    <row r="113" spans="1:18">
      <c r="A113" t="s">
        <v>537</v>
      </c>
      <c r="B113" s="26">
        <v>9982</v>
      </c>
      <c r="C113" s="25">
        <v>6.6</v>
      </c>
      <c r="E113" s="28">
        <v>9953</v>
      </c>
      <c r="F113" s="32">
        <v>6.6395999999999997</v>
      </c>
      <c r="I113" s="7">
        <v>1899</v>
      </c>
      <c r="J113" s="25">
        <f>J114/('GDP by Industry (Historical)'!F106/'GDP by Industry (Historical)'!F105)</f>
        <v>4.387080402010052</v>
      </c>
      <c r="K113" s="25">
        <f>K114/('GDP by Industry (Historical)'!G106/'GDP by Industry (Historical)'!G105)</f>
        <v>6.0988548387096815</v>
      </c>
      <c r="L113" s="25">
        <f>L114/('GDP by Industry (Historical)'!H106/'GDP by Industry (Historical)'!H105)</f>
        <v>7.4424315972039716</v>
      </c>
      <c r="M113" s="25">
        <f t="shared" si="17"/>
        <v>17.928366837923704</v>
      </c>
      <c r="O113" s="7">
        <v>1899</v>
      </c>
      <c r="P113" s="68">
        <f t="shared" si="18"/>
        <v>24.47005040487069</v>
      </c>
      <c r="Q113" s="68">
        <f t="shared" si="19"/>
        <v>34.017905221622485</v>
      </c>
      <c r="R113" s="68">
        <f t="shared" si="20"/>
        <v>41.512044373506832</v>
      </c>
    </row>
    <row r="114" spans="1:18">
      <c r="A114" t="s">
        <v>538</v>
      </c>
      <c r="B114" s="26">
        <v>10013</v>
      </c>
      <c r="C114" s="25">
        <v>6.7</v>
      </c>
      <c r="E114" s="28">
        <v>9983</v>
      </c>
      <c r="F114" s="32">
        <v>6.6932999999999998</v>
      </c>
      <c r="I114" s="7">
        <v>1900</v>
      </c>
      <c r="J114" s="25">
        <f>J115/('GDP by Industry (Historical)'!F107/'GDP by Industry (Historical)'!F106)</f>
        <v>4.5925512562814088</v>
      </c>
      <c r="K114" s="25">
        <f>K115/('GDP by Industry (Historical)'!G107/'GDP by Industry (Historical)'!G106)</f>
        <v>6.2973300410161146</v>
      </c>
      <c r="L114" s="25">
        <f>L115/('GDP by Industry (Historical)'!H107/'GDP by Industry (Historical)'!H106)</f>
        <v>7.8393616965364989</v>
      </c>
      <c r="M114" s="25">
        <f t="shared" si="17"/>
        <v>18.729242993834024</v>
      </c>
      <c r="O114" s="7">
        <v>1900</v>
      </c>
      <c r="P114" s="68">
        <f t="shared" si="18"/>
        <v>24.520752161704305</v>
      </c>
      <c r="Q114" s="68">
        <f t="shared" si="19"/>
        <v>33.62298221604204</v>
      </c>
      <c r="R114" s="68">
        <f t="shared" si="20"/>
        <v>41.856265622253638</v>
      </c>
    </row>
    <row r="115" spans="1:18">
      <c r="A115" t="s">
        <v>539</v>
      </c>
      <c r="B115" s="26">
        <v>10043</v>
      </c>
      <c r="C115" s="25">
        <v>6.7</v>
      </c>
      <c r="E115" s="28">
        <v>10014</v>
      </c>
      <c r="F115" s="32">
        <v>6.6664000000000003</v>
      </c>
      <c r="I115" s="7">
        <v>1901</v>
      </c>
      <c r="J115" s="25">
        <f>J116/('GDP by Industry (Historical)'!F108/'GDP by Industry (Historical)'!F107)</f>
        <v>4.7980221105527647</v>
      </c>
      <c r="K115" s="25">
        <f>K116/('GDP by Industry (Historical)'!G108/'GDP by Industry (Historical)'!G107)</f>
        <v>6.4958052433225486</v>
      </c>
      <c r="L115" s="25">
        <f>L116/('GDP by Industry (Historical)'!H108/'GDP by Industry (Historical)'!H107)</f>
        <v>8.2362917958690254</v>
      </c>
      <c r="M115" s="25">
        <f t="shared" si="17"/>
        <v>19.530119149744337</v>
      </c>
      <c r="O115" s="7">
        <v>1901</v>
      </c>
      <c r="P115" s="68">
        <f t="shared" si="18"/>
        <v>24.567295640977051</v>
      </c>
      <c r="Q115" s="68">
        <f t="shared" si="19"/>
        <v>33.260448610256347</v>
      </c>
      <c r="R115" s="68">
        <f t="shared" si="20"/>
        <v>42.172255748766609</v>
      </c>
    </row>
    <row r="116" spans="1:18">
      <c r="A116" t="s">
        <v>540</v>
      </c>
      <c r="B116" s="26">
        <v>10074</v>
      </c>
      <c r="C116" s="25">
        <v>6.6</v>
      </c>
      <c r="E116" s="28">
        <v>10044</v>
      </c>
      <c r="F116" s="32">
        <v>6.5857999999999999</v>
      </c>
      <c r="I116" s="7">
        <v>1902</v>
      </c>
      <c r="J116" s="25">
        <f>J117/('GDP by Industry (Historical)'!F109/'GDP by Industry (Historical)'!F108)</f>
        <v>5.0034929648241224</v>
      </c>
      <c r="K116" s="25">
        <f>K117/('GDP by Industry (Historical)'!G109/'GDP by Industry (Historical)'!G108)</f>
        <v>6.6942804456289808</v>
      </c>
      <c r="L116" s="25">
        <f>L117/('GDP by Industry (Historical)'!H109/'GDP by Industry (Historical)'!H108)</f>
        <v>8.6332218952015545</v>
      </c>
      <c r="M116" s="25">
        <f t="shared" ref="M116:M121" si="25">SUM(J116:L116)</f>
        <v>20.330995305654657</v>
      </c>
      <c r="O116" s="7">
        <v>1902</v>
      </c>
      <c r="P116" s="68">
        <f t="shared" si="18"/>
        <v>24.61017224981849</v>
      </c>
      <c r="Q116" s="68">
        <f t="shared" si="19"/>
        <v>32.926476766078942</v>
      </c>
      <c r="R116" s="68">
        <f t="shared" si="20"/>
        <v>42.463350984102576</v>
      </c>
    </row>
    <row r="117" spans="1:18">
      <c r="A117" t="s">
        <v>541</v>
      </c>
      <c r="B117" s="26">
        <v>10105</v>
      </c>
      <c r="C117" s="25">
        <v>6.6</v>
      </c>
      <c r="E117" s="28">
        <v>10075</v>
      </c>
      <c r="F117" s="32">
        <v>6.5857999999999999</v>
      </c>
      <c r="I117" s="7">
        <v>1903</v>
      </c>
      <c r="J117" s="25">
        <f>J118/('GDP by Industry (Historical)'!F110/'GDP by Industry (Historical)'!F109)</f>
        <v>5.2089638190954792</v>
      </c>
      <c r="K117" s="25">
        <f>K118/('GDP by Industry (Historical)'!G110/'GDP by Industry (Historical)'!G109)</f>
        <v>6.8927556479354131</v>
      </c>
      <c r="L117" s="25">
        <f>L118/('GDP by Industry (Historical)'!H110/'GDP by Industry (Historical)'!H109)</f>
        <v>9.0301519945340818</v>
      </c>
      <c r="M117" s="25">
        <f t="shared" si="25"/>
        <v>21.131871461564977</v>
      </c>
      <c r="O117" s="7">
        <v>1903</v>
      </c>
      <c r="P117" s="68">
        <f t="shared" si="18"/>
        <v>24.649798900062567</v>
      </c>
      <c r="Q117" s="68">
        <f t="shared" si="19"/>
        <v>32.617819299497818</v>
      </c>
      <c r="R117" s="68">
        <f t="shared" si="20"/>
        <v>42.732381800439597</v>
      </c>
    </row>
    <row r="118" spans="1:18">
      <c r="A118" t="s">
        <v>542</v>
      </c>
      <c r="B118" s="26">
        <v>10135</v>
      </c>
      <c r="C118" s="25">
        <v>6.5</v>
      </c>
      <c r="E118" s="28">
        <v>10106</v>
      </c>
      <c r="F118" s="32">
        <v>6.4782999999999999</v>
      </c>
      <c r="I118" s="7">
        <v>1904</v>
      </c>
      <c r="J118" s="25">
        <f>J119/('GDP by Industry (Historical)'!F111/'GDP by Industry (Historical)'!F110)</f>
        <v>5.414434673366836</v>
      </c>
      <c r="K118" s="25">
        <f>K119/('GDP by Industry (Historical)'!G111/'GDP by Industry (Historical)'!G110)</f>
        <v>7.0912308502418462</v>
      </c>
      <c r="L118" s="25">
        <f>L119/('GDP by Industry (Historical)'!H111/'GDP by Industry (Historical)'!H110)</f>
        <v>9.4270820938666073</v>
      </c>
      <c r="M118" s="25">
        <f t="shared" si="25"/>
        <v>21.93274761747529</v>
      </c>
      <c r="O118" s="7">
        <v>1904</v>
      </c>
      <c r="P118" s="68">
        <f t="shared" si="18"/>
        <v>24.686531609258083</v>
      </c>
      <c r="Q118" s="68">
        <f t="shared" si="19"/>
        <v>32.331703140521199</v>
      </c>
      <c r="R118" s="68">
        <f t="shared" si="20"/>
        <v>42.981765250220725</v>
      </c>
    </row>
    <row r="119" spans="1:18">
      <c r="A119" t="s">
        <v>543</v>
      </c>
      <c r="B119" s="26">
        <v>10166</v>
      </c>
      <c r="C119" s="25">
        <v>6.3</v>
      </c>
      <c r="E119" s="28">
        <v>10136</v>
      </c>
      <c r="F119" s="32">
        <v>6.3438999999999997</v>
      </c>
      <c r="I119" s="7">
        <v>1905</v>
      </c>
      <c r="J119" s="25">
        <f>J120/('GDP by Industry (Historical)'!F112/'GDP by Industry (Historical)'!F111)</f>
        <v>5.6199055276381937</v>
      </c>
      <c r="K119" s="25">
        <f>K120/('GDP by Industry (Historical)'!G112/'GDP by Industry (Historical)'!G111)</f>
        <v>7.2897060525482793</v>
      </c>
      <c r="L119" s="25">
        <f>L120/('GDP by Industry (Historical)'!H112/'GDP by Industry (Historical)'!H111)</f>
        <v>9.8240121931991347</v>
      </c>
      <c r="M119" s="25">
        <f t="shared" si="25"/>
        <v>22.733623773385609</v>
      </c>
      <c r="O119" s="7">
        <v>1905</v>
      </c>
      <c r="P119" s="68">
        <f t="shared" si="18"/>
        <v>24.720676226803096</v>
      </c>
      <c r="Q119" s="68">
        <f t="shared" si="19"/>
        <v>32.06574598583083</v>
      </c>
      <c r="R119" s="68">
        <f t="shared" si="20"/>
        <v>43.213577787366063</v>
      </c>
    </row>
    <row r="120" spans="1:18">
      <c r="A120" t="s">
        <v>544</v>
      </c>
      <c r="B120" s="26">
        <v>10196</v>
      </c>
      <c r="C120" s="25">
        <v>6.3</v>
      </c>
      <c r="E120" s="28">
        <v>10167</v>
      </c>
      <c r="F120" s="32">
        <v>6.3438999999999997</v>
      </c>
      <c r="I120" s="7">
        <v>1906</v>
      </c>
      <c r="J120" s="25">
        <f>J121/('GDP by Industry (Historical)'!F113/'GDP by Industry (Historical)'!F112)</f>
        <v>5.8253763819095497</v>
      </c>
      <c r="K120" s="25">
        <f>K121/('GDP by Industry (Historical)'!G113/'GDP by Industry (Historical)'!G112)</f>
        <v>7.4881812548547115</v>
      </c>
      <c r="L120" s="25">
        <f>L121/('GDP by Industry (Historical)'!H113/'GDP by Industry (Historical)'!H112)</f>
        <v>10.220942292531662</v>
      </c>
      <c r="M120" s="25">
        <f t="shared" si="25"/>
        <v>23.534499929295926</v>
      </c>
      <c r="O120" s="7">
        <v>1906</v>
      </c>
      <c r="P120" s="68">
        <f t="shared" si="18"/>
        <v>24.75249697002517</v>
      </c>
      <c r="Q120" s="68">
        <f t="shared" si="19"/>
        <v>31.817889810071406</v>
      </c>
      <c r="R120" s="68">
        <f t="shared" si="20"/>
        <v>43.429613219903409</v>
      </c>
    </row>
    <row r="121" spans="1:18">
      <c r="A121" t="s">
        <v>545</v>
      </c>
      <c r="B121" s="26">
        <v>10227</v>
      </c>
      <c r="C121" s="25">
        <v>6.4</v>
      </c>
      <c r="E121" s="28">
        <v>10197</v>
      </c>
      <c r="F121" s="32">
        <v>6.3707000000000003</v>
      </c>
      <c r="I121" s="7">
        <v>1907</v>
      </c>
      <c r="J121" s="25">
        <f>J122/('GDP by Industry (Historical)'!F114/'GDP by Industry (Historical)'!F113)</f>
        <v>6.0308472361809065</v>
      </c>
      <c r="K121" s="25">
        <f>K122/('GDP by Industry (Historical)'!G114/'GDP by Industry (Historical)'!G113)</f>
        <v>7.6866564571611447</v>
      </c>
      <c r="L121" s="25">
        <f>L122/('GDP by Industry (Historical)'!H114/'GDP by Industry (Historical)'!H113)</f>
        <v>10.617872391864191</v>
      </c>
      <c r="M121" s="25">
        <f t="shared" si="25"/>
        <v>24.335376085206242</v>
      </c>
      <c r="O121" s="7">
        <v>1907</v>
      </c>
      <c r="P121" s="68">
        <f t="shared" si="18"/>
        <v>24.782223274729368</v>
      </c>
      <c r="Q121" s="68">
        <f t="shared" si="19"/>
        <v>31.586347505983078</v>
      </c>
      <c r="R121" s="68">
        <f t="shared" si="20"/>
        <v>43.631429219287554</v>
      </c>
    </row>
    <row r="122" spans="1:18">
      <c r="A122" t="s">
        <v>546</v>
      </c>
      <c r="B122" s="26">
        <v>10258</v>
      </c>
      <c r="C122" s="25">
        <v>6.5</v>
      </c>
      <c r="E122" s="28">
        <v>10228</v>
      </c>
      <c r="F122" s="32">
        <v>6.5050999999999997</v>
      </c>
      <c r="I122" s="7">
        <v>1908</v>
      </c>
      <c r="J122" s="25">
        <f>J123/('GDP by Industry (Historical)'!F115/'GDP by Industry (Historical)'!F114)</f>
        <v>6.2363180904522633</v>
      </c>
      <c r="K122" s="25">
        <f>K123/('GDP by Industry (Historical)'!G115/'GDP by Industry (Historical)'!G114)</f>
        <v>7.8851316594675778</v>
      </c>
      <c r="L122" s="25">
        <f>L123/('GDP by Industry (Historical)'!H115/'GDP by Industry (Historical)'!H114)</f>
        <v>11.014802491196718</v>
      </c>
      <c r="M122" s="25">
        <f t="shared" ref="M122:M159" si="26">SUM(J122:L122)</f>
        <v>25.136252241116559</v>
      </c>
      <c r="O122" s="7">
        <v>1908</v>
      </c>
      <c r="P122" s="68">
        <f t="shared" si="18"/>
        <v>24.810055336138067</v>
      </c>
      <c r="Q122" s="68">
        <f t="shared" si="19"/>
        <v>31.369559725254089</v>
      </c>
      <c r="R122" s="68">
        <f t="shared" si="20"/>
        <v>43.820384938607852</v>
      </c>
    </row>
    <row r="123" spans="1:18">
      <c r="A123" t="s">
        <v>547</v>
      </c>
      <c r="B123" s="26">
        <v>10287</v>
      </c>
      <c r="C123" s="25">
        <v>6.6</v>
      </c>
      <c r="E123" s="28">
        <v>10259</v>
      </c>
      <c r="F123" s="32">
        <v>6.5589000000000004</v>
      </c>
      <c r="I123" s="7">
        <v>1909</v>
      </c>
      <c r="J123" s="25">
        <f>J124/('GDP by Industry (Historical)'!F116/'GDP by Industry (Historical)'!F115)</f>
        <v>6.4417889447236201</v>
      </c>
      <c r="K123" s="25">
        <f>K124/('GDP by Industry (Historical)'!G116/'GDP by Industry (Historical)'!G115)</f>
        <v>8.0836068617740118</v>
      </c>
      <c r="L123" s="25">
        <f>L124/('GDP by Industry (Historical)'!H116/'GDP by Industry (Historical)'!H115)</f>
        <v>11.411732590529244</v>
      </c>
      <c r="M123" s="25">
        <f t="shared" si="26"/>
        <v>25.937128397026875</v>
      </c>
      <c r="O123" s="7">
        <v>1909</v>
      </c>
      <c r="P123" s="68">
        <f t="shared" si="18"/>
        <v>24.836168623285339</v>
      </c>
      <c r="Q123" s="68">
        <f t="shared" si="19"/>
        <v>31.16615971527758</v>
      </c>
      <c r="R123" s="68">
        <f t="shared" si="20"/>
        <v>43.997671661437082</v>
      </c>
    </row>
    <row r="124" spans="1:18">
      <c r="A124" t="s">
        <v>548</v>
      </c>
      <c r="B124" s="26">
        <v>10318</v>
      </c>
      <c r="C124" s="25">
        <v>6.6</v>
      </c>
      <c r="E124" s="28">
        <v>10288</v>
      </c>
      <c r="F124" s="32">
        <v>6.6127000000000002</v>
      </c>
      <c r="I124" s="7">
        <v>1910</v>
      </c>
      <c r="J124" s="25">
        <f>J125/('GDP by Industry (Historical)'!F117/'GDP by Industry (Historical)'!F116)</f>
        <v>6.7388241206030175</v>
      </c>
      <c r="K124" s="25">
        <f>K125/('GDP by Industry (Historical)'!G117/'GDP by Industry (Historical)'!G116)</f>
        <v>8.7966819603713926</v>
      </c>
      <c r="L124" s="25">
        <f>L125/('GDP by Industry (Historical)'!H117/'GDP by Industry (Historical)'!H116)</f>
        <v>11.981331476323117</v>
      </c>
      <c r="M124" s="25">
        <f t="shared" si="26"/>
        <v>27.516837557297528</v>
      </c>
      <c r="O124" s="7">
        <v>1910</v>
      </c>
      <c r="P124" s="68">
        <f t="shared" si="18"/>
        <v>24.48982048380725</v>
      </c>
      <c r="Q124" s="68">
        <f t="shared" si="19"/>
        <v>31.968360979179792</v>
      </c>
      <c r="R124" s="68">
        <f t="shared" si="20"/>
        <v>43.541818537012951</v>
      </c>
    </row>
    <row r="125" spans="1:18">
      <c r="A125" t="s">
        <v>549</v>
      </c>
      <c r="B125" s="26">
        <v>10348</v>
      </c>
      <c r="C125" s="25">
        <v>6.6</v>
      </c>
      <c r="E125" s="28">
        <v>10319</v>
      </c>
      <c r="F125" s="32">
        <v>6.5857999999999999</v>
      </c>
      <c r="I125" s="7">
        <v>1911</v>
      </c>
      <c r="J125" s="25">
        <f>J126/('GDP by Industry (Historical)'!F118/'GDP by Industry (Historical)'!F117)</f>
        <v>6.2183668341708564</v>
      </c>
      <c r="K125" s="25">
        <f>K126/('GDP by Industry (Historical)'!G118/'GDP by Industry (Historical)'!G117)</f>
        <v>8.8538349854755669</v>
      </c>
      <c r="L125" s="25">
        <f>L126/('GDP by Industry (Historical)'!H118/'GDP by Industry (Historical)'!H117)</f>
        <v>12.5566922005571</v>
      </c>
      <c r="M125" s="25">
        <f t="shared" si="26"/>
        <v>27.628894020203525</v>
      </c>
      <c r="O125" s="7">
        <v>1911</v>
      </c>
      <c r="P125" s="68">
        <f t="shared" si="18"/>
        <v>22.506752639550822</v>
      </c>
      <c r="Q125" s="68">
        <f t="shared" si="19"/>
        <v>32.045564252413556</v>
      </c>
      <c r="R125" s="68">
        <f t="shared" si="20"/>
        <v>45.447683108035612</v>
      </c>
    </row>
    <row r="126" spans="1:18">
      <c r="A126" t="s">
        <v>550</v>
      </c>
      <c r="B126" s="26">
        <v>10379</v>
      </c>
      <c r="C126" s="25">
        <v>6.7</v>
      </c>
      <c r="E126" s="28">
        <v>10349</v>
      </c>
      <c r="F126" s="32">
        <v>6.6664000000000003</v>
      </c>
      <c r="I126" s="7">
        <v>1912</v>
      </c>
      <c r="J126" s="25">
        <f>J127/('GDP by Industry (Historical)'!F119/'GDP by Industry (Historical)'!F118)</f>
        <v>6.8369748743718626</v>
      </c>
      <c r="K126" s="25">
        <f>K127/('GDP by Industry (Historical)'!G119/'GDP by Industry (Historical)'!G118)</f>
        <v>9.660451565765479</v>
      </c>
      <c r="L126" s="25">
        <f>L127/('GDP by Industry (Historical)'!H119/'GDP by Industry (Historical)'!H118)</f>
        <v>13.124644846796654</v>
      </c>
      <c r="M126" s="25">
        <f t="shared" si="26"/>
        <v>29.622071286933995</v>
      </c>
      <c r="O126" s="7">
        <v>1912</v>
      </c>
      <c r="P126" s="68">
        <f t="shared" si="18"/>
        <v>23.080677944987546</v>
      </c>
      <c r="Q126" s="68">
        <f t="shared" si="19"/>
        <v>32.612343249699116</v>
      </c>
      <c r="R126" s="68">
        <f t="shared" si="20"/>
        <v>44.306978805313342</v>
      </c>
    </row>
    <row r="127" spans="1:18">
      <c r="A127" t="s">
        <v>551</v>
      </c>
      <c r="B127" s="26">
        <v>10409</v>
      </c>
      <c r="C127" s="25">
        <v>6.7</v>
      </c>
      <c r="E127" s="28">
        <v>10380</v>
      </c>
      <c r="F127" s="32">
        <v>6.7202000000000002</v>
      </c>
      <c r="I127" s="7">
        <v>1913</v>
      </c>
      <c r="J127" s="25">
        <f>J128/('GDP by Industry (Historical)'!F120/'GDP by Industry (Historical)'!F119)</f>
        <v>6.6290502512562846</v>
      </c>
      <c r="K127" s="25">
        <f>K128/('GDP by Industry (Historical)'!G120/'GDP by Industry (Historical)'!G119)</f>
        <v>10.072904981721205</v>
      </c>
      <c r="L127" s="25">
        <f>L128/('GDP by Industry (Historical)'!H120/'GDP by Industry (Historical)'!H119)</f>
        <v>14.208693593314759</v>
      </c>
      <c r="M127" s="25">
        <f t="shared" si="26"/>
        <v>30.910648826292249</v>
      </c>
      <c r="O127" s="7">
        <v>1913</v>
      </c>
      <c r="P127" s="68">
        <f t="shared" si="18"/>
        <v>21.44584634411714</v>
      </c>
      <c r="Q127" s="68">
        <f t="shared" si="19"/>
        <v>32.587167737331043</v>
      </c>
      <c r="R127" s="68">
        <f t="shared" si="20"/>
        <v>45.966985918551806</v>
      </c>
    </row>
    <row r="128" spans="1:18">
      <c r="A128" t="s">
        <v>552</v>
      </c>
      <c r="B128" s="26">
        <v>10440</v>
      </c>
      <c r="C128" s="25">
        <v>6.8</v>
      </c>
      <c r="E128" s="28">
        <v>10410</v>
      </c>
      <c r="F128" s="32">
        <v>6.8007999999999997</v>
      </c>
      <c r="I128" s="7">
        <v>1914</v>
      </c>
      <c r="J128" s="25">
        <f>J129/('GDP by Industry (Historical)'!F121/'GDP by Industry (Historical)'!F120)</f>
        <v>6.5618944723618124</v>
      </c>
      <c r="K128" s="25">
        <f>K129/('GDP by Industry (Historical)'!G121/'GDP by Industry (Historical)'!G120)</f>
        <v>9.4069201331917824</v>
      </c>
      <c r="L128" s="25">
        <f>L129/('GDP by Industry (Historical)'!H121/'GDP by Industry (Historical)'!H120)</f>
        <v>14.65235515320334</v>
      </c>
      <c r="M128" s="25">
        <f t="shared" si="26"/>
        <v>30.621169758756935</v>
      </c>
      <c r="O128" s="7">
        <v>1914</v>
      </c>
      <c r="P128" s="68">
        <f t="shared" si="18"/>
        <v>21.429274335560823</v>
      </c>
      <c r="Q128" s="68">
        <f t="shared" si="19"/>
        <v>30.720316066637608</v>
      </c>
      <c r="R128" s="68">
        <f t="shared" si="20"/>
        <v>47.850409597801566</v>
      </c>
    </row>
    <row r="129" spans="1:18">
      <c r="A129" t="s">
        <v>553</v>
      </c>
      <c r="B129" s="26">
        <v>10471</v>
      </c>
      <c r="C129" s="25">
        <v>6.9</v>
      </c>
      <c r="E129" s="28">
        <v>10441</v>
      </c>
      <c r="F129" s="32">
        <v>6.9352</v>
      </c>
      <c r="I129" s="7">
        <v>1915</v>
      </c>
      <c r="J129" s="25">
        <f>J130/('GDP by Industry (Historical)'!F122/'GDP by Industry (Historical)'!F121)</f>
        <v>7.0875175879397023</v>
      </c>
      <c r="K129" s="25">
        <f>K130/('GDP by Industry (Historical)'!G122/'GDP by Industry (Historical)'!G121)</f>
        <v>9.8563922680864682</v>
      </c>
      <c r="L129" s="25">
        <f>L130/('GDP by Industry (Historical)'!H122/'GDP by Industry (Historical)'!H121)</f>
        <v>15.123179665738158</v>
      </c>
      <c r="M129" s="25">
        <f t="shared" si="26"/>
        <v>32.067089521764331</v>
      </c>
      <c r="O129" s="7">
        <v>1915</v>
      </c>
      <c r="P129" s="68">
        <f t="shared" si="18"/>
        <v>22.10215424486627</v>
      </c>
      <c r="Q129" s="68">
        <f t="shared" si="19"/>
        <v>30.73678470694016</v>
      </c>
      <c r="R129" s="68">
        <f t="shared" si="20"/>
        <v>47.161061048193567</v>
      </c>
    </row>
    <row r="130" spans="1:18">
      <c r="A130" t="s">
        <v>554</v>
      </c>
      <c r="B130" s="26">
        <v>10501</v>
      </c>
      <c r="C130" s="25">
        <v>7</v>
      </c>
      <c r="E130" s="28">
        <v>10472</v>
      </c>
      <c r="F130" s="32">
        <v>6.9889999999999999</v>
      </c>
      <c r="I130" s="7">
        <v>1916</v>
      </c>
      <c r="J130" s="25">
        <f>J131/('GDP by Industry (Historical)'!F123/'GDP by Industry (Historical)'!F122)</f>
        <v>8.5636532663316629</v>
      </c>
      <c r="K130" s="25">
        <f>K131/('GDP by Industry (Historical)'!G123/'GDP by Industry (Historical)'!G122)</f>
        <v>13.273021375578297</v>
      </c>
      <c r="L130" s="25">
        <f>L131/('GDP by Industry (Historical)'!H123/'GDP by Industry (Historical)'!H122)</f>
        <v>16.091991643454033</v>
      </c>
      <c r="M130" s="25">
        <f t="shared" si="26"/>
        <v>37.928666285363988</v>
      </c>
      <c r="O130" s="7">
        <v>1916</v>
      </c>
      <c r="P130" s="68">
        <f t="shared" si="18"/>
        <v>22.578313726882161</v>
      </c>
      <c r="Q130" s="68">
        <f t="shared" si="19"/>
        <v>34.994695768409144</v>
      </c>
      <c r="R130" s="68">
        <f t="shared" si="20"/>
        <v>42.426990504708705</v>
      </c>
    </row>
    <row r="131" spans="1:18">
      <c r="A131" t="s">
        <v>555</v>
      </c>
      <c r="B131" s="26">
        <v>10532</v>
      </c>
      <c r="C131" s="25">
        <v>7.1</v>
      </c>
      <c r="E131" s="28">
        <v>10502</v>
      </c>
      <c r="F131" s="32">
        <v>7.1234000000000002</v>
      </c>
      <c r="I131" s="7">
        <v>1917</v>
      </c>
      <c r="J131" s="25">
        <f>J132/('GDP by Industry (Historical)'!F124/'GDP by Industry (Historical)'!F123)</f>
        <v>11.865909547738701</v>
      </c>
      <c r="K131" s="25">
        <f>K132/('GDP by Industry (Historical)'!G124/'GDP by Industry (Historical)'!G123)</f>
        <v>15.488989659017456</v>
      </c>
      <c r="L131" s="25">
        <f>L132/('GDP by Industry (Historical)'!H124/'GDP by Industry (Historical)'!H123)</f>
        <v>18.372033426183837</v>
      </c>
      <c r="M131" s="25">
        <f t="shared" si="26"/>
        <v>45.726932632939992</v>
      </c>
      <c r="O131" s="7">
        <v>1917</v>
      </c>
      <c r="P131" s="68">
        <f t="shared" si="18"/>
        <v>25.949498172092433</v>
      </c>
      <c r="Q131" s="68">
        <f t="shared" si="19"/>
        <v>33.872793925083357</v>
      </c>
      <c r="R131" s="68">
        <f t="shared" si="20"/>
        <v>40.177707902824217</v>
      </c>
    </row>
    <row r="132" spans="1:18">
      <c r="A132" t="s">
        <v>556</v>
      </c>
      <c r="B132" s="26">
        <v>10562</v>
      </c>
      <c r="C132" s="25">
        <v>7.3</v>
      </c>
      <c r="E132" s="28">
        <v>10533</v>
      </c>
      <c r="F132" s="32">
        <v>7.2577999999999996</v>
      </c>
      <c r="I132" s="7">
        <v>1918</v>
      </c>
      <c r="J132" s="25">
        <f>J133/('GDP by Industry (Historical)'!F125/'GDP by Industry (Historical)'!F124)</f>
        <v>14.470778894472371</v>
      </c>
      <c r="K132" s="25">
        <f>K133/('GDP by Industry (Historical)'!G125/'GDP by Industry (Historical)'!G124)</f>
        <v>18.10687162524442</v>
      </c>
      <c r="L132" s="25">
        <f>L133/('GDP by Industry (Historical)'!H125/'GDP by Industry (Historical)'!H124)</f>
        <v>21.340203342618377</v>
      </c>
      <c r="M132" s="25">
        <f t="shared" si="26"/>
        <v>53.917853862335164</v>
      </c>
      <c r="O132" s="7">
        <v>1918</v>
      </c>
      <c r="P132" s="68">
        <f t="shared" si="18"/>
        <v>26.838566185181701</v>
      </c>
      <c r="Q132" s="68">
        <f t="shared" si="19"/>
        <v>33.582330022770336</v>
      </c>
      <c r="R132" s="68">
        <f t="shared" si="20"/>
        <v>39.579103792047967</v>
      </c>
    </row>
    <row r="133" spans="1:18">
      <c r="A133" t="s">
        <v>557</v>
      </c>
      <c r="B133" s="26">
        <v>10593</v>
      </c>
      <c r="C133" s="25">
        <v>7.4</v>
      </c>
      <c r="E133" s="28">
        <v>10563</v>
      </c>
      <c r="F133" s="32">
        <v>7.3921999999999999</v>
      </c>
      <c r="I133" s="7">
        <v>1919</v>
      </c>
      <c r="J133" s="25">
        <f>J134/('GDP by Industry (Historical)'!F126/'GDP by Industry (Historical)'!F125)</f>
        <v>14.027809045226139</v>
      </c>
      <c r="K133" s="25">
        <f>K134/('GDP by Industry (Historical)'!G126/'GDP by Industry (Historical)'!G125)</f>
        <v>18.640194405516652</v>
      </c>
      <c r="L133" s="25">
        <f>L134/('GDP by Industry (Historical)'!H126/'GDP by Industry (Historical)'!H125)</f>
        <v>28.200019024163787</v>
      </c>
      <c r="M133" s="25">
        <f t="shared" si="26"/>
        <v>60.868022474906574</v>
      </c>
      <c r="O133" s="7">
        <v>1919</v>
      </c>
      <c r="P133" s="68">
        <f t="shared" si="18"/>
        <v>23.046270397579018</v>
      </c>
      <c r="Q133" s="68">
        <f t="shared" si="19"/>
        <v>30.623952689117264</v>
      </c>
      <c r="R133" s="68">
        <f t="shared" si="20"/>
        <v>46.329776913303718</v>
      </c>
    </row>
    <row r="134" spans="1:18">
      <c r="A134" t="s">
        <v>558</v>
      </c>
      <c r="B134" s="26">
        <v>10624</v>
      </c>
      <c r="C134" s="25">
        <v>7.5</v>
      </c>
      <c r="E134" s="28">
        <v>10594</v>
      </c>
      <c r="F134" s="32">
        <v>7.4996999999999998</v>
      </c>
      <c r="I134" s="7">
        <v>1920</v>
      </c>
      <c r="J134" s="25">
        <f>J135/('GDP by Industry (Historical)'!F127/'GDP by Industry (Historical)'!F126)</f>
        <v>11.72255778894473</v>
      </c>
      <c r="K134" s="25">
        <f>K135/('GDP by Industry (Historical)'!G127/'GDP by Industry (Historical)'!G126)</f>
        <v>23.02565212208885</v>
      </c>
      <c r="L134" s="25">
        <f>L135/('GDP by Industry (Historical)'!H127/'GDP by Industry (Historical)'!H126)</f>
        <v>34.270604888813359</v>
      </c>
      <c r="M134" s="25">
        <f t="shared" si="26"/>
        <v>69.01881479984695</v>
      </c>
      <c r="O134" s="7">
        <v>1920</v>
      </c>
      <c r="P134" s="68">
        <f t="shared" si="18"/>
        <v>16.984582860398124</v>
      </c>
      <c r="Q134" s="68">
        <f t="shared" si="19"/>
        <v>33.361413389758624</v>
      </c>
      <c r="R134" s="68">
        <f t="shared" si="20"/>
        <v>49.654003749843227</v>
      </c>
    </row>
    <row r="135" spans="1:18">
      <c r="A135" t="s">
        <v>559</v>
      </c>
      <c r="B135" s="26">
        <v>10652</v>
      </c>
      <c r="C135" s="25">
        <v>7.5</v>
      </c>
      <c r="E135" s="28">
        <v>10625</v>
      </c>
      <c r="F135" s="32">
        <v>7.4728000000000003</v>
      </c>
      <c r="I135" s="7">
        <v>1921</v>
      </c>
      <c r="J135" s="25">
        <f>J136/('GDP by Industry (Historical)'!F128/'GDP by Industry (Historical)'!F127)</f>
        <v>7.1520904522613113</v>
      </c>
      <c r="K135" s="25">
        <f>K136/('GDP by Industry (Historical)'!G128/'GDP by Industry (Historical)'!G127)</f>
        <v>15.146766577636702</v>
      </c>
      <c r="L135" s="25">
        <f>L136/('GDP by Industry (Historical)'!H128/'GDP by Industry (Historical)'!H127)</f>
        <v>31.181746883746271</v>
      </c>
      <c r="M135" s="25">
        <f t="shared" si="26"/>
        <v>53.480603913644288</v>
      </c>
      <c r="O135" s="7">
        <v>1921</v>
      </c>
      <c r="P135" s="68">
        <f t="shared" si="18"/>
        <v>13.373241752860288</v>
      </c>
      <c r="Q135" s="68">
        <f t="shared" si="19"/>
        <v>28.321981184233355</v>
      </c>
      <c r="R135" s="68">
        <f t="shared" si="20"/>
        <v>58.304777062906354</v>
      </c>
    </row>
    <row r="136" spans="1:18">
      <c r="A136" t="s">
        <v>560</v>
      </c>
      <c r="B136" s="26">
        <v>10683</v>
      </c>
      <c r="C136" s="25">
        <v>7.5</v>
      </c>
      <c r="E136" s="28">
        <v>10653</v>
      </c>
      <c r="F136" s="32">
        <v>7.4996999999999998</v>
      </c>
      <c r="I136" s="7">
        <v>1922</v>
      </c>
      <c r="J136" s="25">
        <f>J137/('GDP by Industry (Historical)'!F129/'GDP by Industry (Historical)'!F128)</f>
        <v>7.5692311557788994</v>
      </c>
      <c r="K136" s="25">
        <f>K137/('GDP by Industry (Historical)'!G129/'GDP by Industry (Historical)'!G128)</f>
        <v>15.664513712894674</v>
      </c>
      <c r="L136" s="25">
        <f>L137/('GDP by Industry (Historical)'!H129/'GDP by Industry (Historical)'!H128)</f>
        <v>31.432646780702246</v>
      </c>
      <c r="M136" s="25">
        <f t="shared" si="26"/>
        <v>54.666391649375825</v>
      </c>
      <c r="O136" s="7">
        <v>1922</v>
      </c>
      <c r="P136" s="68">
        <f t="shared" si="18"/>
        <v>13.846224210895624</v>
      </c>
      <c r="Q136" s="68">
        <f t="shared" si="19"/>
        <v>28.654742411690769</v>
      </c>
      <c r="R136" s="68">
        <f t="shared" si="20"/>
        <v>57.499033377413603</v>
      </c>
    </row>
    <row r="137" spans="1:18">
      <c r="A137" t="s">
        <v>561</v>
      </c>
      <c r="B137" s="26">
        <v>10713</v>
      </c>
      <c r="C137" s="25">
        <v>7.6</v>
      </c>
      <c r="E137" s="28">
        <v>10684</v>
      </c>
      <c r="F137" s="32">
        <v>7.6341000000000001</v>
      </c>
      <c r="I137" s="7">
        <v>1923</v>
      </c>
      <c r="J137" s="25">
        <f>J138/('GDP by Industry (Historical)'!F130/'GDP by Industry (Historical)'!F129)</f>
        <v>8.6902160804020152</v>
      </c>
      <c r="K137" s="25">
        <f>K138/('GDP by Industry (Historical)'!G130/'GDP by Industry (Historical)'!G129)</f>
        <v>20.719773170092992</v>
      </c>
      <c r="L137" s="25">
        <f>L138/('GDP by Industry (Historical)'!H130/'GDP by Industry (Historical)'!H129)</f>
        <v>35.461323850866819</v>
      </c>
      <c r="M137" s="25">
        <f t="shared" si="26"/>
        <v>64.871313101361835</v>
      </c>
      <c r="O137" s="7">
        <v>1923</v>
      </c>
      <c r="P137" s="68">
        <f t="shared" si="18"/>
        <v>13.396084748313168</v>
      </c>
      <c r="Q137" s="68">
        <f t="shared" si="19"/>
        <v>31.939808490878271</v>
      </c>
      <c r="R137" s="68">
        <f t="shared" si="20"/>
        <v>54.664106760808551</v>
      </c>
    </row>
    <row r="138" spans="1:18">
      <c r="A138" t="s">
        <v>562</v>
      </c>
      <c r="B138" s="26">
        <v>10744</v>
      </c>
      <c r="C138" s="25">
        <v>7.8</v>
      </c>
      <c r="E138" s="28">
        <v>10714</v>
      </c>
      <c r="F138" s="32">
        <v>7.7685000000000004</v>
      </c>
      <c r="I138" s="7">
        <v>1924</v>
      </c>
      <c r="J138" s="25">
        <f>J139/('GDP by Industry (Historical)'!F131/'GDP by Industry (Historical)'!F130)</f>
        <v>9.1874271356783961</v>
      </c>
      <c r="K138" s="25">
        <f>K139/('GDP by Industry (Historical)'!G131/'GDP by Industry (Historical)'!G130)</f>
        <v>19.701407497994726</v>
      </c>
      <c r="L138" s="25">
        <f>L139/('GDP by Industry (Historical)'!H131/'GDP by Industry (Historical)'!H130)</f>
        <v>36.463285732922252</v>
      </c>
      <c r="M138" s="25">
        <f t="shared" si="26"/>
        <v>65.352120366595372</v>
      </c>
      <c r="O138" s="7">
        <v>1924</v>
      </c>
      <c r="P138" s="68">
        <f t="shared" si="18"/>
        <v>14.058345902384117</v>
      </c>
      <c r="Q138" s="68">
        <f t="shared" si="19"/>
        <v>30.146546718727535</v>
      </c>
      <c r="R138" s="68">
        <f t="shared" si="20"/>
        <v>55.795107378888346</v>
      </c>
    </row>
    <row r="139" spans="1:18">
      <c r="A139" t="s">
        <v>563</v>
      </c>
      <c r="B139" s="26">
        <v>10774</v>
      </c>
      <c r="C139" s="25">
        <v>7.8</v>
      </c>
      <c r="E139" s="28">
        <v>10745</v>
      </c>
      <c r="F139" s="32">
        <v>7.8223000000000003</v>
      </c>
      <c r="I139" s="7">
        <v>1925</v>
      </c>
      <c r="J139" s="25">
        <f>J140/('GDP by Industry (Historical)'!F132/'GDP by Industry (Historical)'!F131)</f>
        <v>10.261919597989955</v>
      </c>
      <c r="K139" s="25">
        <f>K140/('GDP by Industry (Historical)'!G132/'GDP by Industry (Historical)'!G131)</f>
        <v>21.225919184853058</v>
      </c>
      <c r="L139" s="25">
        <f>L140/('GDP by Industry (Historical)'!H132/'GDP by Industry (Historical)'!H131)</f>
        <v>38.055590540752085</v>
      </c>
      <c r="M139" s="25">
        <f t="shared" si="26"/>
        <v>69.543429323595092</v>
      </c>
      <c r="O139" s="7">
        <v>1925</v>
      </c>
      <c r="P139" s="68">
        <f t="shared" si="18"/>
        <v>14.756131093621855</v>
      </c>
      <c r="Q139" s="68">
        <f t="shared" si="19"/>
        <v>30.521818367751113</v>
      </c>
      <c r="R139" s="68">
        <f t="shared" si="20"/>
        <v>54.722050538627045</v>
      </c>
    </row>
    <row r="140" spans="1:18">
      <c r="A140" t="s">
        <v>564</v>
      </c>
      <c r="B140" s="26">
        <v>10805</v>
      </c>
      <c r="C140" s="25">
        <v>7.9</v>
      </c>
      <c r="E140" s="28">
        <v>10775</v>
      </c>
      <c r="F140" s="32">
        <v>7.9298000000000002</v>
      </c>
      <c r="I140" s="7">
        <v>1926</v>
      </c>
      <c r="J140" s="25">
        <f>J141/('GDP by Industry (Historical)'!F133/'GDP by Industry (Historical)'!F132)</f>
        <v>9.7298391959799044</v>
      </c>
      <c r="K140" s="25">
        <f>K141/('GDP by Industry (Historical)'!G133/'GDP by Industry (Historical)'!G132)</f>
        <v>22.992596574506074</v>
      </c>
      <c r="L140" s="25">
        <f>L141/('GDP by Industry (Historical)'!H133/'GDP by Industry (Historical)'!H132)</f>
        <v>40.853793650566779</v>
      </c>
      <c r="M140" s="25">
        <f t="shared" si="26"/>
        <v>73.576229421052759</v>
      </c>
      <c r="O140" s="7">
        <v>1926</v>
      </c>
      <c r="P140" s="68">
        <f t="shared" si="18"/>
        <v>13.224161216932181</v>
      </c>
      <c r="Q140" s="68">
        <f t="shared" si="19"/>
        <v>31.250033815849605</v>
      </c>
      <c r="R140" s="68">
        <f t="shared" si="20"/>
        <v>55.525804967218207</v>
      </c>
    </row>
    <row r="141" spans="1:18">
      <c r="A141" t="s">
        <v>565</v>
      </c>
      <c r="B141" s="26">
        <v>10836</v>
      </c>
      <c r="C141" s="25">
        <v>7.8</v>
      </c>
      <c r="E141" s="28">
        <v>10806</v>
      </c>
      <c r="F141" s="32">
        <v>7.8491999999999997</v>
      </c>
      <c r="I141" s="7">
        <v>1927</v>
      </c>
      <c r="J141" s="25">
        <f>J142/('GDP by Industry (Historical)'!F134/'GDP by Industry (Historical)'!F133)</f>
        <v>9.6316884422110594</v>
      </c>
      <c r="K141" s="25">
        <f>K142/('GDP by Industry (Historical)'!G134/'GDP by Industry (Historical)'!G133)</f>
        <v>21.738321477961392</v>
      </c>
      <c r="L141" s="25">
        <f>L142/('GDP by Industry (Historical)'!H134/'GDP by Industry (Historical)'!H133)</f>
        <v>40.910807193138687</v>
      </c>
      <c r="M141" s="25">
        <f t="shared" si="26"/>
        <v>72.280817113311144</v>
      </c>
      <c r="O141" s="7">
        <v>1927</v>
      </c>
      <c r="P141" s="68">
        <f t="shared" si="18"/>
        <v>13.325372936932805</v>
      </c>
      <c r="Q141" s="68">
        <f t="shared" si="19"/>
        <v>30.074814239970856</v>
      </c>
      <c r="R141" s="68">
        <f t="shared" si="20"/>
        <v>56.599812823096336</v>
      </c>
    </row>
    <row r="142" spans="1:18">
      <c r="A142" t="s">
        <v>566</v>
      </c>
      <c r="B142" s="26">
        <v>10866</v>
      </c>
      <c r="C142" s="25">
        <v>7.8</v>
      </c>
      <c r="E142" s="28">
        <v>10837</v>
      </c>
      <c r="F142" s="32">
        <v>7.7953999999999999</v>
      </c>
      <c r="I142" s="7">
        <v>1928</v>
      </c>
      <c r="J142" s="25">
        <f>J143/('GDP by Industry (Historical)'!F135/'GDP by Industry (Historical)'!F134)</f>
        <v>9.4663819095477422</v>
      </c>
      <c r="K142" s="25">
        <f>K143/('GDP by Industry (Historical)'!G135/'GDP by Industry (Historical)'!G134)</f>
        <v>22.192515260504791</v>
      </c>
      <c r="L142" s="25">
        <f>L143/('GDP by Industry (Historical)'!H135/'GDP by Industry (Historical)'!H134)</f>
        <v>42.243162385756463</v>
      </c>
      <c r="M142" s="25">
        <f t="shared" si="26"/>
        <v>73.902059555808989</v>
      </c>
      <c r="O142" s="7">
        <v>1928</v>
      </c>
      <c r="P142" s="68">
        <f t="shared" ref="P142:P205" si="27">100*J142/M142</f>
        <v>12.809361425710968</v>
      </c>
      <c r="Q142" s="68">
        <f t="shared" ref="Q142:Q205" si="28">100*K142/M142</f>
        <v>30.029630288917129</v>
      </c>
      <c r="R142" s="68">
        <f t="shared" ref="R142:R205" si="29">100*L142/M142</f>
        <v>57.161008285371906</v>
      </c>
    </row>
    <row r="143" spans="1:18">
      <c r="A143" t="s">
        <v>567</v>
      </c>
      <c r="B143" s="26">
        <v>10897</v>
      </c>
      <c r="C143" s="25">
        <v>7.7</v>
      </c>
      <c r="E143" s="28">
        <v>10867</v>
      </c>
      <c r="F143" s="32">
        <v>7.6609999999999996</v>
      </c>
      <c r="I143" s="7">
        <v>1929</v>
      </c>
      <c r="J143" s="25">
        <f>J144/('GDP by Industry (Historical)'!F136/'GDP by Industry (Historical)'!F135)</f>
        <v>11.235678391959802</v>
      </c>
      <c r="K143" s="25">
        <f>K144/('GDP by Industry (Historical)'!G136/'GDP by Industry (Historical)'!G135)</f>
        <v>26.551861042183631</v>
      </c>
      <c r="L143" s="25">
        <f>L144/('GDP by Industry (Historical)'!H136/'GDP by Industry (Historical)'!H135)</f>
        <v>40.497493036211672</v>
      </c>
      <c r="M143" s="25">
        <f t="shared" si="26"/>
        <v>78.285032470355105</v>
      </c>
      <c r="O143" s="7">
        <v>1929</v>
      </c>
      <c r="P143" s="68">
        <f t="shared" si="27"/>
        <v>14.35226892984239</v>
      </c>
      <c r="Q143" s="68">
        <f t="shared" si="28"/>
        <v>33.916906213506728</v>
      </c>
      <c r="R143" s="68">
        <f t="shared" si="29"/>
        <v>51.730824856650884</v>
      </c>
    </row>
    <row r="144" spans="1:18">
      <c r="A144" t="s">
        <v>568</v>
      </c>
      <c r="B144" s="26">
        <v>10927</v>
      </c>
      <c r="C144" s="25">
        <v>7.3</v>
      </c>
      <c r="E144" s="28">
        <v>10898</v>
      </c>
      <c r="F144" s="32">
        <v>7.2847</v>
      </c>
      <c r="I144" s="7">
        <v>1930</v>
      </c>
      <c r="J144" s="25">
        <f>J145/('GDP by Industry (Historical)'!F137/'GDP by Industry (Historical)'!F136)</f>
        <v>8.5236180904522634</v>
      </c>
      <c r="K144" s="25">
        <f>K145/('GDP by Industry (Historical)'!G137/'GDP by Industry (Historical)'!G136)</f>
        <v>22.335856079404479</v>
      </c>
      <c r="L144" s="25">
        <f>L145/('GDP by Industry (Historical)'!H137/'GDP by Industry (Historical)'!H136)</f>
        <v>36.711142061281315</v>
      </c>
      <c r="M144" s="25">
        <f t="shared" si="26"/>
        <v>67.570616231138061</v>
      </c>
      <c r="O144" s="7">
        <v>1930</v>
      </c>
      <c r="P144" s="68">
        <f t="shared" si="27"/>
        <v>12.614385610004824</v>
      </c>
      <c r="Q144" s="68">
        <f t="shared" si="28"/>
        <v>33.055575522650948</v>
      </c>
      <c r="R144" s="68">
        <f t="shared" si="29"/>
        <v>54.330038867344228</v>
      </c>
    </row>
    <row r="145" spans="1:18">
      <c r="A145" t="s">
        <v>569</v>
      </c>
      <c r="B145" s="26">
        <v>10958</v>
      </c>
      <c r="C145" s="25">
        <v>7</v>
      </c>
      <c r="E145" s="28">
        <v>10928</v>
      </c>
      <c r="F145" s="32">
        <v>6.9621000000000004</v>
      </c>
      <c r="I145" s="7">
        <v>1931</v>
      </c>
      <c r="J145" s="25">
        <f>J146/('GDP by Industry (Historical)'!F138/'GDP by Industry (Historical)'!F137)</f>
        <v>6.8447236180904536</v>
      </c>
      <c r="K145" s="25">
        <f>K146/('GDP by Industry (Historical)'!G138/'GDP by Industry (Historical)'!G137)</f>
        <v>15.518486352357325</v>
      </c>
      <c r="L145" s="25">
        <f>L146/('GDP by Industry (Historical)'!H138/'GDP by Industry (Historical)'!H137)</f>
        <v>31.278551532033415</v>
      </c>
      <c r="M145" s="25">
        <f t="shared" si="26"/>
        <v>53.641761502481188</v>
      </c>
      <c r="O145" s="7">
        <v>1931</v>
      </c>
      <c r="P145" s="68">
        <f t="shared" si="27"/>
        <v>12.760064968734952</v>
      </c>
      <c r="Q145" s="68">
        <f t="shared" si="28"/>
        <v>28.929859716928796</v>
      </c>
      <c r="R145" s="68">
        <f t="shared" si="29"/>
        <v>58.31007531433626</v>
      </c>
    </row>
    <row r="146" spans="1:18">
      <c r="A146" t="s">
        <v>570</v>
      </c>
      <c r="B146" s="26">
        <v>10989</v>
      </c>
      <c r="C146" s="25">
        <v>7</v>
      </c>
      <c r="E146" s="28">
        <v>10959</v>
      </c>
      <c r="F146" s="32">
        <v>6.9621000000000004</v>
      </c>
      <c r="I146" s="7">
        <v>1932</v>
      </c>
      <c r="J146" s="25">
        <f>J147/('GDP by Industry (Historical)'!F139/'GDP by Industry (Historical)'!F138)</f>
        <v>4.6492462311557796</v>
      </c>
      <c r="K146" s="25">
        <f>K147/('GDP by Industry (Historical)'!G139/'GDP by Industry (Historical)'!G138)</f>
        <v>9.5084367245657599</v>
      </c>
      <c r="L146" s="25">
        <f>L147/('GDP by Industry (Historical)'!H139/'GDP by Industry (Historical)'!H138)</f>
        <v>24.446657381615591</v>
      </c>
      <c r="M146" s="25">
        <f t="shared" si="26"/>
        <v>38.604340337337135</v>
      </c>
      <c r="O146" s="7">
        <v>1932</v>
      </c>
      <c r="P146" s="68">
        <f t="shared" si="27"/>
        <v>12.043325156003629</v>
      </c>
      <c r="Q146" s="68">
        <f t="shared" si="28"/>
        <v>24.630486213410158</v>
      </c>
      <c r="R146" s="68">
        <f t="shared" si="29"/>
        <v>63.326188630586202</v>
      </c>
    </row>
    <row r="147" spans="1:18">
      <c r="A147" t="s">
        <v>571</v>
      </c>
      <c r="B147" s="26">
        <v>11017</v>
      </c>
      <c r="C147" s="25">
        <v>6.9</v>
      </c>
      <c r="E147" s="28">
        <v>10990</v>
      </c>
      <c r="F147" s="32">
        <v>6.9352</v>
      </c>
      <c r="I147" s="7">
        <v>1933</v>
      </c>
      <c r="J147" s="25">
        <f>J148/('GDP by Industry (Historical)'!F140/'GDP by Industry (Historical)'!F139)</f>
        <v>5.0366834170854275</v>
      </c>
      <c r="K147" s="25">
        <f>K148/('GDP by Industry (Historical)'!G140/'GDP by Industry (Historical)'!G139)</f>
        <v>9.3290322580645189</v>
      </c>
      <c r="L147" s="25">
        <f>L148/('GDP by Industry (Historical)'!H140/'GDP by Industry (Historical)'!H139)</f>
        <v>22.306545961002776</v>
      </c>
      <c r="M147" s="25">
        <f t="shared" si="26"/>
        <v>36.672261636152726</v>
      </c>
      <c r="O147" s="7">
        <v>1933</v>
      </c>
      <c r="P147" s="68">
        <f t="shared" si="27"/>
        <v>13.734313599355701</v>
      </c>
      <c r="Q147" s="68">
        <f t="shared" si="28"/>
        <v>25.438933520444923</v>
      </c>
      <c r="R147" s="68">
        <f t="shared" si="29"/>
        <v>60.826752880199365</v>
      </c>
    </row>
    <row r="148" spans="1:18">
      <c r="A148" t="s">
        <v>572</v>
      </c>
      <c r="B148" s="26">
        <v>11048</v>
      </c>
      <c r="C148" s="25">
        <v>6.8</v>
      </c>
      <c r="E148" s="28">
        <v>11018</v>
      </c>
      <c r="F148" s="32">
        <v>6.8277000000000001</v>
      </c>
      <c r="I148" s="7">
        <v>1934</v>
      </c>
      <c r="J148" s="25">
        <f>J149/('GDP by Industry (Historical)'!F141/'GDP by Industry (Historical)'!F140)</f>
        <v>5.5532663316582926</v>
      </c>
      <c r="K148" s="25">
        <f>K149/('GDP by Industry (Historical)'!G141/'GDP by Industry (Historical)'!G140)</f>
        <v>13.186228287841196</v>
      </c>
      <c r="L148" s="25">
        <f>L149/('GDP by Industry (Historical)'!H141/'GDP by Industry (Historical)'!H140)</f>
        <v>25.845961002785508</v>
      </c>
      <c r="M148" s="25">
        <f t="shared" si="26"/>
        <v>44.585455622284996</v>
      </c>
      <c r="O148" s="7">
        <v>1934</v>
      </c>
      <c r="P148" s="68">
        <f t="shared" si="27"/>
        <v>12.455331574278276</v>
      </c>
      <c r="Q148" s="68">
        <f t="shared" si="28"/>
        <v>29.575178954211175</v>
      </c>
      <c r="R148" s="68">
        <f t="shared" si="29"/>
        <v>57.969489471510542</v>
      </c>
    </row>
    <row r="149" spans="1:18">
      <c r="A149" t="s">
        <v>573</v>
      </c>
      <c r="B149" s="26">
        <v>11078</v>
      </c>
      <c r="C149" s="25">
        <v>6.8</v>
      </c>
      <c r="E149" s="28">
        <v>11049</v>
      </c>
      <c r="F149" s="32">
        <v>6.774</v>
      </c>
      <c r="I149" s="7">
        <v>1935</v>
      </c>
      <c r="J149" s="25">
        <f>J150/('GDP by Industry (Historical)'!F142/'GDP by Industry (Historical)'!F141)</f>
        <v>8.6527638190954796</v>
      </c>
      <c r="K149" s="25">
        <f>K150/('GDP by Industry (Historical)'!G142/'GDP by Industry (Historical)'!G141)</f>
        <v>15.518486352357323</v>
      </c>
      <c r="L149" s="25">
        <f>L150/('GDP by Industry (Historical)'!H142/'GDP by Industry (Historical)'!H141)</f>
        <v>28.068384401114191</v>
      </c>
      <c r="M149" s="25">
        <f t="shared" si="26"/>
        <v>52.239634572566999</v>
      </c>
      <c r="O149" s="7">
        <v>1935</v>
      </c>
      <c r="P149" s="68">
        <f t="shared" si="27"/>
        <v>16.563599439187829</v>
      </c>
      <c r="Q149" s="68">
        <f t="shared" si="28"/>
        <v>29.706345535017704</v>
      </c>
      <c r="R149" s="68">
        <f t="shared" si="29"/>
        <v>53.730055025794449</v>
      </c>
    </row>
    <row r="150" spans="1:18">
      <c r="A150" t="s">
        <v>574</v>
      </c>
      <c r="B150" s="26">
        <v>11109</v>
      </c>
      <c r="C150" s="25">
        <v>6.7</v>
      </c>
      <c r="E150" s="28">
        <v>11079</v>
      </c>
      <c r="F150" s="32">
        <v>6.6664000000000003</v>
      </c>
      <c r="I150" s="7">
        <v>1936</v>
      </c>
      <c r="J150" s="25">
        <f>J151/('GDP by Industry (Historical)'!F143/'GDP by Industry (Historical)'!F142)</f>
        <v>7.6195979899497503</v>
      </c>
      <c r="K150" s="25">
        <f>K151/('GDP by Industry (Historical)'!G143/'GDP by Industry (Historical)'!G142)</f>
        <v>19.285980148883382</v>
      </c>
      <c r="L150" s="25">
        <f>L151/('GDP by Industry (Historical)'!H143/'GDP by Industry (Historical)'!H142)</f>
        <v>32.019359331476316</v>
      </c>
      <c r="M150" s="25">
        <f t="shared" si="26"/>
        <v>58.924937470309445</v>
      </c>
      <c r="O150" s="7">
        <v>1936</v>
      </c>
      <c r="P150" s="68">
        <f t="shared" si="27"/>
        <v>12.931024311716993</v>
      </c>
      <c r="Q150" s="68">
        <f t="shared" si="28"/>
        <v>32.729742239609543</v>
      </c>
      <c r="R150" s="68">
        <f t="shared" si="29"/>
        <v>54.339233448673468</v>
      </c>
    </row>
    <row r="151" spans="1:18">
      <c r="A151" t="s">
        <v>575</v>
      </c>
      <c r="B151" s="26">
        <v>11139</v>
      </c>
      <c r="C151" s="25">
        <v>6.5</v>
      </c>
      <c r="E151" s="28">
        <v>11110</v>
      </c>
      <c r="F151" s="32">
        <v>6.4782999999999999</v>
      </c>
      <c r="I151" s="7">
        <v>1937</v>
      </c>
      <c r="J151" s="25">
        <f>J152/('GDP by Industry (Historical)'!F144/'GDP by Industry (Historical)'!F143)</f>
        <v>9.9442211055276406</v>
      </c>
      <c r="K151" s="25">
        <f>K152/('GDP by Industry (Historical)'!G144/'GDP by Industry (Historical)'!G143)</f>
        <v>22.694665012406951</v>
      </c>
      <c r="L151" s="25">
        <f>L152/('GDP by Industry (Historical)'!H144/'GDP by Industry (Historical)'!H143)</f>
        <v>34.324094707520885</v>
      </c>
      <c r="M151" s="25">
        <f t="shared" si="26"/>
        <v>66.962980825455475</v>
      </c>
      <c r="O151" s="7">
        <v>1937</v>
      </c>
      <c r="P151" s="68">
        <f t="shared" si="27"/>
        <v>14.850326229425287</v>
      </c>
      <c r="Q151" s="68">
        <f t="shared" si="28"/>
        <v>33.891360170423809</v>
      </c>
      <c r="R151" s="68">
        <f t="shared" si="29"/>
        <v>51.258313600150906</v>
      </c>
    </row>
    <row r="152" spans="1:18">
      <c r="A152" t="s">
        <v>576</v>
      </c>
      <c r="B152" s="26">
        <v>11170</v>
      </c>
      <c r="C152" s="25">
        <v>6.2</v>
      </c>
      <c r="E152" s="28">
        <v>11140</v>
      </c>
      <c r="F152" s="32">
        <v>6.1825999999999999</v>
      </c>
      <c r="I152" s="7">
        <v>1938</v>
      </c>
      <c r="J152" s="25">
        <f>J153/('GDP by Industry (Historical)'!F145/'GDP by Industry (Historical)'!F144)</f>
        <v>7.8778894472361838</v>
      </c>
      <c r="K152" s="25">
        <f>K153/('GDP by Industry (Historical)'!G145/'GDP by Industry (Historical)'!G144)</f>
        <v>18.299255583126552</v>
      </c>
      <c r="L152" s="25">
        <f>L153/('GDP by Industry (Historical)'!H145/'GDP by Industry (Historical)'!H144)</f>
        <v>34.653342618384393</v>
      </c>
      <c r="M152" s="25">
        <f t="shared" si="26"/>
        <v>60.83048764874713</v>
      </c>
      <c r="O152" s="7">
        <v>1938</v>
      </c>
      <c r="P152" s="68">
        <f t="shared" si="27"/>
        <v>12.950561061955316</v>
      </c>
      <c r="Q152" s="68">
        <f t="shared" si="28"/>
        <v>30.082375286536838</v>
      </c>
      <c r="R152" s="68">
        <f t="shared" si="29"/>
        <v>56.967063651507843</v>
      </c>
    </row>
    <row r="153" spans="1:18">
      <c r="A153" t="s">
        <v>577</v>
      </c>
      <c r="B153" s="26">
        <v>11201</v>
      </c>
      <c r="C153" s="25">
        <v>6</v>
      </c>
      <c r="E153" s="28">
        <v>11171</v>
      </c>
      <c r="F153" s="32">
        <v>6.0481999999999996</v>
      </c>
      <c r="I153" s="7">
        <v>1939</v>
      </c>
      <c r="J153" s="25">
        <f>J154/('GDP by Industry (Historical)'!F146/'GDP by Industry (Historical)'!F145)</f>
        <v>7.8778894472361838</v>
      </c>
      <c r="K153" s="25">
        <f>K154/('GDP by Industry (Historical)'!G146/'GDP by Industry (Historical)'!G145)</f>
        <v>21.349131513647645</v>
      </c>
      <c r="L153" s="25">
        <f>L154/('GDP by Industry (Historical)'!H146/'GDP by Industry (Historical)'!H145)</f>
        <v>35.970334261838431</v>
      </c>
      <c r="M153" s="25">
        <f t="shared" si="26"/>
        <v>65.197355222722251</v>
      </c>
      <c r="O153" s="7">
        <v>1939</v>
      </c>
      <c r="P153" s="68">
        <f t="shared" si="27"/>
        <v>12.083142667864879</v>
      </c>
      <c r="Q153" s="68">
        <f t="shared" si="28"/>
        <v>32.745395025176045</v>
      </c>
      <c r="R153" s="68">
        <f t="shared" si="29"/>
        <v>55.171462306959086</v>
      </c>
    </row>
    <row r="154" spans="1:18">
      <c r="A154" t="s">
        <v>578</v>
      </c>
      <c r="B154" s="26">
        <v>11231</v>
      </c>
      <c r="C154" s="25">
        <v>5.9</v>
      </c>
      <c r="E154" s="28">
        <v>11202</v>
      </c>
      <c r="F154" s="32">
        <v>5.9405999999999999</v>
      </c>
      <c r="I154" s="7">
        <v>1940</v>
      </c>
      <c r="J154" s="25">
        <f>J155/('GDP by Industry (Historical)'!F147/'GDP by Industry (Historical)'!F146)</f>
        <v>8.0070351758794001</v>
      </c>
      <c r="K154" s="25">
        <f>K155/('GDP by Industry (Historical)'!G147/'GDP by Industry (Historical)'!G146)</f>
        <v>25.923945409429283</v>
      </c>
      <c r="L154" s="25">
        <f>L155/('GDP by Industry (Historical)'!H147/'GDP by Industry (Historical)'!H146)</f>
        <v>38.768941504178265</v>
      </c>
      <c r="M154" s="25">
        <f t="shared" si="26"/>
        <v>72.699922089486947</v>
      </c>
      <c r="O154" s="7">
        <v>1940</v>
      </c>
      <c r="P154" s="68">
        <f t="shared" si="27"/>
        <v>11.013815346354118</v>
      </c>
      <c r="Q154" s="68">
        <f t="shared" si="28"/>
        <v>35.658835201390289</v>
      </c>
      <c r="R154" s="68">
        <f t="shared" si="29"/>
        <v>53.327349452255596</v>
      </c>
    </row>
    <row r="155" spans="1:18">
      <c r="A155" t="s">
        <v>579</v>
      </c>
      <c r="B155" s="26">
        <v>11262</v>
      </c>
      <c r="C155" s="25">
        <v>5.8</v>
      </c>
      <c r="E155" s="28">
        <v>11232</v>
      </c>
      <c r="F155" s="32">
        <v>5.7793999999999999</v>
      </c>
      <c r="I155" s="7">
        <v>1941</v>
      </c>
      <c r="J155" s="25">
        <f>J156/('GDP by Industry (Historical)'!F148/'GDP by Industry (Historical)'!F147)</f>
        <v>10.977386934673369</v>
      </c>
      <c r="K155" s="25">
        <f>K156/('GDP by Industry (Historical)'!G148/'GDP by Industry (Historical)'!G147)</f>
        <v>37.585235732009934</v>
      </c>
      <c r="L155" s="25">
        <f>L156/('GDP by Industry (Historical)'!H148/'GDP by Industry (Historical)'!H147)</f>
        <v>45.271587743732596</v>
      </c>
      <c r="M155" s="25">
        <f t="shared" si="26"/>
        <v>93.834210410415892</v>
      </c>
      <c r="O155" s="7">
        <v>1941</v>
      </c>
      <c r="P155" s="68">
        <f t="shared" si="27"/>
        <v>11.698704434832484</v>
      </c>
      <c r="Q155" s="68">
        <f t="shared" si="28"/>
        <v>40.054938990393907</v>
      </c>
      <c r="R155" s="68">
        <f t="shared" si="29"/>
        <v>48.246356574773614</v>
      </c>
    </row>
    <row r="156" spans="1:18">
      <c r="A156" t="s">
        <v>580</v>
      </c>
      <c r="B156" s="26">
        <v>11292</v>
      </c>
      <c r="C156" s="25">
        <v>5.6</v>
      </c>
      <c r="E156" s="28">
        <v>11263</v>
      </c>
      <c r="F156" s="32">
        <v>5.6449999999999996</v>
      </c>
      <c r="I156" s="7">
        <v>1942</v>
      </c>
      <c r="J156" s="25">
        <f>J157/('GDP by Industry (Historical)'!F149/'GDP by Industry (Historical)'!F148)</f>
        <v>16.401507537688445</v>
      </c>
      <c r="K156" s="25">
        <f>K157/('GDP by Industry (Historical)'!G149/'GDP by Industry (Historical)'!G148)</f>
        <v>50.95086848635237</v>
      </c>
      <c r="L156" s="25">
        <f>L157/('GDP by Industry (Historical)'!H149/'GDP by Industry (Historical)'!H148)</f>
        <v>57.042200557103072</v>
      </c>
      <c r="M156" s="25">
        <f t="shared" si="26"/>
        <v>124.39457658114388</v>
      </c>
      <c r="O156" s="7">
        <v>1942</v>
      </c>
      <c r="P156" s="68">
        <f t="shared" si="27"/>
        <v>13.185066414040623</v>
      </c>
      <c r="Q156" s="68">
        <f t="shared" si="28"/>
        <v>40.959075457053061</v>
      </c>
      <c r="R156" s="68">
        <f t="shared" si="29"/>
        <v>45.855858128906327</v>
      </c>
    </row>
    <row r="157" spans="1:18">
      <c r="A157" t="s">
        <v>581</v>
      </c>
      <c r="B157" s="26">
        <v>11323</v>
      </c>
      <c r="C157" s="25">
        <v>5.5</v>
      </c>
      <c r="E157" s="28">
        <v>11293</v>
      </c>
      <c r="F157" s="32">
        <v>5.5106000000000002</v>
      </c>
      <c r="I157" s="7">
        <v>1943</v>
      </c>
      <c r="J157" s="25">
        <f>J158/('GDP by Industry (Historical)'!F150/'GDP by Industry (Historical)'!F149)</f>
        <v>19.371859296482413</v>
      </c>
      <c r="K157" s="25">
        <f>K158/('GDP by Industry (Historical)'!G150/'GDP by Industry (Historical)'!G149)</f>
        <v>61.804838709677412</v>
      </c>
      <c r="L157" s="25">
        <f>L158/('GDP by Industry (Historical)'!H150/'GDP by Industry (Historical)'!H149)</f>
        <v>72.763788300835657</v>
      </c>
      <c r="M157" s="25">
        <f t="shared" si="26"/>
        <v>153.94048630699547</v>
      </c>
      <c r="O157" s="7">
        <v>1943</v>
      </c>
      <c r="P157" s="68">
        <f t="shared" si="27"/>
        <v>12.583992529327292</v>
      </c>
      <c r="Q157" s="68">
        <f t="shared" si="28"/>
        <v>40.148527650109699</v>
      </c>
      <c r="R157" s="68">
        <f t="shared" si="29"/>
        <v>47.267479820563018</v>
      </c>
    </row>
    <row r="158" spans="1:18">
      <c r="A158" t="s">
        <v>582</v>
      </c>
      <c r="B158" s="26">
        <v>11354</v>
      </c>
      <c r="C158" s="25">
        <v>5.5</v>
      </c>
      <c r="E158" s="28">
        <v>11324</v>
      </c>
      <c r="F158" s="32">
        <v>5.4836999999999998</v>
      </c>
      <c r="I158" s="7">
        <v>1944</v>
      </c>
      <c r="J158" s="25">
        <f>J159/('GDP by Industry (Historical)'!F151/'GDP by Industry (Historical)'!F150)</f>
        <v>19.630150753768845</v>
      </c>
      <c r="K158" s="25">
        <f>K159/('GDP by Industry (Historical)'!G151/'GDP by Industry (Historical)'!G150)</f>
        <v>62.432754342431764</v>
      </c>
      <c r="L158" s="25">
        <f>L159/('GDP by Industry (Historical)'!H151/'GDP by Industry (Historical)'!H150)</f>
        <v>81.900417827298043</v>
      </c>
      <c r="M158" s="25">
        <f t="shared" si="26"/>
        <v>163.96332292349865</v>
      </c>
      <c r="O158" s="7">
        <v>1944</v>
      </c>
      <c r="P158" s="68">
        <f t="shared" si="27"/>
        <v>11.972281607715281</v>
      </c>
      <c r="Q158" s="68">
        <f t="shared" si="28"/>
        <v>38.077268275150402</v>
      </c>
      <c r="R158" s="68">
        <f t="shared" si="29"/>
        <v>49.950450117134309</v>
      </c>
    </row>
    <row r="159" spans="1:18">
      <c r="A159" t="s">
        <v>583</v>
      </c>
      <c r="B159" s="26">
        <v>11382</v>
      </c>
      <c r="C159" s="25">
        <v>5.5</v>
      </c>
      <c r="E159" s="28">
        <v>11355</v>
      </c>
      <c r="F159" s="32">
        <v>5.5106000000000002</v>
      </c>
      <c r="I159" s="7">
        <v>1945</v>
      </c>
      <c r="J159" s="25">
        <f>J160/('GDP by Industry (Historical)'!F152/'GDP by Industry (Historical)'!F151)</f>
        <v>20.275879396984926</v>
      </c>
      <c r="K159" s="25">
        <f>K160/('GDP by Industry (Historical)'!G152/'GDP by Industry (Historical)'!G151)</f>
        <v>55.256575682382135</v>
      </c>
      <c r="L159" s="25">
        <f>L160/('GDP by Industry (Historical)'!H152/'GDP by Industry (Historical)'!H151)</f>
        <v>87.250696378830085</v>
      </c>
      <c r="M159" s="25">
        <f t="shared" si="26"/>
        <v>162.78315145819715</v>
      </c>
      <c r="O159" s="7">
        <v>1945</v>
      </c>
      <c r="P159" s="68">
        <f t="shared" si="27"/>
        <v>12.455760449011695</v>
      </c>
      <c r="Q159" s="68">
        <f t="shared" si="28"/>
        <v>33.944898588950139</v>
      </c>
      <c r="R159" s="68">
        <f t="shared" si="29"/>
        <v>53.599340962038163</v>
      </c>
    </row>
    <row r="160" spans="1:18">
      <c r="A160" t="s">
        <v>584</v>
      </c>
      <c r="B160" s="26">
        <v>11413</v>
      </c>
      <c r="C160" s="25">
        <v>5.6</v>
      </c>
      <c r="E160" s="28">
        <v>11383</v>
      </c>
      <c r="F160" s="32">
        <v>5.6181000000000001</v>
      </c>
      <c r="I160" s="7">
        <v>1946</v>
      </c>
      <c r="J160" s="25">
        <f>J161/('GDP by Industry (Historical)'!F153/'GDP by Industry (Historical)'!F152)</f>
        <v>23.891959798994975</v>
      </c>
      <c r="K160" s="25">
        <f>K161/('GDP by Industry (Historical)'!G153/'GDP by Industry (Historical)'!G152)</f>
        <v>54.987468982630276</v>
      </c>
      <c r="L160" s="25">
        <f>L161/('GDP by Industry (Historical)'!H153/'GDP by Industry (Historical)'!H152)</f>
        <v>86.674512534818945</v>
      </c>
      <c r="M160" s="25">
        <f>SUM(J160:L160)</f>
        <v>165.5539413164442</v>
      </c>
      <c r="O160" s="7">
        <v>1946</v>
      </c>
      <c r="P160" s="68">
        <f t="shared" si="27"/>
        <v>14.431525827178739</v>
      </c>
      <c r="Q160" s="68">
        <f t="shared" si="28"/>
        <v>33.214231292461811</v>
      </c>
      <c r="R160" s="68">
        <f t="shared" si="29"/>
        <v>52.35424288035945</v>
      </c>
    </row>
    <row r="161" spans="1:18">
      <c r="A161" t="s">
        <v>585</v>
      </c>
      <c r="B161" s="26">
        <v>11443</v>
      </c>
      <c r="C161" s="25">
        <v>5.6</v>
      </c>
      <c r="E161" s="28">
        <v>11414</v>
      </c>
      <c r="F161" s="32">
        <v>5.6449999999999996</v>
      </c>
      <c r="I161" s="7">
        <v>1947</v>
      </c>
      <c r="J161" s="25">
        <f t="shared" ref="J161:J192" si="30">AM14</f>
        <v>25.7</v>
      </c>
      <c r="K161" s="25">
        <f t="shared" ref="K161:K192" si="31">AN14</f>
        <v>72.3</v>
      </c>
      <c r="L161" s="25">
        <f t="shared" ref="L161:L192" si="32">AO14</f>
        <v>118.2</v>
      </c>
      <c r="M161" s="25">
        <f t="shared" ref="M161:M192" si="33">AP14</f>
        <v>216.1</v>
      </c>
      <c r="O161" s="7">
        <v>1947</v>
      </c>
      <c r="P161" s="68">
        <f t="shared" si="27"/>
        <v>11.892642295233689</v>
      </c>
      <c r="Q161" s="68">
        <f t="shared" si="28"/>
        <v>33.456732993984268</v>
      </c>
      <c r="R161" s="68">
        <f t="shared" si="29"/>
        <v>54.696899583526147</v>
      </c>
    </row>
    <row r="162" spans="1:18">
      <c r="A162" t="s">
        <v>586</v>
      </c>
      <c r="B162" s="26">
        <v>11474</v>
      </c>
      <c r="C162" s="25">
        <v>5.6</v>
      </c>
      <c r="E162" s="28">
        <v>11444</v>
      </c>
      <c r="F162" s="32">
        <v>5.5643000000000002</v>
      </c>
      <c r="I162" s="7">
        <v>1948</v>
      </c>
      <c r="J162" s="25">
        <f t="shared" si="30"/>
        <v>30.9</v>
      </c>
      <c r="K162" s="25">
        <f t="shared" si="31"/>
        <v>82.1</v>
      </c>
      <c r="L162" s="25">
        <f t="shared" si="32"/>
        <v>128.30000000000001</v>
      </c>
      <c r="M162" s="25">
        <f t="shared" si="33"/>
        <v>241.3</v>
      </c>
      <c r="O162" s="7">
        <v>1948</v>
      </c>
      <c r="P162" s="68">
        <f t="shared" si="27"/>
        <v>12.805636137588063</v>
      </c>
      <c r="Q162" s="68">
        <f t="shared" si="28"/>
        <v>34.024036469125569</v>
      </c>
      <c r="R162" s="68">
        <f t="shared" si="29"/>
        <v>53.170327393286371</v>
      </c>
    </row>
    <row r="163" spans="1:18">
      <c r="A163" t="s">
        <v>587</v>
      </c>
      <c r="B163" s="26">
        <v>11504</v>
      </c>
      <c r="C163" s="25">
        <v>5.4</v>
      </c>
      <c r="E163" s="28">
        <v>11475</v>
      </c>
      <c r="F163" s="32">
        <v>5.4298999999999999</v>
      </c>
      <c r="I163" s="7">
        <v>1949</v>
      </c>
      <c r="J163" s="25">
        <f t="shared" si="30"/>
        <v>25.200000000000003</v>
      </c>
      <c r="K163" s="25">
        <f t="shared" si="31"/>
        <v>80.2</v>
      </c>
      <c r="L163" s="25">
        <f t="shared" si="32"/>
        <v>132.29999999999998</v>
      </c>
      <c r="M163" s="25">
        <f t="shared" si="33"/>
        <v>237.7</v>
      </c>
      <c r="O163" s="7">
        <v>1949</v>
      </c>
      <c r="P163" s="68">
        <f t="shared" si="27"/>
        <v>10.601598653765253</v>
      </c>
      <c r="Q163" s="68">
        <f t="shared" si="28"/>
        <v>33.740008413967189</v>
      </c>
      <c r="R163" s="68">
        <f t="shared" si="29"/>
        <v>55.65839293226756</v>
      </c>
    </row>
    <row r="164" spans="1:18">
      <c r="A164" t="s">
        <v>588</v>
      </c>
      <c r="B164" s="26">
        <v>11535</v>
      </c>
      <c r="C164" s="25">
        <v>5.3</v>
      </c>
      <c r="E164" s="28">
        <v>11505</v>
      </c>
      <c r="F164" s="32">
        <v>5.3493000000000004</v>
      </c>
      <c r="I164" s="7">
        <v>1950</v>
      </c>
      <c r="J164" s="25">
        <f t="shared" si="30"/>
        <v>27.5</v>
      </c>
      <c r="K164" s="25">
        <f t="shared" si="31"/>
        <v>93.1</v>
      </c>
      <c r="L164" s="25">
        <f t="shared" si="32"/>
        <v>143.60000000000002</v>
      </c>
      <c r="M164" s="25">
        <f t="shared" si="33"/>
        <v>264.10000000000002</v>
      </c>
      <c r="O164" s="7">
        <v>1950</v>
      </c>
      <c r="P164" s="68">
        <f t="shared" si="27"/>
        <v>10.412722453616054</v>
      </c>
      <c r="Q164" s="68">
        <f t="shared" si="28"/>
        <v>35.251798561151077</v>
      </c>
      <c r="R164" s="68">
        <f t="shared" si="29"/>
        <v>54.373343430518744</v>
      </c>
    </row>
    <row r="165" spans="1:18">
      <c r="A165" t="s">
        <v>589</v>
      </c>
      <c r="B165" s="26">
        <v>11566</v>
      </c>
      <c r="C165" s="25">
        <v>5.2</v>
      </c>
      <c r="E165" s="28">
        <v>11536</v>
      </c>
      <c r="F165" s="32">
        <v>5.1611000000000002</v>
      </c>
      <c r="I165" s="7">
        <v>1951</v>
      </c>
      <c r="J165" s="25">
        <f t="shared" si="30"/>
        <v>31.4</v>
      </c>
      <c r="K165" s="25">
        <f t="shared" si="31"/>
        <v>111</v>
      </c>
      <c r="L165" s="25">
        <f t="shared" si="32"/>
        <v>160.1</v>
      </c>
      <c r="M165" s="25">
        <f t="shared" si="33"/>
        <v>302.39999999999998</v>
      </c>
      <c r="O165" s="7">
        <v>1951</v>
      </c>
      <c r="P165" s="68">
        <f t="shared" si="27"/>
        <v>10.383597883597885</v>
      </c>
      <c r="Q165" s="68">
        <f t="shared" si="28"/>
        <v>36.706349206349209</v>
      </c>
      <c r="R165" s="68">
        <f t="shared" si="29"/>
        <v>52.943121693121697</v>
      </c>
    </row>
    <row r="166" spans="1:18">
      <c r="A166" t="s">
        <v>590</v>
      </c>
      <c r="B166" s="26">
        <v>11596</v>
      </c>
      <c r="C166" s="25">
        <v>4.9000000000000004</v>
      </c>
      <c r="E166" s="28">
        <v>11567</v>
      </c>
      <c r="F166" s="32">
        <v>4.9192</v>
      </c>
      <c r="I166" s="7">
        <v>1952</v>
      </c>
      <c r="J166" s="25">
        <f t="shared" si="30"/>
        <v>30.400000000000002</v>
      </c>
      <c r="K166" s="25">
        <f t="shared" si="31"/>
        <v>116.4</v>
      </c>
      <c r="L166" s="25">
        <f t="shared" si="32"/>
        <v>169.69999999999996</v>
      </c>
      <c r="M166" s="25">
        <f t="shared" si="33"/>
        <v>316.39999999999998</v>
      </c>
      <c r="O166" s="7">
        <v>1952</v>
      </c>
      <c r="P166" s="68">
        <f t="shared" si="27"/>
        <v>9.6080910240202275</v>
      </c>
      <c r="Q166" s="68">
        <f t="shared" si="28"/>
        <v>36.788874841972188</v>
      </c>
      <c r="R166" s="68">
        <f t="shared" si="29"/>
        <v>53.634639696586589</v>
      </c>
    </row>
    <row r="167" spans="1:18">
      <c r="A167" t="s">
        <v>591</v>
      </c>
      <c r="B167" s="26">
        <v>11627</v>
      </c>
      <c r="C167" s="25">
        <v>4.7</v>
      </c>
      <c r="E167" s="28">
        <v>11597</v>
      </c>
      <c r="F167" s="32">
        <v>4.7309999999999999</v>
      </c>
      <c r="I167" s="7">
        <v>1953</v>
      </c>
      <c r="J167" s="25">
        <f t="shared" si="30"/>
        <v>28.7</v>
      </c>
      <c r="K167" s="25">
        <f t="shared" si="31"/>
        <v>126.5</v>
      </c>
      <c r="L167" s="25">
        <f t="shared" si="32"/>
        <v>180.70000000000002</v>
      </c>
      <c r="M167" s="25">
        <f t="shared" si="33"/>
        <v>336</v>
      </c>
      <c r="O167" s="7">
        <v>1953</v>
      </c>
      <c r="P167" s="68">
        <f t="shared" si="27"/>
        <v>8.5416666666666661</v>
      </c>
      <c r="Q167" s="68">
        <f t="shared" si="28"/>
        <v>37.648809523809526</v>
      </c>
      <c r="R167" s="68">
        <f t="shared" si="29"/>
        <v>53.779761904761905</v>
      </c>
    </row>
    <row r="168" spans="1:18">
      <c r="A168" t="s">
        <v>592</v>
      </c>
      <c r="B168" s="26">
        <v>11657</v>
      </c>
      <c r="C168" s="25">
        <v>4.7</v>
      </c>
      <c r="E168" s="28">
        <v>11628</v>
      </c>
      <c r="F168" s="32">
        <v>4.6772</v>
      </c>
      <c r="I168" s="7">
        <v>1954</v>
      </c>
      <c r="J168" s="25">
        <f t="shared" si="30"/>
        <v>28.400000000000002</v>
      </c>
      <c r="K168" s="25">
        <f t="shared" si="31"/>
        <v>120.80000000000001</v>
      </c>
      <c r="L168" s="25">
        <f t="shared" si="32"/>
        <v>186.20000000000002</v>
      </c>
      <c r="M168" s="25">
        <f t="shared" si="33"/>
        <v>335.4</v>
      </c>
      <c r="O168" s="7">
        <v>1954</v>
      </c>
      <c r="P168" s="68">
        <f t="shared" si="27"/>
        <v>8.4675014907573054</v>
      </c>
      <c r="Q168" s="68">
        <f t="shared" si="28"/>
        <v>36.016696481812765</v>
      </c>
      <c r="R168" s="68">
        <f t="shared" si="29"/>
        <v>55.515802027429935</v>
      </c>
    </row>
    <row r="169" spans="1:18">
      <c r="A169" t="s">
        <v>593</v>
      </c>
      <c r="B169" s="26">
        <v>11688</v>
      </c>
      <c r="C169" s="25">
        <v>4.7</v>
      </c>
      <c r="E169" s="28">
        <v>11658</v>
      </c>
      <c r="F169" s="32">
        <v>4.6504000000000003</v>
      </c>
      <c r="I169" s="7">
        <v>1955</v>
      </c>
      <c r="J169" s="25">
        <f t="shared" si="30"/>
        <v>28.8</v>
      </c>
      <c r="K169" s="25">
        <f t="shared" si="31"/>
        <v>135.69999999999999</v>
      </c>
      <c r="L169" s="25">
        <f t="shared" si="32"/>
        <v>203.2</v>
      </c>
      <c r="M169" s="25">
        <f t="shared" si="33"/>
        <v>367.6</v>
      </c>
      <c r="O169" s="7">
        <v>1955</v>
      </c>
      <c r="P169" s="68">
        <f t="shared" si="27"/>
        <v>7.8346028291621321</v>
      </c>
      <c r="Q169" s="68">
        <f t="shared" si="28"/>
        <v>36.915125136017402</v>
      </c>
      <c r="R169" s="68">
        <f t="shared" si="29"/>
        <v>55.277475516866154</v>
      </c>
    </row>
    <row r="170" spans="1:18">
      <c r="A170" t="s">
        <v>594</v>
      </c>
      <c r="B170" s="26">
        <v>11719</v>
      </c>
      <c r="C170" s="25">
        <v>4.5</v>
      </c>
      <c r="E170" s="28">
        <v>11689</v>
      </c>
      <c r="F170" s="32">
        <v>4.516</v>
      </c>
      <c r="I170" s="7">
        <v>1956</v>
      </c>
      <c r="J170" s="25">
        <f t="shared" si="30"/>
        <v>29.400000000000002</v>
      </c>
      <c r="K170" s="25">
        <f t="shared" si="31"/>
        <v>142.6</v>
      </c>
      <c r="L170" s="25">
        <f t="shared" si="32"/>
        <v>215.7</v>
      </c>
      <c r="M170" s="25">
        <f t="shared" si="33"/>
        <v>387.7</v>
      </c>
      <c r="O170" s="7">
        <v>1956</v>
      </c>
      <c r="P170" s="68">
        <f t="shared" si="27"/>
        <v>7.5831828733556872</v>
      </c>
      <c r="Q170" s="68">
        <f t="shared" si="28"/>
        <v>36.781016249677585</v>
      </c>
      <c r="R170" s="68">
        <f t="shared" si="29"/>
        <v>55.635800876966726</v>
      </c>
    </row>
    <row r="171" spans="1:18">
      <c r="A171" t="s">
        <v>595</v>
      </c>
      <c r="B171" s="26">
        <v>11748</v>
      </c>
      <c r="C171" s="25">
        <v>4.4000000000000004</v>
      </c>
      <c r="E171" s="28">
        <v>11720</v>
      </c>
      <c r="F171" s="32">
        <v>4.4084000000000003</v>
      </c>
      <c r="I171" s="7">
        <v>1957</v>
      </c>
      <c r="J171" s="25">
        <f t="shared" si="30"/>
        <v>29.299999999999997</v>
      </c>
      <c r="K171" s="25">
        <f t="shared" si="31"/>
        <v>148.80000000000001</v>
      </c>
      <c r="L171" s="25">
        <f t="shared" si="32"/>
        <v>229.9</v>
      </c>
      <c r="M171" s="25">
        <f t="shared" si="33"/>
        <v>407.9</v>
      </c>
      <c r="O171" s="7">
        <v>1957</v>
      </c>
      <c r="P171" s="68">
        <f t="shared" si="27"/>
        <v>7.1831331208629559</v>
      </c>
      <c r="Q171" s="68">
        <f t="shared" si="28"/>
        <v>36.47952929639618</v>
      </c>
      <c r="R171" s="68">
        <f t="shared" si="29"/>
        <v>56.361853395440065</v>
      </c>
    </row>
    <row r="172" spans="1:18">
      <c r="A172" t="s">
        <v>596</v>
      </c>
      <c r="B172" s="26">
        <v>11779</v>
      </c>
      <c r="C172" s="25">
        <v>4.4000000000000004</v>
      </c>
      <c r="E172" s="28">
        <v>11749</v>
      </c>
      <c r="F172" s="32">
        <v>4.3547000000000002</v>
      </c>
      <c r="I172" s="7">
        <v>1958</v>
      </c>
      <c r="J172" s="25">
        <f t="shared" si="30"/>
        <v>30.6</v>
      </c>
      <c r="K172" s="25">
        <f t="shared" si="31"/>
        <v>141.80000000000001</v>
      </c>
      <c r="L172" s="25">
        <f t="shared" si="32"/>
        <v>238.20000000000002</v>
      </c>
      <c r="M172" s="25">
        <f t="shared" si="33"/>
        <v>410.7</v>
      </c>
      <c r="O172" s="7">
        <v>1958</v>
      </c>
      <c r="P172" s="68">
        <f t="shared" si="27"/>
        <v>7.4506939371804242</v>
      </c>
      <c r="Q172" s="68">
        <f t="shared" si="28"/>
        <v>34.526418310202097</v>
      </c>
      <c r="R172" s="68">
        <f t="shared" si="29"/>
        <v>57.998539079620166</v>
      </c>
    </row>
    <row r="173" spans="1:18">
      <c r="A173" t="s">
        <v>597</v>
      </c>
      <c r="B173" s="26">
        <v>11809</v>
      </c>
      <c r="C173" s="25">
        <v>4.0999999999999996</v>
      </c>
      <c r="E173" s="28">
        <v>11780</v>
      </c>
      <c r="F173" s="32">
        <v>4.0590000000000002</v>
      </c>
      <c r="I173" s="7">
        <v>1959</v>
      </c>
      <c r="J173" s="25">
        <f t="shared" si="30"/>
        <v>28.8</v>
      </c>
      <c r="K173" s="25">
        <f t="shared" si="31"/>
        <v>158.69999999999999</v>
      </c>
      <c r="L173" s="25">
        <f t="shared" si="32"/>
        <v>260</v>
      </c>
      <c r="M173" s="25">
        <f t="shared" si="33"/>
        <v>447.5</v>
      </c>
      <c r="O173" s="7">
        <v>1959</v>
      </c>
      <c r="P173" s="68">
        <f t="shared" si="27"/>
        <v>6.4357541899441344</v>
      </c>
      <c r="Q173" s="68">
        <f t="shared" si="28"/>
        <v>35.463687150837984</v>
      </c>
      <c r="R173" s="68">
        <f t="shared" si="29"/>
        <v>58.100558659217874</v>
      </c>
    </row>
    <row r="174" spans="1:18">
      <c r="A174" t="s">
        <v>598</v>
      </c>
      <c r="B174" s="26">
        <v>11840</v>
      </c>
      <c r="C174" s="25">
        <v>3.9</v>
      </c>
      <c r="E174" s="28">
        <v>11810</v>
      </c>
      <c r="F174" s="32">
        <v>3.9245999999999999</v>
      </c>
      <c r="I174" s="7">
        <v>1960</v>
      </c>
      <c r="J174" s="25">
        <f t="shared" si="30"/>
        <v>30</v>
      </c>
      <c r="K174" s="25">
        <f t="shared" si="31"/>
        <v>160.9</v>
      </c>
      <c r="L174" s="25">
        <f t="shared" si="32"/>
        <v>272.7</v>
      </c>
      <c r="M174" s="25">
        <f t="shared" si="33"/>
        <v>463.5</v>
      </c>
      <c r="O174" s="7">
        <v>1960</v>
      </c>
      <c r="P174" s="68">
        <f t="shared" si="27"/>
        <v>6.4724919093851137</v>
      </c>
      <c r="Q174" s="68">
        <f t="shared" si="28"/>
        <v>34.714131607335489</v>
      </c>
      <c r="R174" s="68">
        <f t="shared" si="29"/>
        <v>58.834951456310677</v>
      </c>
    </row>
    <row r="175" spans="1:18">
      <c r="A175" t="s">
        <v>599</v>
      </c>
      <c r="B175" s="26">
        <v>11870</v>
      </c>
      <c r="C175" s="25">
        <v>3.8</v>
      </c>
      <c r="E175" s="28">
        <v>11841</v>
      </c>
      <c r="F175" s="32">
        <v>3.7902</v>
      </c>
      <c r="I175" s="7">
        <v>1961</v>
      </c>
      <c r="J175" s="25">
        <f t="shared" si="30"/>
        <v>30.2</v>
      </c>
      <c r="K175" s="25">
        <f t="shared" si="31"/>
        <v>162.6</v>
      </c>
      <c r="L175" s="25">
        <f t="shared" si="32"/>
        <v>285.2</v>
      </c>
      <c r="M175" s="25">
        <f t="shared" si="33"/>
        <v>478.3</v>
      </c>
      <c r="O175" s="7">
        <v>1961</v>
      </c>
      <c r="P175" s="68">
        <f t="shared" si="27"/>
        <v>6.3140288521848209</v>
      </c>
      <c r="Q175" s="68">
        <f t="shared" si="28"/>
        <v>33.995400376332846</v>
      </c>
      <c r="R175" s="68">
        <f t="shared" si="29"/>
        <v>59.627848630566589</v>
      </c>
    </row>
    <row r="176" spans="1:18">
      <c r="A176" t="s">
        <v>600</v>
      </c>
      <c r="B176" s="26">
        <v>11901</v>
      </c>
      <c r="C176" s="25">
        <v>3.7</v>
      </c>
      <c r="E176" s="28">
        <v>11871</v>
      </c>
      <c r="F176" s="32">
        <v>3.6827000000000001</v>
      </c>
      <c r="I176" s="7">
        <v>1962</v>
      </c>
      <c r="J176" s="25">
        <f t="shared" si="30"/>
        <v>30.6</v>
      </c>
      <c r="K176" s="25">
        <f t="shared" si="31"/>
        <v>178.1</v>
      </c>
      <c r="L176" s="25">
        <f t="shared" si="32"/>
        <v>305.5</v>
      </c>
      <c r="M176" s="25">
        <f t="shared" si="33"/>
        <v>514.29999999999995</v>
      </c>
      <c r="O176" s="7">
        <v>1962</v>
      </c>
      <c r="P176" s="68">
        <f t="shared" si="27"/>
        <v>5.9498347268131448</v>
      </c>
      <c r="Q176" s="68">
        <f t="shared" si="28"/>
        <v>34.629593622399383</v>
      </c>
      <c r="R176" s="68">
        <f t="shared" si="29"/>
        <v>59.401127746451493</v>
      </c>
    </row>
    <row r="177" spans="1:18">
      <c r="A177" t="s">
        <v>601</v>
      </c>
      <c r="B177" s="26">
        <v>11932</v>
      </c>
      <c r="C177" s="25">
        <v>3.8</v>
      </c>
      <c r="E177" s="28">
        <v>11902</v>
      </c>
      <c r="F177" s="32">
        <v>3.7902</v>
      </c>
      <c r="I177" s="7">
        <v>1963</v>
      </c>
      <c r="J177" s="25">
        <f t="shared" si="30"/>
        <v>31.1</v>
      </c>
      <c r="K177" s="25">
        <f t="shared" si="31"/>
        <v>188.5</v>
      </c>
      <c r="L177" s="25">
        <f t="shared" si="32"/>
        <v>321.5</v>
      </c>
      <c r="M177" s="25">
        <f t="shared" si="33"/>
        <v>541.29999999999995</v>
      </c>
      <c r="O177" s="7">
        <v>1963</v>
      </c>
      <c r="P177" s="68">
        <f t="shared" si="27"/>
        <v>5.7454276741178649</v>
      </c>
      <c r="Q177" s="68">
        <f t="shared" si="28"/>
        <v>34.823572880103455</v>
      </c>
      <c r="R177" s="68">
        <f t="shared" si="29"/>
        <v>59.394051357842237</v>
      </c>
    </row>
    <row r="178" spans="1:18">
      <c r="A178" t="s">
        <v>602</v>
      </c>
      <c r="B178" s="26">
        <v>11962</v>
      </c>
      <c r="C178" s="25">
        <v>4</v>
      </c>
      <c r="E178" s="28">
        <v>11933</v>
      </c>
      <c r="F178" s="32">
        <v>4.0320999999999998</v>
      </c>
      <c r="I178" s="7">
        <v>1964</v>
      </c>
      <c r="J178" s="25">
        <f t="shared" si="30"/>
        <v>30.6</v>
      </c>
      <c r="K178" s="25">
        <f t="shared" si="31"/>
        <v>203.3</v>
      </c>
      <c r="L178" s="25">
        <f t="shared" si="32"/>
        <v>347.59999999999991</v>
      </c>
      <c r="M178" s="25">
        <f t="shared" si="33"/>
        <v>581.4</v>
      </c>
      <c r="O178" s="7">
        <v>1964</v>
      </c>
      <c r="P178" s="68">
        <f t="shared" si="27"/>
        <v>5.2631578947368425</v>
      </c>
      <c r="Q178" s="68">
        <f t="shared" si="28"/>
        <v>34.967320261437912</v>
      </c>
      <c r="R178" s="68">
        <f t="shared" si="29"/>
        <v>59.786721706226338</v>
      </c>
    </row>
    <row r="179" spans="1:18">
      <c r="A179" t="s">
        <v>603</v>
      </c>
      <c r="B179" s="26">
        <v>11993</v>
      </c>
      <c r="C179" s="25">
        <v>4.2</v>
      </c>
      <c r="E179" s="28">
        <v>11963</v>
      </c>
      <c r="F179" s="32">
        <v>4.1665000000000001</v>
      </c>
      <c r="I179" s="7">
        <v>1965</v>
      </c>
      <c r="J179" s="25">
        <f t="shared" si="30"/>
        <v>33.599999999999994</v>
      </c>
      <c r="K179" s="25">
        <f t="shared" si="31"/>
        <v>224.39999999999998</v>
      </c>
      <c r="L179" s="25">
        <f t="shared" si="32"/>
        <v>373.90000000000003</v>
      </c>
      <c r="M179" s="25">
        <f t="shared" si="33"/>
        <v>631.9</v>
      </c>
      <c r="O179" s="7">
        <v>1965</v>
      </c>
      <c r="P179" s="68">
        <f t="shared" si="27"/>
        <v>5.3172970406709918</v>
      </c>
      <c r="Q179" s="68">
        <f t="shared" si="28"/>
        <v>35.511948093052695</v>
      </c>
      <c r="R179" s="68">
        <f t="shared" si="29"/>
        <v>59.170754866276312</v>
      </c>
    </row>
    <row r="180" spans="1:18">
      <c r="A180" t="s">
        <v>604</v>
      </c>
      <c r="B180" s="26">
        <v>12023</v>
      </c>
      <c r="C180" s="25">
        <v>4.2</v>
      </c>
      <c r="E180" s="28">
        <v>11994</v>
      </c>
      <c r="F180" s="32">
        <v>4.1665000000000001</v>
      </c>
      <c r="I180" s="7">
        <v>1966</v>
      </c>
      <c r="J180" s="25">
        <f t="shared" si="30"/>
        <v>35.200000000000003</v>
      </c>
      <c r="K180" s="25">
        <f t="shared" si="31"/>
        <v>248.79999999999998</v>
      </c>
      <c r="L180" s="25">
        <f t="shared" si="32"/>
        <v>407.39999999999992</v>
      </c>
      <c r="M180" s="25">
        <f t="shared" si="33"/>
        <v>691.2</v>
      </c>
      <c r="O180" s="7">
        <v>1966</v>
      </c>
      <c r="P180" s="68">
        <f t="shared" si="27"/>
        <v>5.0925925925925926</v>
      </c>
      <c r="Q180" s="68">
        <f t="shared" si="28"/>
        <v>35.995370370370367</v>
      </c>
      <c r="R180" s="68">
        <f t="shared" si="29"/>
        <v>58.940972222222207</v>
      </c>
    </row>
    <row r="181" spans="1:18">
      <c r="A181" t="s">
        <v>605</v>
      </c>
      <c r="B181" s="26">
        <v>12054</v>
      </c>
      <c r="C181" s="25">
        <v>4.0999999999999996</v>
      </c>
      <c r="E181" s="28">
        <v>12024</v>
      </c>
      <c r="F181" s="32">
        <v>4.0858999999999996</v>
      </c>
      <c r="I181" s="7">
        <v>1967</v>
      </c>
      <c r="J181" s="25">
        <f t="shared" si="30"/>
        <v>34.9</v>
      </c>
      <c r="K181" s="25">
        <f t="shared" si="31"/>
        <v>255.7</v>
      </c>
      <c r="L181" s="25">
        <f t="shared" si="32"/>
        <v>435.69999999999993</v>
      </c>
      <c r="M181" s="25">
        <f t="shared" si="33"/>
        <v>726.2</v>
      </c>
      <c r="O181" s="7">
        <v>1967</v>
      </c>
      <c r="P181" s="68">
        <f t="shared" si="27"/>
        <v>4.8058386119526295</v>
      </c>
      <c r="Q181" s="68">
        <f t="shared" si="28"/>
        <v>35.210685761498205</v>
      </c>
      <c r="R181" s="68">
        <f t="shared" si="29"/>
        <v>59.99724593775818</v>
      </c>
    </row>
    <row r="182" spans="1:18">
      <c r="A182" t="s">
        <v>606</v>
      </c>
      <c r="B182" s="26">
        <v>12085</v>
      </c>
      <c r="C182" s="25">
        <v>4</v>
      </c>
      <c r="E182" s="28">
        <v>12055</v>
      </c>
      <c r="F182" s="32">
        <v>4.0052000000000003</v>
      </c>
      <c r="I182" s="7">
        <v>1968</v>
      </c>
      <c r="J182" s="25">
        <f t="shared" si="30"/>
        <v>36.5</v>
      </c>
      <c r="K182" s="25">
        <f t="shared" si="31"/>
        <v>278.60000000000002</v>
      </c>
      <c r="L182" s="25">
        <f t="shared" si="32"/>
        <v>476.6</v>
      </c>
      <c r="M182" s="25">
        <f t="shared" si="33"/>
        <v>791.7</v>
      </c>
      <c r="O182" s="7">
        <v>1968</v>
      </c>
      <c r="P182" s="68">
        <f t="shared" si="27"/>
        <v>4.6103321965390931</v>
      </c>
      <c r="Q182" s="68">
        <f t="shared" si="28"/>
        <v>35.190097259062782</v>
      </c>
      <c r="R182" s="68">
        <f t="shared" si="29"/>
        <v>60.199570544398128</v>
      </c>
    </row>
    <row r="183" spans="1:18">
      <c r="A183" t="s">
        <v>607</v>
      </c>
      <c r="B183" s="26">
        <v>12113</v>
      </c>
      <c r="C183" s="25">
        <v>4</v>
      </c>
      <c r="E183" s="28">
        <v>12086</v>
      </c>
      <c r="F183" s="32">
        <v>4.0320999999999998</v>
      </c>
      <c r="I183" s="7">
        <v>1969</v>
      </c>
      <c r="J183" s="25">
        <f t="shared" si="30"/>
        <v>39.799999999999997</v>
      </c>
      <c r="K183" s="25">
        <f t="shared" si="31"/>
        <v>295.3</v>
      </c>
      <c r="L183" s="25">
        <f t="shared" si="32"/>
        <v>519.69999999999993</v>
      </c>
      <c r="M183" s="25">
        <f t="shared" si="33"/>
        <v>855.1</v>
      </c>
      <c r="O183" s="7">
        <v>1969</v>
      </c>
      <c r="P183" s="68">
        <f t="shared" si="27"/>
        <v>4.654426382879195</v>
      </c>
      <c r="Q183" s="68">
        <f t="shared" si="28"/>
        <v>34.533972634779559</v>
      </c>
      <c r="R183" s="68">
        <f t="shared" si="29"/>
        <v>60.776517366389889</v>
      </c>
    </row>
    <row r="184" spans="1:18">
      <c r="A184" t="s">
        <v>608</v>
      </c>
      <c r="B184" s="26">
        <v>12144</v>
      </c>
      <c r="C184" s="25">
        <v>3.8</v>
      </c>
      <c r="E184" s="28">
        <v>12114</v>
      </c>
      <c r="F184" s="32">
        <v>3.7902</v>
      </c>
      <c r="I184" s="7">
        <v>1970</v>
      </c>
      <c r="J184" s="25">
        <f t="shared" si="30"/>
        <v>42.3</v>
      </c>
      <c r="K184" s="25">
        <f t="shared" si="31"/>
        <v>294.8</v>
      </c>
      <c r="L184" s="25">
        <f t="shared" si="32"/>
        <v>557.70000000000005</v>
      </c>
      <c r="M184" s="25">
        <f t="shared" si="33"/>
        <v>894.7</v>
      </c>
      <c r="O184" s="7">
        <v>1970</v>
      </c>
      <c r="P184" s="68">
        <f t="shared" si="27"/>
        <v>4.7278417346596626</v>
      </c>
      <c r="Q184" s="68">
        <f t="shared" si="28"/>
        <v>32.949592042025259</v>
      </c>
      <c r="R184" s="68">
        <f t="shared" si="29"/>
        <v>62.333743154129884</v>
      </c>
    </row>
    <row r="185" spans="1:18">
      <c r="A185" t="s">
        <v>609</v>
      </c>
      <c r="B185" s="26">
        <v>12174</v>
      </c>
      <c r="C185" s="25">
        <v>4.0999999999999996</v>
      </c>
      <c r="E185" s="28">
        <v>12145</v>
      </c>
      <c r="F185" s="32">
        <v>4.0590000000000002</v>
      </c>
      <c r="I185" s="7">
        <v>1971</v>
      </c>
      <c r="J185" s="25">
        <f t="shared" si="30"/>
        <v>44.599999999999994</v>
      </c>
      <c r="K185" s="25">
        <f t="shared" si="31"/>
        <v>313.29999999999995</v>
      </c>
      <c r="L185" s="25">
        <f t="shared" si="32"/>
        <v>611.79999999999995</v>
      </c>
      <c r="M185" s="25">
        <f t="shared" si="33"/>
        <v>969.8</v>
      </c>
      <c r="O185" s="7">
        <v>1971</v>
      </c>
      <c r="P185" s="68">
        <f t="shared" si="27"/>
        <v>4.5988863683233649</v>
      </c>
      <c r="Q185" s="68">
        <f t="shared" si="28"/>
        <v>32.305630026809652</v>
      </c>
      <c r="R185" s="68">
        <f t="shared" si="29"/>
        <v>63.085172200453698</v>
      </c>
    </row>
    <row r="186" spans="1:18">
      <c r="A186" t="s">
        <v>610</v>
      </c>
      <c r="B186" s="26">
        <v>12205</v>
      </c>
      <c r="C186" s="25">
        <v>4.7</v>
      </c>
      <c r="E186" s="28">
        <v>12175</v>
      </c>
      <c r="F186" s="32">
        <v>4.7309999999999999</v>
      </c>
      <c r="I186" s="7">
        <v>1972</v>
      </c>
      <c r="J186" s="25">
        <f t="shared" si="30"/>
        <v>50.199999999999996</v>
      </c>
      <c r="K186" s="25">
        <f t="shared" si="31"/>
        <v>344.6</v>
      </c>
      <c r="L186" s="25">
        <f t="shared" si="32"/>
        <v>672.19999999999993</v>
      </c>
      <c r="M186" s="25">
        <f t="shared" si="33"/>
        <v>1067.0999999999999</v>
      </c>
      <c r="O186" s="7">
        <v>1972</v>
      </c>
      <c r="P186" s="68">
        <f t="shared" si="27"/>
        <v>4.7043388623371758</v>
      </c>
      <c r="Q186" s="68">
        <f t="shared" si="28"/>
        <v>32.293130915565555</v>
      </c>
      <c r="R186" s="68">
        <f t="shared" si="29"/>
        <v>62.993159029144415</v>
      </c>
    </row>
    <row r="187" spans="1:18">
      <c r="A187" t="s">
        <v>611</v>
      </c>
      <c r="B187" s="26">
        <v>12235</v>
      </c>
      <c r="C187" s="25">
        <v>5.5</v>
      </c>
      <c r="E187" s="28">
        <v>12206</v>
      </c>
      <c r="F187" s="32">
        <v>5.4568000000000003</v>
      </c>
      <c r="I187" s="7">
        <v>1973</v>
      </c>
      <c r="J187" s="25">
        <f t="shared" si="30"/>
        <v>71.300000000000011</v>
      </c>
      <c r="K187" s="25">
        <f t="shared" si="31"/>
        <v>382.6</v>
      </c>
      <c r="L187" s="25">
        <f t="shared" si="32"/>
        <v>744.09999999999991</v>
      </c>
      <c r="M187" s="25">
        <f t="shared" si="33"/>
        <v>1198</v>
      </c>
      <c r="O187" s="7">
        <v>1973</v>
      </c>
      <c r="P187" s="68">
        <f t="shared" si="27"/>
        <v>5.9515859766277135</v>
      </c>
      <c r="Q187" s="68">
        <f t="shared" si="28"/>
        <v>31.936560934891485</v>
      </c>
      <c r="R187" s="68">
        <f t="shared" si="29"/>
        <v>62.111853088480792</v>
      </c>
    </row>
    <row r="188" spans="1:18">
      <c r="A188" t="s">
        <v>612</v>
      </c>
      <c r="B188" s="26">
        <v>12266</v>
      </c>
      <c r="C188" s="25">
        <v>6</v>
      </c>
      <c r="E188" s="28">
        <v>12236</v>
      </c>
      <c r="F188" s="32">
        <v>5.9675000000000002</v>
      </c>
      <c r="I188" s="7">
        <v>1974</v>
      </c>
      <c r="J188" s="25">
        <f t="shared" si="30"/>
        <v>79.8</v>
      </c>
      <c r="K188" s="25">
        <f t="shared" si="31"/>
        <v>404.1</v>
      </c>
      <c r="L188" s="25">
        <f t="shared" si="32"/>
        <v>813.40000000000009</v>
      </c>
      <c r="M188" s="25">
        <f t="shared" si="33"/>
        <v>1297.0999999999999</v>
      </c>
      <c r="O188" s="7">
        <v>1974</v>
      </c>
      <c r="P188" s="68">
        <f t="shared" si="27"/>
        <v>6.152185644900162</v>
      </c>
      <c r="Q188" s="68">
        <f t="shared" si="28"/>
        <v>31.154113021355332</v>
      </c>
      <c r="R188" s="68">
        <f t="shared" si="29"/>
        <v>62.709120345385877</v>
      </c>
    </row>
    <row r="189" spans="1:18">
      <c r="A189" t="s">
        <v>613</v>
      </c>
      <c r="B189" s="26">
        <v>12297</v>
      </c>
      <c r="C189" s="25">
        <v>5.7</v>
      </c>
      <c r="E189" s="28">
        <v>12267</v>
      </c>
      <c r="F189" s="32">
        <v>5.7256</v>
      </c>
      <c r="I189" s="7">
        <v>1975</v>
      </c>
      <c r="J189" s="25">
        <f t="shared" si="30"/>
        <v>85.6</v>
      </c>
      <c r="K189" s="25">
        <f t="shared" si="31"/>
        <v>425.1</v>
      </c>
      <c r="L189" s="25">
        <f t="shared" si="32"/>
        <v>902.1</v>
      </c>
      <c r="M189" s="25">
        <f t="shared" si="33"/>
        <v>1413.1</v>
      </c>
      <c r="O189" s="7">
        <v>1975</v>
      </c>
      <c r="P189" s="68">
        <f t="shared" si="27"/>
        <v>6.0576038496921667</v>
      </c>
      <c r="Q189" s="68">
        <f t="shared" si="28"/>
        <v>30.082796688132476</v>
      </c>
      <c r="R189" s="68">
        <f t="shared" si="29"/>
        <v>63.838369542141393</v>
      </c>
    </row>
    <row r="190" spans="1:18">
      <c r="A190" t="s">
        <v>614</v>
      </c>
      <c r="B190" s="26">
        <v>12327</v>
      </c>
      <c r="C190" s="25">
        <v>5.4</v>
      </c>
      <c r="E190" s="28">
        <v>12298</v>
      </c>
      <c r="F190" s="32">
        <v>5.4029999999999996</v>
      </c>
      <c r="I190" s="7">
        <v>1976</v>
      </c>
      <c r="J190" s="25">
        <f t="shared" si="30"/>
        <v>88.1</v>
      </c>
      <c r="K190" s="25">
        <f t="shared" si="31"/>
        <v>486</v>
      </c>
      <c r="L190" s="25">
        <f t="shared" si="32"/>
        <v>1007.5999999999999</v>
      </c>
      <c r="M190" s="25">
        <f t="shared" si="33"/>
        <v>1581.6</v>
      </c>
      <c r="O190" s="7">
        <v>1976</v>
      </c>
      <c r="P190" s="68">
        <f t="shared" si="27"/>
        <v>5.5703085483055137</v>
      </c>
      <c r="Q190" s="68">
        <f t="shared" si="28"/>
        <v>30.72837632776935</v>
      </c>
      <c r="R190" s="68">
        <f t="shared" si="29"/>
        <v>63.707637835103689</v>
      </c>
    </row>
    <row r="191" spans="1:18">
      <c r="A191" t="s">
        <v>615</v>
      </c>
      <c r="B191" s="26">
        <v>12358</v>
      </c>
      <c r="C191" s="25">
        <v>5.0999999999999996</v>
      </c>
      <c r="E191" s="28">
        <v>12328</v>
      </c>
      <c r="F191" s="32">
        <v>5.1341999999999999</v>
      </c>
      <c r="I191" s="7">
        <v>1977</v>
      </c>
      <c r="J191" s="25">
        <f t="shared" si="30"/>
        <v>95.2</v>
      </c>
      <c r="K191" s="25">
        <f t="shared" si="31"/>
        <v>548.6</v>
      </c>
      <c r="L191" s="25">
        <f t="shared" si="32"/>
        <v>1124.9000000000001</v>
      </c>
      <c r="M191" s="25">
        <f t="shared" si="33"/>
        <v>1768.7</v>
      </c>
      <c r="O191" s="7">
        <v>1977</v>
      </c>
      <c r="P191" s="68">
        <f t="shared" si="27"/>
        <v>5.3824843105105442</v>
      </c>
      <c r="Q191" s="68">
        <f t="shared" si="28"/>
        <v>31.01713122632442</v>
      </c>
      <c r="R191" s="68">
        <f t="shared" si="29"/>
        <v>63.600384463165042</v>
      </c>
    </row>
    <row r="192" spans="1:18">
      <c r="A192" t="s">
        <v>616</v>
      </c>
      <c r="B192" s="26">
        <v>12388</v>
      </c>
      <c r="C192" s="25">
        <v>4.8</v>
      </c>
      <c r="E192" s="28">
        <v>12359</v>
      </c>
      <c r="F192" s="32">
        <v>4.8384999999999998</v>
      </c>
      <c r="I192" s="7">
        <v>1978</v>
      </c>
      <c r="J192" s="25">
        <f t="shared" si="30"/>
        <v>109.9</v>
      </c>
      <c r="K192" s="25">
        <f t="shared" si="31"/>
        <v>618.6</v>
      </c>
      <c r="L192" s="25">
        <f t="shared" si="32"/>
        <v>1281.4000000000001</v>
      </c>
      <c r="M192" s="25">
        <f t="shared" si="33"/>
        <v>2009.9</v>
      </c>
      <c r="O192" s="7">
        <v>1978</v>
      </c>
      <c r="P192" s="68">
        <f t="shared" si="27"/>
        <v>5.4679337280461713</v>
      </c>
      <c r="Q192" s="68">
        <f t="shared" si="28"/>
        <v>30.777650629384546</v>
      </c>
      <c r="R192" s="68">
        <f t="shared" si="29"/>
        <v>63.754415642569285</v>
      </c>
    </row>
    <row r="193" spans="1:18">
      <c r="A193" t="s">
        <v>617</v>
      </c>
      <c r="B193" s="26">
        <v>12419</v>
      </c>
      <c r="C193" s="25">
        <v>4.9000000000000004</v>
      </c>
      <c r="E193" s="28">
        <v>12389</v>
      </c>
      <c r="F193" s="32">
        <v>4.8654000000000002</v>
      </c>
      <c r="I193" s="7">
        <v>1979</v>
      </c>
      <c r="J193" s="25">
        <f t="shared" ref="J193:J222" si="34">AM46</f>
        <v>129.5</v>
      </c>
      <c r="K193" s="25">
        <f t="shared" ref="K193:K222" si="35">AN46</f>
        <v>692</v>
      </c>
      <c r="L193" s="25">
        <f t="shared" ref="L193:L222" si="36">AO46</f>
        <v>1434.9</v>
      </c>
      <c r="M193" s="25">
        <f t="shared" ref="M193:M222" si="37">AP46</f>
        <v>2256.4</v>
      </c>
      <c r="O193" s="7">
        <v>1979</v>
      </c>
      <c r="P193" s="68">
        <f t="shared" si="27"/>
        <v>5.739230632866513</v>
      </c>
      <c r="Q193" s="68">
        <f t="shared" si="28"/>
        <v>30.668321219641907</v>
      </c>
      <c r="R193" s="68">
        <f t="shared" si="29"/>
        <v>63.592448147491574</v>
      </c>
    </row>
    <row r="194" spans="1:18">
      <c r="A194" t="s">
        <v>618</v>
      </c>
      <c r="B194" s="26">
        <v>12450</v>
      </c>
      <c r="C194" s="25">
        <v>5</v>
      </c>
      <c r="E194" s="28">
        <v>12420</v>
      </c>
      <c r="F194" s="32">
        <v>5.0266999999999999</v>
      </c>
      <c r="I194" s="7">
        <v>1980</v>
      </c>
      <c r="J194" s="25">
        <f t="shared" si="34"/>
        <v>153.4</v>
      </c>
      <c r="K194" s="25">
        <f t="shared" si="35"/>
        <v>716.2</v>
      </c>
      <c r="L194" s="25">
        <f t="shared" si="36"/>
        <v>1579.7</v>
      </c>
      <c r="M194" s="25">
        <f t="shared" si="37"/>
        <v>2449.3000000000002</v>
      </c>
      <c r="O194" s="7">
        <v>1980</v>
      </c>
      <c r="P194" s="68">
        <f t="shared" si="27"/>
        <v>6.2630139223451593</v>
      </c>
      <c r="Q194" s="68">
        <f t="shared" si="28"/>
        <v>29.241007634834439</v>
      </c>
      <c r="R194" s="68">
        <f t="shared" si="29"/>
        <v>64.495978442820387</v>
      </c>
    </row>
    <row r="195" spans="1:18">
      <c r="A195" t="s">
        <v>619</v>
      </c>
      <c r="B195" s="26">
        <v>12478</v>
      </c>
      <c r="C195" s="25">
        <v>5.3</v>
      </c>
      <c r="E195" s="28">
        <v>12451</v>
      </c>
      <c r="F195" s="32">
        <v>5.2686000000000002</v>
      </c>
      <c r="I195" s="7">
        <v>1981</v>
      </c>
      <c r="J195" s="25">
        <f t="shared" si="34"/>
        <v>197.7</v>
      </c>
      <c r="K195" s="25">
        <f t="shared" si="35"/>
        <v>783.40000000000009</v>
      </c>
      <c r="L195" s="25">
        <f t="shared" si="36"/>
        <v>1772.9999999999998</v>
      </c>
      <c r="M195" s="25">
        <f t="shared" si="37"/>
        <v>2754</v>
      </c>
      <c r="O195" s="7">
        <v>1981</v>
      </c>
      <c r="P195" s="68">
        <f t="shared" si="27"/>
        <v>7.1786492374727668</v>
      </c>
      <c r="Q195" s="68">
        <f t="shared" si="28"/>
        <v>28.44589687726943</v>
      </c>
      <c r="R195" s="68">
        <f t="shared" si="29"/>
        <v>64.379084967320253</v>
      </c>
    </row>
    <row r="196" spans="1:18">
      <c r="A196" t="s">
        <v>620</v>
      </c>
      <c r="B196" s="26">
        <v>12509</v>
      </c>
      <c r="C196" s="25">
        <v>5.5</v>
      </c>
      <c r="E196" s="28">
        <v>12479</v>
      </c>
      <c r="F196" s="32">
        <v>5.5106000000000002</v>
      </c>
      <c r="I196" s="7">
        <v>1982</v>
      </c>
      <c r="J196" s="25">
        <f t="shared" si="34"/>
        <v>190.8</v>
      </c>
      <c r="K196" s="25">
        <f t="shared" si="35"/>
        <v>771.9</v>
      </c>
      <c r="L196" s="25">
        <f t="shared" si="36"/>
        <v>1887.5</v>
      </c>
      <c r="M196" s="25">
        <f t="shared" si="37"/>
        <v>2850.1</v>
      </c>
      <c r="O196" s="7">
        <v>1982</v>
      </c>
      <c r="P196" s="68">
        <f t="shared" si="27"/>
        <v>6.6945019473000951</v>
      </c>
      <c r="Q196" s="68">
        <f t="shared" si="28"/>
        <v>27.083260236482932</v>
      </c>
      <c r="R196" s="68">
        <f t="shared" si="29"/>
        <v>66.225746465036323</v>
      </c>
    </row>
    <row r="197" spans="1:18">
      <c r="A197" t="s">
        <v>621</v>
      </c>
      <c r="B197" s="26">
        <v>12539</v>
      </c>
      <c r="C197" s="25">
        <v>5.5</v>
      </c>
      <c r="E197" s="28">
        <v>12510</v>
      </c>
      <c r="F197" s="32">
        <v>5.5106000000000002</v>
      </c>
      <c r="I197" s="7">
        <v>1983</v>
      </c>
      <c r="J197" s="25">
        <f t="shared" si="34"/>
        <v>160.39999999999998</v>
      </c>
      <c r="K197" s="25">
        <f t="shared" si="35"/>
        <v>836.09999999999991</v>
      </c>
      <c r="L197" s="25">
        <f t="shared" si="36"/>
        <v>2111.1</v>
      </c>
      <c r="M197" s="25">
        <f t="shared" si="37"/>
        <v>3107.5</v>
      </c>
      <c r="O197" s="7">
        <v>1983</v>
      </c>
      <c r="P197" s="68">
        <f t="shared" si="27"/>
        <v>5.1617055510860812</v>
      </c>
      <c r="Q197" s="68">
        <f t="shared" si="28"/>
        <v>26.905872888173768</v>
      </c>
      <c r="R197" s="68">
        <f t="shared" si="29"/>
        <v>67.935639581657284</v>
      </c>
    </row>
    <row r="198" spans="1:18">
      <c r="A198" t="s">
        <v>622</v>
      </c>
      <c r="B198" s="26">
        <v>12570</v>
      </c>
      <c r="C198" s="25">
        <v>5.6</v>
      </c>
      <c r="E198" s="28">
        <v>12540</v>
      </c>
      <c r="F198" s="32">
        <v>5.6181000000000001</v>
      </c>
      <c r="I198" s="7">
        <v>1984</v>
      </c>
      <c r="J198" s="25">
        <f t="shared" si="34"/>
        <v>184.5</v>
      </c>
      <c r="K198" s="25">
        <f t="shared" si="35"/>
        <v>937.3</v>
      </c>
      <c r="L198" s="25">
        <f t="shared" si="36"/>
        <v>2346.3000000000002</v>
      </c>
      <c r="M198" s="25">
        <f t="shared" si="37"/>
        <v>3468.1</v>
      </c>
      <c r="O198" s="7">
        <v>1984</v>
      </c>
      <c r="P198" s="68">
        <f t="shared" si="27"/>
        <v>5.3199158040425596</v>
      </c>
      <c r="Q198" s="68">
        <f t="shared" si="28"/>
        <v>27.026325653816212</v>
      </c>
      <c r="R198" s="68">
        <f t="shared" si="29"/>
        <v>67.653758542141247</v>
      </c>
    </row>
    <row r="199" spans="1:18">
      <c r="A199" t="s">
        <v>623</v>
      </c>
      <c r="B199" s="26">
        <v>12600</v>
      </c>
      <c r="C199" s="25">
        <v>5.5</v>
      </c>
      <c r="E199" s="28">
        <v>12571</v>
      </c>
      <c r="F199" s="32">
        <v>5.5106000000000002</v>
      </c>
      <c r="I199" s="7">
        <v>1985</v>
      </c>
      <c r="J199" s="25">
        <f t="shared" si="34"/>
        <v>183.7</v>
      </c>
      <c r="K199" s="25">
        <f t="shared" si="35"/>
        <v>981.40000000000009</v>
      </c>
      <c r="L199" s="25">
        <f t="shared" si="36"/>
        <v>2557.2999999999997</v>
      </c>
      <c r="M199" s="25">
        <f t="shared" si="37"/>
        <v>3722.5</v>
      </c>
      <c r="O199" s="7">
        <v>1985</v>
      </c>
      <c r="P199" s="68">
        <f t="shared" si="27"/>
        <v>4.9348556077904631</v>
      </c>
      <c r="Q199" s="68">
        <f t="shared" si="28"/>
        <v>26.364002686366693</v>
      </c>
      <c r="R199" s="68">
        <f t="shared" si="29"/>
        <v>68.698455339153782</v>
      </c>
    </row>
    <row r="200" spans="1:18">
      <c r="A200" t="s">
        <v>624</v>
      </c>
      <c r="B200" s="26">
        <v>12631</v>
      </c>
      <c r="C200" s="25">
        <v>5.0999999999999996</v>
      </c>
      <c r="E200" s="28">
        <v>12601</v>
      </c>
      <c r="F200" s="32">
        <v>5.1341999999999999</v>
      </c>
      <c r="I200" s="7">
        <v>1986</v>
      </c>
      <c r="J200" s="25">
        <f t="shared" si="34"/>
        <v>144.6</v>
      </c>
      <c r="K200" s="25">
        <f t="shared" si="35"/>
        <v>1028.3</v>
      </c>
      <c r="L200" s="25">
        <f t="shared" si="36"/>
        <v>2751.2</v>
      </c>
      <c r="M200" s="25">
        <f t="shared" si="37"/>
        <v>3924.1</v>
      </c>
      <c r="O200" s="7">
        <v>1986</v>
      </c>
      <c r="P200" s="68">
        <f t="shared" si="27"/>
        <v>3.6849213832471142</v>
      </c>
      <c r="Q200" s="68">
        <f t="shared" si="28"/>
        <v>26.204734843658418</v>
      </c>
      <c r="R200" s="68">
        <f t="shared" si="29"/>
        <v>70.110343773094471</v>
      </c>
    </row>
    <row r="201" spans="1:18">
      <c r="A201" t="s">
        <v>625</v>
      </c>
      <c r="B201" s="26">
        <v>12662</v>
      </c>
      <c r="C201" s="25">
        <v>5.0999999999999996</v>
      </c>
      <c r="E201" s="28">
        <v>12632</v>
      </c>
      <c r="F201" s="32">
        <v>5.0804999999999998</v>
      </c>
      <c r="I201" s="7">
        <v>1987</v>
      </c>
      <c r="J201" s="25">
        <f t="shared" si="34"/>
        <v>152.39999999999998</v>
      </c>
      <c r="K201" s="25">
        <f t="shared" si="35"/>
        <v>1089.8</v>
      </c>
      <c r="L201" s="25">
        <f t="shared" si="36"/>
        <v>2918.0000000000005</v>
      </c>
      <c r="M201" s="25">
        <f t="shared" si="37"/>
        <v>4160.1000000000004</v>
      </c>
      <c r="O201" s="7">
        <v>1987</v>
      </c>
      <c r="P201" s="68">
        <f t="shared" si="27"/>
        <v>3.6633734765991193</v>
      </c>
      <c r="Q201" s="68">
        <f t="shared" si="28"/>
        <v>26.196485661402367</v>
      </c>
      <c r="R201" s="68">
        <f t="shared" si="29"/>
        <v>70.14254465036899</v>
      </c>
    </row>
    <row r="202" spans="1:18">
      <c r="A202" t="s">
        <v>626</v>
      </c>
      <c r="B202" s="26">
        <v>12692</v>
      </c>
      <c r="C202" s="25">
        <v>4.8</v>
      </c>
      <c r="E202" s="28">
        <v>12663</v>
      </c>
      <c r="F202" s="32">
        <v>4.7847999999999997</v>
      </c>
      <c r="I202" s="7">
        <v>1988</v>
      </c>
      <c r="J202" s="25">
        <f t="shared" si="34"/>
        <v>152.69999999999999</v>
      </c>
      <c r="K202" s="25">
        <f t="shared" si="35"/>
        <v>1188.2</v>
      </c>
      <c r="L202" s="25">
        <f t="shared" si="36"/>
        <v>3146.2000000000003</v>
      </c>
      <c r="M202" s="25">
        <f t="shared" si="37"/>
        <v>4487.3</v>
      </c>
      <c r="O202" s="7">
        <v>1988</v>
      </c>
      <c r="P202" s="68">
        <f t="shared" si="27"/>
        <v>3.4029371782586404</v>
      </c>
      <c r="Q202" s="68">
        <f t="shared" si="28"/>
        <v>26.479174559311833</v>
      </c>
      <c r="R202" s="68">
        <f t="shared" si="29"/>
        <v>70.113431239275286</v>
      </c>
    </row>
    <row r="203" spans="1:18">
      <c r="A203" t="s">
        <v>627</v>
      </c>
      <c r="B203" s="26">
        <v>12723</v>
      </c>
      <c r="C203" s="25">
        <v>5</v>
      </c>
      <c r="E203" s="28">
        <v>12693</v>
      </c>
      <c r="F203" s="32">
        <v>4.9997999999999996</v>
      </c>
      <c r="I203" s="7">
        <v>1989</v>
      </c>
      <c r="J203" s="25">
        <f t="shared" si="34"/>
        <v>170.3</v>
      </c>
      <c r="K203" s="25">
        <f t="shared" si="35"/>
        <v>1256.8</v>
      </c>
      <c r="L203" s="25">
        <f t="shared" si="36"/>
        <v>3407.7999999999997</v>
      </c>
      <c r="M203" s="25">
        <f t="shared" si="37"/>
        <v>4834.8</v>
      </c>
      <c r="O203" s="7">
        <v>1989</v>
      </c>
      <c r="P203" s="68">
        <f t="shared" si="27"/>
        <v>3.5223794159013817</v>
      </c>
      <c r="Q203" s="68">
        <f t="shared" si="28"/>
        <v>25.99487052204848</v>
      </c>
      <c r="R203" s="68">
        <f t="shared" si="29"/>
        <v>70.484818399933815</v>
      </c>
    </row>
    <row r="204" spans="1:18">
      <c r="A204" t="s">
        <v>628</v>
      </c>
      <c r="B204" s="26">
        <v>12753</v>
      </c>
      <c r="C204" s="25">
        <v>5.0999999999999996</v>
      </c>
      <c r="E204" s="28">
        <v>12724</v>
      </c>
      <c r="F204" s="32">
        <v>5.0536000000000003</v>
      </c>
      <c r="I204" s="7">
        <v>1990</v>
      </c>
      <c r="J204" s="25">
        <f t="shared" si="34"/>
        <v>184.39999999999998</v>
      </c>
      <c r="K204" s="25">
        <f t="shared" si="35"/>
        <v>1281.3000000000002</v>
      </c>
      <c r="L204" s="25">
        <f t="shared" si="36"/>
        <v>3631.3</v>
      </c>
      <c r="M204" s="25">
        <f t="shared" si="37"/>
        <v>5097</v>
      </c>
      <c r="O204" s="7">
        <v>1990</v>
      </c>
      <c r="P204" s="68">
        <f t="shared" si="27"/>
        <v>3.6178144006278194</v>
      </c>
      <c r="Q204" s="68">
        <f t="shared" si="28"/>
        <v>25.138316656856979</v>
      </c>
      <c r="R204" s="68">
        <f t="shared" si="29"/>
        <v>71.243868942515206</v>
      </c>
    </row>
    <row r="205" spans="1:18">
      <c r="A205" t="s">
        <v>629</v>
      </c>
      <c r="B205" s="26">
        <v>12784</v>
      </c>
      <c r="C205" s="25">
        <v>5.4</v>
      </c>
      <c r="E205" s="28">
        <v>12754</v>
      </c>
      <c r="F205" s="32">
        <v>5.3761000000000001</v>
      </c>
      <c r="I205" s="7">
        <v>1991</v>
      </c>
      <c r="J205" s="25">
        <f t="shared" si="34"/>
        <v>167.4</v>
      </c>
      <c r="K205" s="25">
        <f t="shared" si="35"/>
        <v>1273</v>
      </c>
      <c r="L205" s="25">
        <f t="shared" si="36"/>
        <v>3793.8999999999996</v>
      </c>
      <c r="M205" s="25">
        <f t="shared" si="37"/>
        <v>5234.1000000000004</v>
      </c>
      <c r="O205" s="7">
        <v>1991</v>
      </c>
      <c r="P205" s="68">
        <f t="shared" si="27"/>
        <v>3.1982575800997304</v>
      </c>
      <c r="Q205" s="68">
        <f t="shared" si="28"/>
        <v>24.321277774593529</v>
      </c>
      <c r="R205" s="68">
        <f t="shared" si="29"/>
        <v>72.484285741579242</v>
      </c>
    </row>
    <row r="206" spans="1:18">
      <c r="A206" t="s">
        <v>630</v>
      </c>
      <c r="B206" s="26">
        <v>12815</v>
      </c>
      <c r="C206" s="25">
        <v>5.8</v>
      </c>
      <c r="E206" s="28">
        <v>12785</v>
      </c>
      <c r="F206" s="32">
        <v>5.8061999999999996</v>
      </c>
      <c r="I206" s="7">
        <v>1992</v>
      </c>
      <c r="J206" s="25">
        <f t="shared" si="34"/>
        <v>172.1</v>
      </c>
      <c r="K206" s="25">
        <f t="shared" si="35"/>
        <v>1320.5</v>
      </c>
      <c r="L206" s="25">
        <f t="shared" si="36"/>
        <v>4052.2000000000003</v>
      </c>
      <c r="M206" s="25">
        <f t="shared" si="37"/>
        <v>5544.8</v>
      </c>
      <c r="O206" s="7">
        <v>1992</v>
      </c>
      <c r="P206" s="68">
        <f t="shared" ref="P206:P221" si="38">100*J206/M206</f>
        <v>3.1038089741740009</v>
      </c>
      <c r="Q206" s="68">
        <f t="shared" ref="Q206:Q221" si="39">100*K206/M206</f>
        <v>23.815106045303708</v>
      </c>
      <c r="R206" s="68">
        <f t="shared" ref="R206:R221" si="40">100*L206/M206</f>
        <v>73.081084980522292</v>
      </c>
    </row>
    <row r="207" spans="1:18">
      <c r="A207" t="s">
        <v>631</v>
      </c>
      <c r="B207" s="26">
        <v>12843</v>
      </c>
      <c r="C207" s="25">
        <v>5.9</v>
      </c>
      <c r="E207" s="28">
        <v>12816</v>
      </c>
      <c r="F207" s="32">
        <v>5.9138000000000002</v>
      </c>
      <c r="I207" s="7">
        <v>1993</v>
      </c>
      <c r="J207" s="25">
        <f t="shared" si="34"/>
        <v>164.9</v>
      </c>
      <c r="K207" s="25">
        <f t="shared" si="35"/>
        <v>1375.7</v>
      </c>
      <c r="L207" s="25">
        <f t="shared" si="36"/>
        <v>4311.7</v>
      </c>
      <c r="M207" s="25">
        <f t="shared" si="37"/>
        <v>5852.2</v>
      </c>
      <c r="O207" s="7">
        <v>1993</v>
      </c>
      <c r="P207" s="68">
        <f t="shared" si="38"/>
        <v>2.8177437544854929</v>
      </c>
      <c r="Q207" s="68">
        <f t="shared" si="39"/>
        <v>23.507398926899288</v>
      </c>
      <c r="R207" s="68">
        <f t="shared" si="40"/>
        <v>73.676566077714369</v>
      </c>
    </row>
    <row r="208" spans="1:18">
      <c r="A208" t="s">
        <v>632</v>
      </c>
      <c r="B208" s="26">
        <v>12874</v>
      </c>
      <c r="C208" s="25">
        <v>5.9</v>
      </c>
      <c r="E208" s="28">
        <v>12844</v>
      </c>
      <c r="F208" s="32">
        <v>5.8868999999999998</v>
      </c>
      <c r="I208" s="7">
        <v>1994</v>
      </c>
      <c r="J208" s="25">
        <f t="shared" si="34"/>
        <v>181.39999999999998</v>
      </c>
      <c r="K208" s="25">
        <f t="shared" si="35"/>
        <v>1471.1000000000001</v>
      </c>
      <c r="L208" s="25">
        <f t="shared" si="36"/>
        <v>4591.7</v>
      </c>
      <c r="M208" s="25">
        <f t="shared" si="37"/>
        <v>6244.3</v>
      </c>
      <c r="O208" s="7">
        <v>1994</v>
      </c>
      <c r="P208" s="68">
        <f t="shared" si="38"/>
        <v>2.9050494050574116</v>
      </c>
      <c r="Q208" s="68">
        <f t="shared" si="39"/>
        <v>23.559085886328329</v>
      </c>
      <c r="R208" s="68">
        <f t="shared" si="40"/>
        <v>73.534263248082254</v>
      </c>
    </row>
    <row r="209" spans="1:18">
      <c r="A209" t="s">
        <v>633</v>
      </c>
      <c r="B209" s="26">
        <v>12904</v>
      </c>
      <c r="C209" s="25">
        <v>5.8</v>
      </c>
      <c r="E209" s="28">
        <v>12875</v>
      </c>
      <c r="F209" s="32">
        <v>5.7793999999999999</v>
      </c>
      <c r="I209" s="7">
        <v>1995</v>
      </c>
      <c r="J209" s="25">
        <f t="shared" si="34"/>
        <v>167.3</v>
      </c>
      <c r="K209" s="25">
        <f t="shared" si="35"/>
        <v>1552.5</v>
      </c>
      <c r="L209" s="25">
        <f t="shared" si="36"/>
        <v>4843.2000000000007</v>
      </c>
      <c r="M209" s="25">
        <f t="shared" si="37"/>
        <v>6563</v>
      </c>
      <c r="O209" s="7">
        <v>1995</v>
      </c>
      <c r="P209" s="68">
        <f t="shared" si="38"/>
        <v>2.5491391132104222</v>
      </c>
      <c r="Q209" s="68">
        <f t="shared" si="39"/>
        <v>23.65534054548225</v>
      </c>
      <c r="R209" s="68">
        <f t="shared" si="40"/>
        <v>73.795520341307338</v>
      </c>
    </row>
    <row r="210" spans="1:18">
      <c r="A210" t="s">
        <v>634</v>
      </c>
      <c r="B210" s="26">
        <v>12935</v>
      </c>
      <c r="C210" s="25">
        <v>5.8</v>
      </c>
      <c r="E210" s="28">
        <v>12905</v>
      </c>
      <c r="F210" s="32">
        <v>5.7793999999999999</v>
      </c>
      <c r="I210" s="7">
        <v>1996</v>
      </c>
      <c r="J210" s="25">
        <f t="shared" si="34"/>
        <v>203.7</v>
      </c>
      <c r="K210" s="25">
        <f t="shared" si="35"/>
        <v>1617.8</v>
      </c>
      <c r="L210" s="25">
        <f t="shared" si="36"/>
        <v>5147.5999999999995</v>
      </c>
      <c r="M210" s="25">
        <f t="shared" si="37"/>
        <v>6969</v>
      </c>
      <c r="O210" s="7">
        <v>1996</v>
      </c>
      <c r="P210" s="68">
        <f t="shared" si="38"/>
        <v>2.9229444683598795</v>
      </c>
      <c r="Q210" s="68">
        <f t="shared" si="39"/>
        <v>23.214234466924953</v>
      </c>
      <c r="R210" s="68">
        <f t="shared" si="40"/>
        <v>73.86425599081646</v>
      </c>
    </row>
    <row r="211" spans="1:18">
      <c r="A211" t="s">
        <v>635</v>
      </c>
      <c r="B211" s="26">
        <v>12965</v>
      </c>
      <c r="C211" s="25">
        <v>5.9</v>
      </c>
      <c r="E211" s="28">
        <v>12936</v>
      </c>
      <c r="F211" s="32">
        <v>5.86</v>
      </c>
      <c r="I211" s="7">
        <v>1997</v>
      </c>
      <c r="J211" s="25">
        <f t="shared" si="34"/>
        <v>203.7</v>
      </c>
      <c r="K211" s="25">
        <f t="shared" si="35"/>
        <v>1722.5</v>
      </c>
      <c r="L211" s="25">
        <f t="shared" si="36"/>
        <v>5506.0000000000009</v>
      </c>
      <c r="M211" s="25">
        <f t="shared" si="37"/>
        <v>7432</v>
      </c>
      <c r="O211" s="7">
        <v>1997</v>
      </c>
      <c r="P211" s="68">
        <f t="shared" si="38"/>
        <v>2.7408503767491927</v>
      </c>
      <c r="Q211" s="68">
        <f t="shared" si="39"/>
        <v>23.176803013993542</v>
      </c>
      <c r="R211" s="68">
        <f t="shared" si="40"/>
        <v>74.085037674919278</v>
      </c>
    </row>
    <row r="212" spans="1:18">
      <c r="A212" t="s">
        <v>636</v>
      </c>
      <c r="B212" s="26">
        <v>12996</v>
      </c>
      <c r="C212" s="25">
        <v>5.9</v>
      </c>
      <c r="E212" s="28">
        <v>12966</v>
      </c>
      <c r="F212" s="32">
        <v>5.86</v>
      </c>
      <c r="I212" s="7">
        <v>1998</v>
      </c>
      <c r="J212" s="25">
        <f t="shared" si="34"/>
        <v>182.4</v>
      </c>
      <c r="K212" s="25">
        <f t="shared" si="35"/>
        <v>1810.3999999999999</v>
      </c>
      <c r="L212" s="25">
        <f t="shared" si="36"/>
        <v>5878.5999999999995</v>
      </c>
      <c r="M212" s="25">
        <f t="shared" si="37"/>
        <v>7871.5</v>
      </c>
      <c r="O212" s="7">
        <v>1998</v>
      </c>
      <c r="P212" s="68">
        <f t="shared" si="38"/>
        <v>2.3172203519024328</v>
      </c>
      <c r="Q212" s="68">
        <f t="shared" si="39"/>
        <v>22.999428317347391</v>
      </c>
      <c r="R212" s="68">
        <f t="shared" si="40"/>
        <v>74.682080924855498</v>
      </c>
    </row>
    <row r="213" spans="1:18">
      <c r="A213" t="s">
        <v>637</v>
      </c>
      <c r="B213" s="26">
        <v>13027</v>
      </c>
      <c r="C213" s="25">
        <v>6.1</v>
      </c>
      <c r="E213" s="28">
        <v>12997</v>
      </c>
      <c r="F213" s="32">
        <v>6.0750000000000002</v>
      </c>
      <c r="I213" s="7">
        <v>1999</v>
      </c>
      <c r="J213" s="25">
        <f t="shared" si="34"/>
        <v>177.89999999999998</v>
      </c>
      <c r="K213" s="25">
        <f t="shared" si="35"/>
        <v>1907.3</v>
      </c>
      <c r="L213" s="25">
        <f t="shared" si="36"/>
        <v>6293.7</v>
      </c>
      <c r="M213" s="25">
        <f t="shared" si="37"/>
        <v>8378.7999999999993</v>
      </c>
      <c r="O213" s="7">
        <v>1999</v>
      </c>
      <c r="P213" s="68">
        <f t="shared" si="38"/>
        <v>2.123215734950112</v>
      </c>
      <c r="Q213" s="68">
        <f t="shared" si="39"/>
        <v>22.763402873919894</v>
      </c>
      <c r="R213" s="68">
        <f t="shared" si="40"/>
        <v>75.114574879457692</v>
      </c>
    </row>
    <row r="214" spans="1:18">
      <c r="A214" t="s">
        <v>638</v>
      </c>
      <c r="B214" s="26">
        <v>13057</v>
      </c>
      <c r="C214" s="25">
        <v>6.2</v>
      </c>
      <c r="E214" s="28">
        <v>13028</v>
      </c>
      <c r="F214" s="32">
        <v>6.2363</v>
      </c>
      <c r="I214" s="7">
        <v>2000</v>
      </c>
      <c r="J214" s="25">
        <f t="shared" si="34"/>
        <v>209.4</v>
      </c>
      <c r="K214" s="25">
        <f t="shared" si="35"/>
        <v>2011</v>
      </c>
      <c r="L214" s="25">
        <f t="shared" si="36"/>
        <v>6707.5999999999995</v>
      </c>
      <c r="M214" s="25">
        <f t="shared" si="37"/>
        <v>8927.9</v>
      </c>
      <c r="O214" s="7">
        <v>2000</v>
      </c>
      <c r="P214" s="68">
        <f t="shared" si="38"/>
        <v>2.3454563783196498</v>
      </c>
      <c r="Q214" s="68">
        <f t="shared" si="39"/>
        <v>22.524893872019177</v>
      </c>
      <c r="R214" s="68">
        <f t="shared" si="40"/>
        <v>75.130769833891506</v>
      </c>
    </row>
    <row r="215" spans="1:18">
      <c r="A215" t="s">
        <v>639</v>
      </c>
      <c r="B215" s="26">
        <v>13088</v>
      </c>
      <c r="C215" s="25">
        <v>6.4</v>
      </c>
      <c r="E215" s="28">
        <v>13058</v>
      </c>
      <c r="F215" s="32">
        <v>6.4245000000000001</v>
      </c>
      <c r="I215" s="7">
        <v>2001</v>
      </c>
      <c r="J215" s="25">
        <f t="shared" si="34"/>
        <v>224.7</v>
      </c>
      <c r="K215" s="25">
        <f t="shared" si="35"/>
        <v>1959.9</v>
      </c>
      <c r="L215" s="25">
        <f t="shared" si="36"/>
        <v>7004.4000000000005</v>
      </c>
      <c r="M215" s="25">
        <f t="shared" si="37"/>
        <v>9189</v>
      </c>
      <c r="O215" s="7">
        <v>2001</v>
      </c>
      <c r="P215" s="68">
        <f t="shared" si="38"/>
        <v>2.4453150506039831</v>
      </c>
      <c r="Q215" s="68">
        <f t="shared" si="39"/>
        <v>21.328762650995756</v>
      </c>
      <c r="R215" s="68">
        <f t="shared" si="40"/>
        <v>76.225922298400263</v>
      </c>
    </row>
    <row r="216" spans="1:18">
      <c r="A216" t="s">
        <v>640</v>
      </c>
      <c r="B216" s="26">
        <v>13118</v>
      </c>
      <c r="C216" s="25">
        <v>6.6</v>
      </c>
      <c r="E216" s="28">
        <v>13089</v>
      </c>
      <c r="F216" s="32">
        <v>6.5589000000000004</v>
      </c>
      <c r="I216" s="7">
        <v>2002</v>
      </c>
      <c r="J216" s="25">
        <f t="shared" si="34"/>
        <v>209.10000000000002</v>
      </c>
      <c r="K216" s="25">
        <f t="shared" si="35"/>
        <v>1961.8</v>
      </c>
      <c r="L216" s="25">
        <f t="shared" si="36"/>
        <v>7283.9000000000005</v>
      </c>
      <c r="M216" s="25">
        <f t="shared" si="37"/>
        <v>9454.7000000000007</v>
      </c>
      <c r="O216" s="7">
        <v>2002</v>
      </c>
      <c r="P216" s="68">
        <f t="shared" si="38"/>
        <v>2.2115984642558728</v>
      </c>
      <c r="Q216" s="68">
        <f t="shared" si="39"/>
        <v>20.749468518303065</v>
      </c>
      <c r="R216" s="68">
        <f t="shared" si="40"/>
        <v>77.039990692459824</v>
      </c>
    </row>
    <row r="217" spans="1:18">
      <c r="A217" t="s">
        <v>641</v>
      </c>
      <c r="B217" s="26">
        <v>13149</v>
      </c>
      <c r="C217" s="25">
        <v>6.6</v>
      </c>
      <c r="E217" s="28">
        <v>13119</v>
      </c>
      <c r="F217" s="32">
        <v>6.6395</v>
      </c>
      <c r="I217" s="7">
        <v>2003</v>
      </c>
      <c r="J217" s="25">
        <f t="shared" si="34"/>
        <v>254.2</v>
      </c>
      <c r="K217" s="25">
        <f t="shared" si="35"/>
        <v>2049.1999999999998</v>
      </c>
      <c r="L217" s="25">
        <f t="shared" si="36"/>
        <v>7600.6</v>
      </c>
      <c r="M217" s="25">
        <f t="shared" si="37"/>
        <v>9904.1</v>
      </c>
      <c r="O217" s="7">
        <v>2003</v>
      </c>
      <c r="P217" s="68">
        <f t="shared" si="38"/>
        <v>2.5666138265970657</v>
      </c>
      <c r="Q217" s="68">
        <f t="shared" si="39"/>
        <v>20.690421138720325</v>
      </c>
      <c r="R217" s="68">
        <f t="shared" si="40"/>
        <v>76.741955351823989</v>
      </c>
    </row>
    <row r="218" spans="1:18">
      <c r="A218" t="s">
        <v>642</v>
      </c>
      <c r="B218" s="26">
        <v>13180</v>
      </c>
      <c r="C218" s="25">
        <v>6.5</v>
      </c>
      <c r="E218" s="28">
        <v>13150</v>
      </c>
      <c r="F218" s="32">
        <v>6.532</v>
      </c>
      <c r="I218" s="7">
        <v>2004</v>
      </c>
      <c r="J218" s="25">
        <f t="shared" si="34"/>
        <v>310.89999999999998</v>
      </c>
      <c r="K218" s="25">
        <f t="shared" si="35"/>
        <v>2192.4</v>
      </c>
      <c r="L218" s="25">
        <f t="shared" si="36"/>
        <v>8082.2000000000007</v>
      </c>
      <c r="M218" s="25">
        <f t="shared" si="37"/>
        <v>10585.6</v>
      </c>
      <c r="O218" s="7">
        <v>2004</v>
      </c>
      <c r="P218" s="68">
        <f t="shared" si="38"/>
        <v>2.9370087666263598</v>
      </c>
      <c r="Q218" s="68">
        <f t="shared" si="39"/>
        <v>20.711154776299878</v>
      </c>
      <c r="R218" s="68">
        <f t="shared" si="40"/>
        <v>76.350891777509077</v>
      </c>
    </row>
    <row r="219" spans="1:18">
      <c r="A219" t="s">
        <v>643</v>
      </c>
      <c r="B219" s="26">
        <v>13209</v>
      </c>
      <c r="C219" s="25">
        <v>6.4</v>
      </c>
      <c r="E219" s="28">
        <v>13181</v>
      </c>
      <c r="F219" s="32">
        <v>6.3707000000000003</v>
      </c>
      <c r="I219" s="7">
        <v>2005</v>
      </c>
      <c r="J219" s="25">
        <f t="shared" si="34"/>
        <v>355.6</v>
      </c>
      <c r="K219" s="25">
        <f t="shared" si="35"/>
        <v>2344.1</v>
      </c>
      <c r="L219" s="25">
        <f t="shared" si="36"/>
        <v>8628.2999999999993</v>
      </c>
      <c r="M219" s="25">
        <f t="shared" si="37"/>
        <v>11327.8</v>
      </c>
      <c r="O219" s="7">
        <v>2005</v>
      </c>
      <c r="P219" s="68">
        <f t="shared" si="38"/>
        <v>3.1391797171560234</v>
      </c>
      <c r="Q219" s="68">
        <f t="shared" si="39"/>
        <v>20.693338512332492</v>
      </c>
      <c r="R219" s="68">
        <f t="shared" si="40"/>
        <v>76.169247338406393</v>
      </c>
    </row>
    <row r="220" spans="1:18">
      <c r="A220" t="s">
        <v>644</v>
      </c>
      <c r="B220" s="26">
        <v>13240</v>
      </c>
      <c r="C220" s="25">
        <v>6.5</v>
      </c>
      <c r="E220" s="28">
        <v>13210</v>
      </c>
      <c r="F220" s="32">
        <v>6.4513999999999996</v>
      </c>
      <c r="I220" s="7">
        <v>2006</v>
      </c>
      <c r="J220" s="25">
        <f t="shared" si="34"/>
        <v>400.20000000000005</v>
      </c>
      <c r="K220" s="25">
        <f t="shared" si="35"/>
        <v>2490.6</v>
      </c>
      <c r="L220" s="25">
        <f t="shared" si="36"/>
        <v>9131.6</v>
      </c>
      <c r="M220" s="25">
        <f t="shared" si="37"/>
        <v>12022.5</v>
      </c>
      <c r="O220" s="7">
        <v>2006</v>
      </c>
      <c r="P220" s="68">
        <f t="shared" si="38"/>
        <v>3.3287585776668753</v>
      </c>
      <c r="Q220" s="68">
        <f t="shared" si="39"/>
        <v>20.716157205240176</v>
      </c>
      <c r="R220" s="68">
        <f t="shared" si="40"/>
        <v>75.954252443335406</v>
      </c>
    </row>
    <row r="221" spans="1:18">
      <c r="A221" t="s">
        <v>645</v>
      </c>
      <c r="B221" s="26">
        <v>13270</v>
      </c>
      <c r="C221" s="25">
        <v>6.9</v>
      </c>
      <c r="E221" s="28">
        <v>13241</v>
      </c>
      <c r="F221" s="32">
        <v>6.8545999999999996</v>
      </c>
      <c r="I221" s="7">
        <v>2007</v>
      </c>
      <c r="J221" s="25">
        <f t="shared" si="34"/>
        <v>460.40000000000003</v>
      </c>
      <c r="K221" s="25">
        <f t="shared" si="35"/>
        <v>2561.5</v>
      </c>
      <c r="L221" s="25">
        <f t="shared" si="36"/>
        <v>9564.1</v>
      </c>
      <c r="M221" s="25">
        <f t="shared" si="37"/>
        <v>12585.9</v>
      </c>
      <c r="O221" s="7">
        <v>2007</v>
      </c>
      <c r="P221" s="68">
        <f t="shared" si="38"/>
        <v>3.6580617993151066</v>
      </c>
      <c r="Q221" s="68">
        <f t="shared" si="39"/>
        <v>20.352140093278987</v>
      </c>
      <c r="R221" s="68">
        <f t="shared" si="40"/>
        <v>75.990592647327574</v>
      </c>
    </row>
    <row r="222" spans="1:18">
      <c r="A222" t="s">
        <v>646</v>
      </c>
      <c r="B222" s="26">
        <v>13301</v>
      </c>
      <c r="C222" s="25">
        <v>7</v>
      </c>
      <c r="E222" s="28">
        <v>13271</v>
      </c>
      <c r="F222" s="32">
        <v>6.9889999999999999</v>
      </c>
      <c r="I222" s="7">
        <v>2008</v>
      </c>
      <c r="J222" s="25">
        <f t="shared" si="34"/>
        <v>539</v>
      </c>
      <c r="K222" s="25">
        <f t="shared" si="35"/>
        <v>2448.8999999999996</v>
      </c>
      <c r="L222" s="25">
        <f t="shared" si="36"/>
        <v>9798.9</v>
      </c>
      <c r="M222" s="25">
        <f t="shared" si="37"/>
        <v>12786.8</v>
      </c>
      <c r="O222" s="7">
        <v>2008</v>
      </c>
      <c r="P222" s="68">
        <f>100*J222/M222</f>
        <v>4.2152845121531586</v>
      </c>
      <c r="Q222" s="68">
        <f>100*K222/M222</f>
        <v>19.151781524697341</v>
      </c>
      <c r="R222" s="68">
        <f>100*L222/M222</f>
        <v>76.632933963149497</v>
      </c>
    </row>
    <row r="223" spans="1:18">
      <c r="A223" t="s">
        <v>647</v>
      </c>
      <c r="B223" s="26">
        <v>13331</v>
      </c>
      <c r="C223" s="25">
        <v>7.1</v>
      </c>
      <c r="E223" s="28">
        <v>13302</v>
      </c>
      <c r="F223" s="32">
        <v>7.1234000000000002</v>
      </c>
      <c r="I223" s="7">
        <v>2009</v>
      </c>
      <c r="J223" s="25">
        <f t="shared" ref="J223:J238" si="41">AM76</f>
        <v>404.7</v>
      </c>
      <c r="K223" s="25">
        <f t="shared" ref="K223:K238" si="42">AN76</f>
        <v>2261.1999999999998</v>
      </c>
      <c r="L223" s="25">
        <f t="shared" ref="L223:L238" si="43">AO76</f>
        <v>9765.5999999999985</v>
      </c>
      <c r="M223" s="25">
        <f t="shared" ref="M223:M238" si="44">AP76</f>
        <v>12431.5</v>
      </c>
      <c r="O223" s="7">
        <v>2009</v>
      </c>
      <c r="P223" s="68">
        <f t="shared" ref="P223:P238" si="45">100*J223/M223</f>
        <v>3.2554398101596749</v>
      </c>
      <c r="Q223" s="68">
        <f t="shared" ref="Q223:Q238" si="46">100*K223/M223</f>
        <v>18.189277239271203</v>
      </c>
      <c r="R223" s="68">
        <f t="shared" ref="R223:R238" si="47">100*L223/M223</f>
        <v>78.555282950569108</v>
      </c>
    </row>
    <row r="224" spans="1:18">
      <c r="A224" t="s">
        <v>648</v>
      </c>
      <c r="B224" s="26">
        <v>13362</v>
      </c>
      <c r="C224" s="25">
        <v>7.3</v>
      </c>
      <c r="E224" s="28">
        <v>13332</v>
      </c>
      <c r="F224" s="32">
        <v>7.2577999999999996</v>
      </c>
      <c r="I224" s="7">
        <v>2010</v>
      </c>
      <c r="J224" s="25">
        <f t="shared" si="41"/>
        <v>452.09999999999997</v>
      </c>
      <c r="K224" s="25">
        <f t="shared" si="42"/>
        <v>2314</v>
      </c>
      <c r="L224" s="25">
        <f t="shared" si="43"/>
        <v>10173.200000000001</v>
      </c>
      <c r="M224" s="25">
        <f t="shared" si="44"/>
        <v>12939.5</v>
      </c>
      <c r="O224" s="7">
        <v>2010</v>
      </c>
      <c r="P224" s="68">
        <f t="shared" si="45"/>
        <v>3.4939526256810542</v>
      </c>
      <c r="Q224" s="68">
        <f t="shared" si="46"/>
        <v>17.883225781521698</v>
      </c>
      <c r="R224" s="68">
        <f t="shared" si="47"/>
        <v>78.621275938019252</v>
      </c>
    </row>
    <row r="225" spans="1:18">
      <c r="A225" t="s">
        <v>649</v>
      </c>
      <c r="B225" s="26">
        <v>13393</v>
      </c>
      <c r="C225" s="25">
        <v>7.4</v>
      </c>
      <c r="E225" s="28">
        <v>13363</v>
      </c>
      <c r="F225" s="32">
        <v>7.3653000000000004</v>
      </c>
      <c r="I225" s="7">
        <v>2011</v>
      </c>
      <c r="J225" s="25">
        <f t="shared" si="41"/>
        <v>537.70000000000005</v>
      </c>
      <c r="K225" s="25">
        <f t="shared" si="42"/>
        <v>2388.6999999999998</v>
      </c>
      <c r="L225" s="25">
        <f t="shared" si="43"/>
        <v>10534.6</v>
      </c>
      <c r="M225" s="25">
        <f t="shared" si="44"/>
        <v>13461.1</v>
      </c>
      <c r="O225" s="7">
        <v>2011</v>
      </c>
      <c r="P225" s="68">
        <f t="shared" si="45"/>
        <v>3.9944729628336471</v>
      </c>
      <c r="Q225" s="68">
        <f t="shared" si="46"/>
        <v>17.745206558156465</v>
      </c>
      <c r="R225" s="68">
        <f t="shared" si="47"/>
        <v>78.259577597670315</v>
      </c>
    </row>
    <row r="226" spans="1:18">
      <c r="A226" t="s">
        <v>650</v>
      </c>
      <c r="B226" s="26">
        <v>13423</v>
      </c>
      <c r="C226" s="25">
        <v>7.5</v>
      </c>
      <c r="E226" s="28">
        <v>13394</v>
      </c>
      <c r="F226" s="32">
        <v>7.4996999999999998</v>
      </c>
      <c r="I226" s="7">
        <v>2012</v>
      </c>
      <c r="J226" s="25">
        <f t="shared" si="41"/>
        <v>540</v>
      </c>
      <c r="K226" s="25">
        <f t="shared" si="42"/>
        <v>2476.1999999999998</v>
      </c>
      <c r="L226" s="25">
        <f t="shared" si="43"/>
        <v>11076.6</v>
      </c>
      <c r="M226" s="25">
        <f t="shared" si="44"/>
        <v>14092.7</v>
      </c>
      <c r="O226" s="7">
        <v>2012</v>
      </c>
      <c r="P226" s="68">
        <f t="shared" si="45"/>
        <v>3.8317710587751104</v>
      </c>
      <c r="Q226" s="68">
        <f t="shared" si="46"/>
        <v>17.570799066183199</v>
      </c>
      <c r="R226" s="68">
        <f t="shared" si="47"/>
        <v>78.598139462274787</v>
      </c>
    </row>
    <row r="227" spans="1:18">
      <c r="A227" t="s">
        <v>651</v>
      </c>
      <c r="B227" s="26">
        <v>13454</v>
      </c>
      <c r="C227" s="25">
        <v>7.6</v>
      </c>
      <c r="E227" s="28">
        <v>13424</v>
      </c>
      <c r="F227" s="32">
        <v>7.6073000000000004</v>
      </c>
      <c r="I227" s="7">
        <v>2013</v>
      </c>
      <c r="J227" s="25">
        <f t="shared" si="41"/>
        <v>604</v>
      </c>
      <c r="K227" s="25">
        <f t="shared" si="42"/>
        <v>2565.1999999999998</v>
      </c>
      <c r="L227" s="25">
        <f t="shared" si="43"/>
        <v>11496.400000000001</v>
      </c>
      <c r="M227" s="25">
        <f t="shared" si="44"/>
        <v>14665.5</v>
      </c>
      <c r="O227" s="7">
        <v>2013</v>
      </c>
      <c r="P227" s="68">
        <f t="shared" si="45"/>
        <v>4.1185094268862299</v>
      </c>
      <c r="Q227" s="68">
        <f t="shared" si="46"/>
        <v>17.491391360676417</v>
      </c>
      <c r="R227" s="68">
        <f t="shared" si="47"/>
        <v>78.390781084859043</v>
      </c>
    </row>
    <row r="228" spans="1:18">
      <c r="A228" t="s">
        <v>652</v>
      </c>
      <c r="B228" s="26">
        <v>13484</v>
      </c>
      <c r="C228" s="25">
        <v>7.8</v>
      </c>
      <c r="E228" s="28">
        <v>13455</v>
      </c>
      <c r="F228" s="32">
        <v>7.8223000000000003</v>
      </c>
      <c r="I228" s="7">
        <v>2014</v>
      </c>
      <c r="J228" s="25">
        <f t="shared" si="41"/>
        <v>618.70000000000005</v>
      </c>
      <c r="K228" s="25">
        <f t="shared" si="42"/>
        <v>2659.6</v>
      </c>
      <c r="L228" s="25">
        <f t="shared" si="43"/>
        <v>12054.2</v>
      </c>
      <c r="M228" s="25">
        <f t="shared" si="44"/>
        <v>15332.5</v>
      </c>
      <c r="O228" s="7">
        <v>2014</v>
      </c>
      <c r="P228" s="68">
        <f t="shared" si="45"/>
        <v>4.0352193053970327</v>
      </c>
      <c r="Q228" s="68">
        <f t="shared" si="46"/>
        <v>17.346160117397684</v>
      </c>
      <c r="R228" s="68">
        <f t="shared" si="47"/>
        <v>78.618620577205277</v>
      </c>
    </row>
    <row r="229" spans="1:18">
      <c r="A229" t="s">
        <v>653</v>
      </c>
      <c r="B229" s="26">
        <v>13515</v>
      </c>
      <c r="C229" s="25">
        <v>8.1</v>
      </c>
      <c r="E229" s="28">
        <v>13485</v>
      </c>
      <c r="F229" s="32">
        <v>8.0641999999999996</v>
      </c>
      <c r="I229" s="7">
        <v>2015</v>
      </c>
      <c r="J229" s="25">
        <f t="shared" si="41"/>
        <v>444.4</v>
      </c>
      <c r="K229" s="25">
        <f t="shared" si="42"/>
        <v>2786.3999999999996</v>
      </c>
      <c r="L229" s="25">
        <f t="shared" si="43"/>
        <v>12720.099999999999</v>
      </c>
      <c r="M229" s="25">
        <f t="shared" si="44"/>
        <v>15951</v>
      </c>
      <c r="O229" s="7">
        <v>2015</v>
      </c>
      <c r="P229" s="68">
        <f t="shared" si="45"/>
        <v>2.7860322236850354</v>
      </c>
      <c r="Q229" s="68">
        <f t="shared" si="46"/>
        <v>17.468497272898247</v>
      </c>
      <c r="R229" s="68">
        <f t="shared" si="47"/>
        <v>79.744843583474378</v>
      </c>
    </row>
    <row r="230" spans="1:18">
      <c r="A230" t="s">
        <v>654</v>
      </c>
      <c r="B230" s="26">
        <v>13546</v>
      </c>
      <c r="C230" s="25">
        <v>8</v>
      </c>
      <c r="E230" s="28">
        <v>13516</v>
      </c>
      <c r="F230" s="32">
        <v>8.0373000000000001</v>
      </c>
      <c r="I230" s="7">
        <v>2016</v>
      </c>
      <c r="J230" s="25">
        <f t="shared" si="41"/>
        <v>379.3</v>
      </c>
      <c r="K230" s="25">
        <f t="shared" si="42"/>
        <v>2812</v>
      </c>
      <c r="L230" s="25">
        <f t="shared" si="43"/>
        <v>13221.8</v>
      </c>
      <c r="M230" s="25">
        <f t="shared" si="44"/>
        <v>16413.099999999999</v>
      </c>
      <c r="O230" s="7">
        <v>2016</v>
      </c>
      <c r="P230" s="68">
        <f t="shared" si="45"/>
        <v>2.3109589291480588</v>
      </c>
      <c r="Q230" s="68">
        <f t="shared" si="46"/>
        <v>17.132656231912314</v>
      </c>
      <c r="R230" s="68">
        <f t="shared" si="47"/>
        <v>80.556384838939636</v>
      </c>
    </row>
    <row r="231" spans="1:18">
      <c r="A231" t="s">
        <v>655</v>
      </c>
      <c r="B231" s="26">
        <v>13574</v>
      </c>
      <c r="C231" s="25">
        <v>8.1</v>
      </c>
      <c r="E231" s="28">
        <v>13547</v>
      </c>
      <c r="F231" s="32">
        <v>8.1448999999999998</v>
      </c>
      <c r="I231" s="7">
        <v>2017</v>
      </c>
      <c r="J231" s="25">
        <f t="shared" si="41"/>
        <v>444.1</v>
      </c>
      <c r="K231" s="25">
        <f t="shared" si="42"/>
        <v>2949.8999999999996</v>
      </c>
      <c r="L231" s="25">
        <f t="shared" si="43"/>
        <v>13762.100000000002</v>
      </c>
      <c r="M231" s="25">
        <f t="shared" si="44"/>
        <v>17156.3</v>
      </c>
      <c r="O231" s="7">
        <v>2017</v>
      </c>
      <c r="P231" s="68">
        <f t="shared" si="45"/>
        <v>2.5885534759825837</v>
      </c>
      <c r="Q231" s="68">
        <f t="shared" si="46"/>
        <v>17.19426682909485</v>
      </c>
      <c r="R231" s="68">
        <f t="shared" si="47"/>
        <v>80.216013942400181</v>
      </c>
    </row>
    <row r="232" spans="1:18">
      <c r="A232" t="s">
        <v>656</v>
      </c>
      <c r="B232" s="26">
        <v>13605</v>
      </c>
      <c r="C232" s="25">
        <v>8.3000000000000007</v>
      </c>
      <c r="E232" s="28">
        <v>13575</v>
      </c>
      <c r="F232" s="32">
        <v>8.3330000000000002</v>
      </c>
      <c r="I232" s="7">
        <v>2018</v>
      </c>
      <c r="J232" s="25">
        <f t="shared" si="41"/>
        <v>490.6</v>
      </c>
      <c r="K232" s="25">
        <f t="shared" si="42"/>
        <v>3150.9</v>
      </c>
      <c r="L232" s="25">
        <f t="shared" si="43"/>
        <v>14456.500000000002</v>
      </c>
      <c r="M232" s="25">
        <f t="shared" si="44"/>
        <v>18097.8</v>
      </c>
      <c r="O232" s="7">
        <v>2018</v>
      </c>
      <c r="P232" s="68">
        <f t="shared" si="45"/>
        <v>2.7108267303208127</v>
      </c>
      <c r="Q232" s="68">
        <f t="shared" si="46"/>
        <v>17.41040347445546</v>
      </c>
      <c r="R232" s="68">
        <f t="shared" si="47"/>
        <v>79.879874901921795</v>
      </c>
    </row>
    <row r="233" spans="1:18">
      <c r="A233" t="s">
        <v>657</v>
      </c>
      <c r="B233" s="26">
        <v>13635</v>
      </c>
      <c r="C233" s="25">
        <v>8.3000000000000007</v>
      </c>
      <c r="E233" s="28">
        <v>13606</v>
      </c>
      <c r="F233" s="32">
        <v>8.3330000000000002</v>
      </c>
      <c r="I233" s="7">
        <v>2019</v>
      </c>
      <c r="J233" s="25">
        <f t="shared" si="41"/>
        <v>458.2</v>
      </c>
      <c r="K233" s="25">
        <f t="shared" si="42"/>
        <v>3221.8</v>
      </c>
      <c r="L233" s="25">
        <f t="shared" si="43"/>
        <v>15229.900000000001</v>
      </c>
      <c r="M233" s="25">
        <f t="shared" si="44"/>
        <v>18909.8</v>
      </c>
      <c r="O233" s="7">
        <v>2019</v>
      </c>
      <c r="P233" s="68">
        <f t="shared" si="45"/>
        <v>2.4230822113401516</v>
      </c>
      <c r="Q233" s="68">
        <f t="shared" si="46"/>
        <v>17.037726469872766</v>
      </c>
      <c r="R233" s="68">
        <f t="shared" si="47"/>
        <v>80.539720145109953</v>
      </c>
    </row>
    <row r="234" spans="1:18">
      <c r="A234" t="s">
        <v>658</v>
      </c>
      <c r="B234" s="26">
        <v>13666</v>
      </c>
      <c r="C234" s="25">
        <v>8.4</v>
      </c>
      <c r="E234" s="28">
        <v>13636</v>
      </c>
      <c r="F234" s="32">
        <v>8.3598999999999997</v>
      </c>
      <c r="I234" s="7">
        <v>2020</v>
      </c>
      <c r="J234" s="25">
        <f t="shared" si="41"/>
        <v>364.8</v>
      </c>
      <c r="K234" s="25">
        <f t="shared" si="42"/>
        <v>3107.3</v>
      </c>
      <c r="L234" s="25">
        <f t="shared" si="43"/>
        <v>15169.500000000002</v>
      </c>
      <c r="M234" s="25">
        <f t="shared" si="44"/>
        <v>18641.7</v>
      </c>
      <c r="O234" s="7">
        <v>2020</v>
      </c>
      <c r="P234" s="68">
        <f t="shared" si="45"/>
        <v>1.9569030721447078</v>
      </c>
      <c r="Q234" s="68">
        <f t="shared" si="46"/>
        <v>16.668544177837859</v>
      </c>
      <c r="R234" s="68">
        <f t="shared" si="47"/>
        <v>81.374016318254249</v>
      </c>
    </row>
    <row r="235" spans="1:18">
      <c r="A235" t="s">
        <v>659</v>
      </c>
      <c r="B235" s="26">
        <v>13696</v>
      </c>
      <c r="C235" s="25">
        <v>8.3000000000000007</v>
      </c>
      <c r="E235" s="28">
        <v>13667</v>
      </c>
      <c r="F235" s="32">
        <v>8.2523999999999997</v>
      </c>
      <c r="I235" s="7">
        <v>2021</v>
      </c>
      <c r="J235" s="25">
        <f t="shared" si="41"/>
        <v>560.5</v>
      </c>
      <c r="K235" s="25">
        <f t="shared" si="42"/>
        <v>3420.5</v>
      </c>
      <c r="L235" s="25">
        <f t="shared" si="43"/>
        <v>16890.400000000001</v>
      </c>
      <c r="M235" s="25">
        <f t="shared" si="44"/>
        <v>20871.2</v>
      </c>
      <c r="O235" s="7">
        <v>2021</v>
      </c>
      <c r="P235" s="68">
        <f t="shared" si="45"/>
        <v>2.6855188010272526</v>
      </c>
      <c r="Q235" s="68">
        <f t="shared" si="46"/>
        <v>16.388612058722067</v>
      </c>
      <c r="R235" s="68">
        <f t="shared" si="47"/>
        <v>80.926827398520459</v>
      </c>
    </row>
    <row r="236" spans="1:18">
      <c r="A236" t="s">
        <v>660</v>
      </c>
      <c r="B236" s="26">
        <v>13727</v>
      </c>
      <c r="C236" s="25">
        <v>8.3000000000000007</v>
      </c>
      <c r="E236" s="28">
        <v>13697</v>
      </c>
      <c r="F236" s="32">
        <v>8.3062000000000005</v>
      </c>
      <c r="I236" s="7">
        <v>2022</v>
      </c>
      <c r="J236" s="25">
        <f t="shared" si="41"/>
        <v>750.6</v>
      </c>
      <c r="K236" s="25">
        <f t="shared" si="42"/>
        <v>3798.8</v>
      </c>
      <c r="L236" s="25">
        <f t="shared" si="43"/>
        <v>18518.900000000001</v>
      </c>
      <c r="M236" s="25">
        <f t="shared" si="44"/>
        <v>23068.3</v>
      </c>
      <c r="O236" s="7">
        <v>2022</v>
      </c>
      <c r="P236" s="68">
        <f t="shared" si="45"/>
        <v>3.2538158425198218</v>
      </c>
      <c r="Q236" s="68">
        <f t="shared" si="46"/>
        <v>16.467620067365171</v>
      </c>
      <c r="R236" s="68">
        <f t="shared" si="47"/>
        <v>80.278564090115026</v>
      </c>
    </row>
    <row r="237" spans="1:18">
      <c r="A237" t="s">
        <v>661</v>
      </c>
      <c r="B237" s="26">
        <v>13758</v>
      </c>
      <c r="C237" s="25">
        <v>8.3000000000000007</v>
      </c>
      <c r="E237" s="28">
        <v>13728</v>
      </c>
      <c r="F237" s="32">
        <v>8.2523999999999997</v>
      </c>
      <c r="I237" s="7">
        <v>2023</v>
      </c>
      <c r="J237" s="25">
        <f t="shared" si="41"/>
        <v>686</v>
      </c>
      <c r="K237" s="25">
        <f t="shared" si="42"/>
        <v>4061</v>
      </c>
      <c r="L237" s="25">
        <f t="shared" si="43"/>
        <v>19868.600000000002</v>
      </c>
      <c r="M237" s="25">
        <f t="shared" si="44"/>
        <v>24615.599999999999</v>
      </c>
      <c r="O237" s="7">
        <v>2023</v>
      </c>
      <c r="P237" s="68">
        <f t="shared" si="45"/>
        <v>2.7868506150571184</v>
      </c>
      <c r="Q237" s="68">
        <f t="shared" si="46"/>
        <v>16.497668145403729</v>
      </c>
      <c r="R237" s="68">
        <f t="shared" si="47"/>
        <v>80.715481239539173</v>
      </c>
    </row>
    <row r="238" spans="1:18">
      <c r="A238" t="s">
        <v>662</v>
      </c>
      <c r="B238" s="26">
        <v>13788</v>
      </c>
      <c r="C238" s="25">
        <v>8</v>
      </c>
      <c r="E238" s="28">
        <v>13759</v>
      </c>
      <c r="F238" s="32">
        <v>7.9836</v>
      </c>
      <c r="I238" s="7">
        <v>2024</v>
      </c>
      <c r="J238" s="25">
        <f t="shared" si="41"/>
        <v>642.1</v>
      </c>
      <c r="K238" s="25">
        <f t="shared" si="42"/>
        <v>4225.3999999999996</v>
      </c>
      <c r="L238" s="25">
        <f t="shared" si="43"/>
        <v>21023.8</v>
      </c>
      <c r="M238" s="25">
        <f t="shared" si="44"/>
        <v>25891.200000000001</v>
      </c>
      <c r="O238" s="7">
        <v>2024</v>
      </c>
      <c r="P238" s="68">
        <f t="shared" si="45"/>
        <v>2.4799932023235693</v>
      </c>
      <c r="Q238" s="68">
        <f t="shared" si="46"/>
        <v>16.319830676059816</v>
      </c>
      <c r="R238" s="68">
        <f t="shared" si="47"/>
        <v>81.200562353231987</v>
      </c>
    </row>
    <row r="239" spans="1:18">
      <c r="A239" t="s">
        <v>663</v>
      </c>
      <c r="B239" s="26">
        <v>13819</v>
      </c>
      <c r="C239" s="25">
        <v>7.4</v>
      </c>
      <c r="E239" s="28">
        <v>13789</v>
      </c>
      <c r="F239" s="32">
        <v>7.3921999999999999</v>
      </c>
    </row>
    <row r="240" spans="1:18">
      <c r="A240" t="s">
        <v>664</v>
      </c>
      <c r="B240" s="26">
        <v>13849</v>
      </c>
      <c r="C240" s="25">
        <v>6.7</v>
      </c>
      <c r="E240" s="28">
        <v>13820</v>
      </c>
      <c r="F240" s="32">
        <v>6.6664000000000003</v>
      </c>
    </row>
    <row r="241" spans="1:6">
      <c r="A241" t="s">
        <v>665</v>
      </c>
      <c r="B241" s="26">
        <v>13880</v>
      </c>
      <c r="C241" s="25">
        <v>6.1</v>
      </c>
      <c r="E241" s="28">
        <v>13850</v>
      </c>
      <c r="F241" s="32">
        <v>6.0750000000000002</v>
      </c>
    </row>
    <row r="242" spans="1:6">
      <c r="A242" t="s">
        <v>666</v>
      </c>
      <c r="B242" s="26">
        <v>13911</v>
      </c>
      <c r="C242" s="25">
        <v>5.9</v>
      </c>
      <c r="E242" s="28">
        <v>13881</v>
      </c>
      <c r="F242" s="32">
        <v>5.9405999999999999</v>
      </c>
    </row>
    <row r="243" spans="1:6">
      <c r="A243" t="s">
        <v>667</v>
      </c>
      <c r="B243" s="26">
        <v>13939</v>
      </c>
      <c r="C243" s="25">
        <v>5.9</v>
      </c>
      <c r="E243" s="28">
        <v>13912</v>
      </c>
      <c r="F243" s="32">
        <v>5.8868999999999998</v>
      </c>
    </row>
    <row r="244" spans="1:6">
      <c r="A244" t="s">
        <v>668</v>
      </c>
      <c r="B244" s="26">
        <v>13970</v>
      </c>
      <c r="C244" s="25">
        <v>5.9</v>
      </c>
      <c r="E244" s="28">
        <v>13940</v>
      </c>
      <c r="F244" s="32">
        <v>5.8868999999999998</v>
      </c>
    </row>
    <row r="245" spans="1:6">
      <c r="A245" t="s">
        <v>669</v>
      </c>
      <c r="B245" s="26">
        <v>14000</v>
      </c>
      <c r="C245" s="25">
        <v>5.8</v>
      </c>
      <c r="E245" s="28">
        <v>13971</v>
      </c>
      <c r="F245" s="32">
        <v>5.7793999999999999</v>
      </c>
    </row>
    <row r="246" spans="1:6">
      <c r="A246" t="s">
        <v>670</v>
      </c>
      <c r="B246" s="26">
        <v>14031</v>
      </c>
      <c r="C246" s="25">
        <v>5.6</v>
      </c>
      <c r="E246" s="28">
        <v>14001</v>
      </c>
      <c r="F246" s="32">
        <v>5.6449999999999996</v>
      </c>
    </row>
    <row r="247" spans="1:6">
      <c r="A247" t="s">
        <v>671</v>
      </c>
      <c r="B247" s="26">
        <v>14061</v>
      </c>
      <c r="C247" s="25">
        <v>5.7</v>
      </c>
      <c r="E247" s="28">
        <v>14032</v>
      </c>
      <c r="F247" s="32">
        <v>5.6986999999999997</v>
      </c>
    </row>
    <row r="248" spans="1:6">
      <c r="A248" t="s">
        <v>672</v>
      </c>
      <c r="B248" s="26">
        <v>14092</v>
      </c>
      <c r="C248" s="25">
        <v>6</v>
      </c>
      <c r="E248" s="28">
        <v>14062</v>
      </c>
      <c r="F248" s="32">
        <v>6.0213000000000001</v>
      </c>
    </row>
    <row r="249" spans="1:6">
      <c r="A249" t="s">
        <v>673</v>
      </c>
      <c r="B249" s="26">
        <v>14123</v>
      </c>
      <c r="C249" s="25">
        <v>6.3</v>
      </c>
      <c r="E249" s="28">
        <v>14093</v>
      </c>
      <c r="F249" s="32">
        <v>6.3438999999999997</v>
      </c>
    </row>
    <row r="250" spans="1:6">
      <c r="A250" t="s">
        <v>674</v>
      </c>
      <c r="B250" s="26">
        <v>14153</v>
      </c>
      <c r="C250" s="25">
        <v>6.5</v>
      </c>
      <c r="E250" s="28">
        <v>14124</v>
      </c>
      <c r="F250" s="32">
        <v>6.532</v>
      </c>
    </row>
    <row r="251" spans="1:6">
      <c r="A251" t="s">
        <v>675</v>
      </c>
      <c r="B251" s="26">
        <v>14184</v>
      </c>
      <c r="C251" s="25">
        <v>6.7</v>
      </c>
      <c r="E251" s="28">
        <v>14154</v>
      </c>
      <c r="F251" s="32">
        <v>6.6932999999999998</v>
      </c>
    </row>
    <row r="252" spans="1:6">
      <c r="A252" t="s">
        <v>676</v>
      </c>
      <c r="B252" s="26">
        <v>14214</v>
      </c>
      <c r="C252" s="25">
        <v>7</v>
      </c>
      <c r="E252" s="28">
        <v>14185</v>
      </c>
      <c r="F252" s="32">
        <v>6.9621000000000004</v>
      </c>
    </row>
    <row r="253" spans="1:6">
      <c r="A253" t="s">
        <v>677</v>
      </c>
      <c r="B253" s="26">
        <v>14245</v>
      </c>
      <c r="C253" s="25">
        <v>7</v>
      </c>
      <c r="E253" s="28">
        <v>14215</v>
      </c>
      <c r="F253" s="32">
        <v>7.0427999999999997</v>
      </c>
    </row>
    <row r="254" spans="1:6">
      <c r="A254" t="s">
        <v>678</v>
      </c>
      <c r="B254" s="26">
        <v>14276</v>
      </c>
      <c r="C254" s="25">
        <v>7</v>
      </c>
      <c r="E254" s="28">
        <v>14246</v>
      </c>
      <c r="F254" s="32">
        <v>7.0427999999999997</v>
      </c>
    </row>
    <row r="255" spans="1:6">
      <c r="A255" t="s">
        <v>679</v>
      </c>
      <c r="B255" s="26">
        <v>14304</v>
      </c>
      <c r="C255" s="25">
        <v>7.1</v>
      </c>
      <c r="E255" s="28">
        <v>14277</v>
      </c>
      <c r="F255" s="32">
        <v>7.0964999999999998</v>
      </c>
    </row>
    <row r="256" spans="1:6">
      <c r="A256" t="s">
        <v>680</v>
      </c>
      <c r="B256" s="26">
        <v>14335</v>
      </c>
      <c r="C256" s="25">
        <v>7.1</v>
      </c>
      <c r="E256" s="28">
        <v>14305</v>
      </c>
      <c r="F256" s="32">
        <v>7.1234000000000002</v>
      </c>
    </row>
    <row r="257" spans="1:6">
      <c r="A257" t="s">
        <v>681</v>
      </c>
      <c r="B257" s="26">
        <v>14365</v>
      </c>
      <c r="C257" s="25">
        <v>7.1</v>
      </c>
      <c r="E257" s="28">
        <v>14336</v>
      </c>
      <c r="F257" s="32">
        <v>7.0964999999999998</v>
      </c>
    </row>
    <row r="258" spans="1:6">
      <c r="A258" t="s">
        <v>682</v>
      </c>
      <c r="B258" s="26">
        <v>14396</v>
      </c>
      <c r="C258" s="25">
        <v>7.1</v>
      </c>
      <c r="E258" s="28">
        <v>14366</v>
      </c>
      <c r="F258" s="32">
        <v>7.0696000000000003</v>
      </c>
    </row>
    <row r="259" spans="1:6">
      <c r="A259" t="s">
        <v>683</v>
      </c>
      <c r="B259" s="26">
        <v>14426</v>
      </c>
      <c r="C259" s="25">
        <v>7.2</v>
      </c>
      <c r="E259" s="28">
        <v>14397</v>
      </c>
      <c r="F259" s="32">
        <v>7.2309000000000001</v>
      </c>
    </row>
    <row r="260" spans="1:6">
      <c r="A260" t="s">
        <v>684</v>
      </c>
      <c r="B260" s="26">
        <v>14457</v>
      </c>
      <c r="C260" s="25">
        <v>7.4</v>
      </c>
      <c r="E260" s="28">
        <v>14427</v>
      </c>
      <c r="F260" s="32">
        <v>7.4459999999999997</v>
      </c>
    </row>
    <row r="261" spans="1:6">
      <c r="A261" t="s">
        <v>685</v>
      </c>
      <c r="B261" s="26">
        <v>14488</v>
      </c>
      <c r="C261" s="25">
        <v>7.6</v>
      </c>
      <c r="E261" s="28">
        <v>14458</v>
      </c>
      <c r="F261" s="32">
        <v>7.5534999999999997</v>
      </c>
    </row>
    <row r="262" spans="1:6">
      <c r="A262" t="s">
        <v>686</v>
      </c>
      <c r="B262" s="26">
        <v>14518</v>
      </c>
      <c r="C262" s="25">
        <v>8</v>
      </c>
      <c r="E262" s="28">
        <v>14489</v>
      </c>
      <c r="F262" s="32">
        <v>8.0105000000000004</v>
      </c>
    </row>
    <row r="263" spans="1:6">
      <c r="A263" t="s">
        <v>687</v>
      </c>
      <c r="B263" s="26">
        <v>14549</v>
      </c>
      <c r="C263" s="25">
        <v>8.4</v>
      </c>
      <c r="E263" s="28">
        <v>14519</v>
      </c>
      <c r="F263" s="32">
        <v>8.4137000000000004</v>
      </c>
    </row>
    <row r="264" spans="1:6">
      <c r="A264" t="s">
        <v>688</v>
      </c>
      <c r="B264" s="26">
        <v>14579</v>
      </c>
      <c r="C264" s="25">
        <v>8.6</v>
      </c>
      <c r="E264" s="28">
        <v>14550</v>
      </c>
      <c r="F264" s="32">
        <v>8.6287000000000003</v>
      </c>
    </row>
    <row r="265" spans="1:6">
      <c r="A265" t="s">
        <v>689</v>
      </c>
      <c r="B265" s="26">
        <v>14610</v>
      </c>
      <c r="C265" s="25">
        <v>8.6</v>
      </c>
      <c r="E265" s="28">
        <v>14580</v>
      </c>
      <c r="F265" s="32">
        <v>8.6287000000000003</v>
      </c>
    </row>
    <row r="266" spans="1:6">
      <c r="A266" t="s">
        <v>690</v>
      </c>
      <c r="B266" s="26">
        <v>14641</v>
      </c>
      <c r="C266" s="25">
        <v>8.5</v>
      </c>
      <c r="E266" s="28">
        <v>14611</v>
      </c>
      <c r="F266" s="32">
        <v>8.5212000000000003</v>
      </c>
    </row>
    <row r="267" spans="1:6">
      <c r="A267" t="s">
        <v>691</v>
      </c>
      <c r="B267" s="26">
        <v>14670</v>
      </c>
      <c r="C267" s="25">
        <v>8.3000000000000007</v>
      </c>
      <c r="E267" s="28">
        <v>14642</v>
      </c>
      <c r="F267" s="32">
        <v>8.2523999999999997</v>
      </c>
    </row>
    <row r="268" spans="1:6">
      <c r="A268" t="s">
        <v>692</v>
      </c>
      <c r="B268" s="26">
        <v>14701</v>
      </c>
      <c r="C268" s="25">
        <v>8.1</v>
      </c>
      <c r="E268" s="28">
        <v>14671</v>
      </c>
      <c r="F268" s="32">
        <v>8.0641999999999996</v>
      </c>
    </row>
    <row r="269" spans="1:6">
      <c r="A269" t="s">
        <v>693</v>
      </c>
      <c r="B269" s="26">
        <v>14731</v>
      </c>
      <c r="C269" s="25">
        <v>8.1999999999999993</v>
      </c>
      <c r="E269" s="28">
        <v>14702</v>
      </c>
      <c r="F269" s="32">
        <v>8.2255000000000003</v>
      </c>
    </row>
    <row r="270" spans="1:6">
      <c r="A270" t="s">
        <v>694</v>
      </c>
      <c r="B270" s="26">
        <v>14762</v>
      </c>
      <c r="C270" s="25">
        <v>8.5</v>
      </c>
      <c r="E270" s="28">
        <v>14732</v>
      </c>
      <c r="F270" s="32">
        <v>8.4673999999999996</v>
      </c>
    </row>
    <row r="271" spans="1:6">
      <c r="A271" t="s">
        <v>695</v>
      </c>
      <c r="B271" s="26">
        <v>14792</v>
      </c>
      <c r="C271" s="25">
        <v>8.6999999999999993</v>
      </c>
      <c r="E271" s="28">
        <v>14763</v>
      </c>
      <c r="F271" s="32">
        <v>8.7362000000000002</v>
      </c>
    </row>
    <row r="272" spans="1:6">
      <c r="A272" t="s">
        <v>696</v>
      </c>
      <c r="B272" s="26">
        <v>14823</v>
      </c>
      <c r="C272" s="25">
        <v>8.8000000000000007</v>
      </c>
      <c r="E272" s="28">
        <v>14793</v>
      </c>
      <c r="F272" s="32">
        <v>8.8437999999999999</v>
      </c>
    </row>
    <row r="273" spans="1:6">
      <c r="A273" t="s">
        <v>697</v>
      </c>
      <c r="B273" s="26">
        <v>14854</v>
      </c>
      <c r="C273" s="25">
        <v>8.9</v>
      </c>
      <c r="E273" s="28">
        <v>14824</v>
      </c>
      <c r="F273" s="32">
        <v>8.8975000000000009</v>
      </c>
    </row>
    <row r="274" spans="1:6">
      <c r="A274" t="s">
        <v>698</v>
      </c>
      <c r="B274" s="26">
        <v>14884</v>
      </c>
      <c r="C274" s="25">
        <v>9.1</v>
      </c>
      <c r="E274" s="28">
        <v>14855</v>
      </c>
      <c r="F274" s="32">
        <v>9.0856999999999992</v>
      </c>
    </row>
    <row r="275" spans="1:6">
      <c r="A275" t="s">
        <v>699</v>
      </c>
      <c r="B275" s="26">
        <v>14915</v>
      </c>
      <c r="C275" s="25">
        <v>9.1999999999999993</v>
      </c>
      <c r="E275" s="28">
        <v>14885</v>
      </c>
      <c r="F275" s="32">
        <v>9.2201000000000004</v>
      </c>
    </row>
    <row r="276" spans="1:6">
      <c r="A276" t="s">
        <v>700</v>
      </c>
      <c r="B276" s="26">
        <v>14945</v>
      </c>
      <c r="C276" s="25">
        <v>9.4</v>
      </c>
      <c r="E276" s="28">
        <v>14916</v>
      </c>
      <c r="F276" s="32">
        <v>9.4351000000000003</v>
      </c>
    </row>
    <row r="277" spans="1:6">
      <c r="A277" t="s">
        <v>701</v>
      </c>
      <c r="B277" s="26">
        <v>14976</v>
      </c>
      <c r="C277" s="25">
        <v>9.8000000000000007</v>
      </c>
      <c r="E277" s="28">
        <v>14946</v>
      </c>
      <c r="F277" s="32">
        <v>9.7576999999999998</v>
      </c>
    </row>
    <row r="278" spans="1:6">
      <c r="A278" t="s">
        <v>702</v>
      </c>
      <c r="B278" s="26">
        <v>15007</v>
      </c>
      <c r="C278" s="25">
        <v>10</v>
      </c>
      <c r="E278" s="28">
        <v>14977</v>
      </c>
      <c r="F278" s="32">
        <v>9.9995999999999992</v>
      </c>
    </row>
    <row r="279" spans="1:6">
      <c r="A279" t="s">
        <v>703</v>
      </c>
      <c r="B279" s="26">
        <v>15035</v>
      </c>
      <c r="C279" s="25">
        <v>10.3</v>
      </c>
      <c r="E279" s="28">
        <v>15008</v>
      </c>
      <c r="F279" s="32">
        <v>10.295299999999999</v>
      </c>
    </row>
    <row r="280" spans="1:6">
      <c r="A280" t="s">
        <v>704</v>
      </c>
      <c r="B280" s="26">
        <v>15066</v>
      </c>
      <c r="C280" s="25">
        <v>10.6</v>
      </c>
      <c r="E280" s="28">
        <v>15036</v>
      </c>
      <c r="F280" s="32">
        <v>10.617900000000001</v>
      </c>
    </row>
    <row r="281" spans="1:6">
      <c r="A281" t="s">
        <v>705</v>
      </c>
      <c r="B281" s="26">
        <v>15096</v>
      </c>
      <c r="C281" s="25">
        <v>10.6</v>
      </c>
      <c r="E281" s="28">
        <v>15067</v>
      </c>
      <c r="F281" s="32">
        <v>10.6448</v>
      </c>
    </row>
    <row r="282" spans="1:6">
      <c r="A282" t="s">
        <v>706</v>
      </c>
      <c r="B282" s="26">
        <v>15127</v>
      </c>
      <c r="C282" s="25">
        <v>11.1</v>
      </c>
      <c r="E282" s="28">
        <v>15097</v>
      </c>
      <c r="F282" s="32">
        <v>11.1286</v>
      </c>
    </row>
    <row r="283" spans="1:6">
      <c r="A283" t="s">
        <v>707</v>
      </c>
      <c r="B283" s="26">
        <v>15157</v>
      </c>
      <c r="C283" s="25">
        <v>11.2</v>
      </c>
      <c r="E283" s="28">
        <v>15128</v>
      </c>
      <c r="F283" s="32">
        <v>11.209300000000001</v>
      </c>
    </row>
    <row r="284" spans="1:6">
      <c r="A284" t="s">
        <v>708</v>
      </c>
      <c r="B284" s="26">
        <v>15188</v>
      </c>
      <c r="C284" s="25">
        <v>11.3</v>
      </c>
      <c r="E284" s="28">
        <v>15158</v>
      </c>
      <c r="F284" s="32">
        <v>11.3437</v>
      </c>
    </row>
    <row r="285" spans="1:6">
      <c r="A285" t="s">
        <v>709</v>
      </c>
      <c r="B285" s="26">
        <v>15219</v>
      </c>
      <c r="C285" s="25">
        <v>11.5</v>
      </c>
      <c r="E285" s="28">
        <v>15189</v>
      </c>
      <c r="F285" s="32">
        <v>11.4781</v>
      </c>
    </row>
    <row r="286" spans="1:6">
      <c r="A286" t="s">
        <v>710</v>
      </c>
      <c r="B286" s="26">
        <v>15249</v>
      </c>
      <c r="C286" s="25">
        <v>11.5</v>
      </c>
      <c r="E286" s="28">
        <v>15220</v>
      </c>
      <c r="F286" s="32">
        <v>11.4781</v>
      </c>
    </row>
    <row r="287" spans="1:6">
      <c r="A287" t="s">
        <v>711</v>
      </c>
      <c r="B287" s="26">
        <v>15280</v>
      </c>
      <c r="C287" s="25">
        <v>11.6</v>
      </c>
      <c r="E287" s="28">
        <v>15250</v>
      </c>
      <c r="F287" s="32">
        <v>11.585599999999999</v>
      </c>
    </row>
    <row r="288" spans="1:6">
      <c r="A288" t="s">
        <v>712</v>
      </c>
      <c r="B288" s="26">
        <v>15310</v>
      </c>
      <c r="C288" s="25">
        <v>11.6</v>
      </c>
      <c r="E288" s="28">
        <v>15281</v>
      </c>
      <c r="F288" s="32">
        <v>11.6394</v>
      </c>
    </row>
    <row r="289" spans="1:6">
      <c r="A289" t="s">
        <v>713</v>
      </c>
      <c r="B289" s="26">
        <v>15341</v>
      </c>
      <c r="C289" s="25">
        <v>11.8</v>
      </c>
      <c r="E289" s="28">
        <v>15311</v>
      </c>
      <c r="F289" s="32">
        <v>11.827500000000001</v>
      </c>
    </row>
    <row r="290" spans="1:6">
      <c r="A290" t="s">
        <v>714</v>
      </c>
      <c r="B290" s="26">
        <v>15372</v>
      </c>
      <c r="C290" s="25">
        <v>12.1</v>
      </c>
      <c r="E290" s="28">
        <v>15342</v>
      </c>
      <c r="F290" s="32">
        <v>12.0695</v>
      </c>
    </row>
    <row r="291" spans="1:6">
      <c r="A291" t="s">
        <v>715</v>
      </c>
      <c r="B291" s="26">
        <v>15400</v>
      </c>
      <c r="C291" s="25">
        <v>12.3</v>
      </c>
      <c r="E291" s="28">
        <v>15373</v>
      </c>
      <c r="F291" s="32">
        <v>12.2845</v>
      </c>
    </row>
    <row r="292" spans="1:6">
      <c r="A292" t="s">
        <v>716</v>
      </c>
      <c r="B292" s="26">
        <v>15431</v>
      </c>
      <c r="C292" s="25">
        <v>12.4</v>
      </c>
      <c r="E292" s="28">
        <v>15401</v>
      </c>
      <c r="F292" s="32">
        <v>12.418900000000001</v>
      </c>
    </row>
    <row r="293" spans="1:6">
      <c r="A293" t="s">
        <v>717</v>
      </c>
      <c r="B293" s="26">
        <v>15461</v>
      </c>
      <c r="C293" s="25">
        <v>12.1</v>
      </c>
      <c r="E293" s="28">
        <v>15432</v>
      </c>
      <c r="F293" s="32">
        <v>12.0695</v>
      </c>
    </row>
    <row r="294" spans="1:6">
      <c r="A294" t="s">
        <v>718</v>
      </c>
      <c r="B294" s="26">
        <v>15492</v>
      </c>
      <c r="C294" s="25">
        <v>12.1</v>
      </c>
      <c r="E294" s="28">
        <v>15462</v>
      </c>
      <c r="F294" s="32">
        <v>12.096299999999999</v>
      </c>
    </row>
    <row r="295" spans="1:6">
      <c r="A295" t="s">
        <v>719</v>
      </c>
      <c r="B295" s="26">
        <v>15522</v>
      </c>
      <c r="C295" s="25">
        <v>12.1</v>
      </c>
      <c r="E295" s="28">
        <v>15493</v>
      </c>
      <c r="F295" s="32">
        <v>12.123200000000001</v>
      </c>
    </row>
    <row r="296" spans="1:6">
      <c r="A296" t="s">
        <v>720</v>
      </c>
      <c r="B296" s="26">
        <v>15553</v>
      </c>
      <c r="C296" s="25">
        <v>12.4</v>
      </c>
      <c r="E296" s="28">
        <v>15523</v>
      </c>
      <c r="F296" s="32">
        <v>12.418900000000001</v>
      </c>
    </row>
    <row r="297" spans="1:6">
      <c r="A297" t="s">
        <v>721</v>
      </c>
      <c r="B297" s="26">
        <v>15584</v>
      </c>
      <c r="C297" s="25">
        <v>12.8</v>
      </c>
      <c r="E297" s="28">
        <v>15554</v>
      </c>
      <c r="F297" s="32">
        <v>12.795199999999999</v>
      </c>
    </row>
    <row r="298" spans="1:6">
      <c r="A298" t="s">
        <v>722</v>
      </c>
      <c r="B298" s="26">
        <v>15614</v>
      </c>
      <c r="C298" s="25">
        <v>13.1</v>
      </c>
      <c r="E298" s="28">
        <v>15585</v>
      </c>
      <c r="F298" s="32">
        <v>13.0909</v>
      </c>
    </row>
    <row r="299" spans="1:6">
      <c r="A299" t="s">
        <v>723</v>
      </c>
      <c r="B299" s="26">
        <v>15645</v>
      </c>
      <c r="C299" s="25">
        <v>13.5</v>
      </c>
      <c r="E299" s="28">
        <v>15615</v>
      </c>
      <c r="F299" s="32">
        <v>13.521000000000001</v>
      </c>
    </row>
    <row r="300" spans="1:6">
      <c r="A300" t="s">
        <v>724</v>
      </c>
      <c r="B300" s="26">
        <v>15675</v>
      </c>
      <c r="C300" s="25">
        <v>13.8</v>
      </c>
      <c r="E300" s="28">
        <v>15646</v>
      </c>
      <c r="F300" s="32">
        <v>13.8436</v>
      </c>
    </row>
    <row r="301" spans="1:6">
      <c r="A301" t="s">
        <v>725</v>
      </c>
      <c r="B301" s="26">
        <v>15706</v>
      </c>
      <c r="C301" s="25">
        <v>14.2</v>
      </c>
      <c r="E301" s="28">
        <v>15676</v>
      </c>
      <c r="F301" s="32">
        <v>14.1662</v>
      </c>
    </row>
    <row r="302" spans="1:6">
      <c r="A302" t="s">
        <v>726</v>
      </c>
      <c r="B302" s="26">
        <v>15737</v>
      </c>
      <c r="C302" s="25">
        <v>14.3</v>
      </c>
      <c r="E302" s="28">
        <v>15707</v>
      </c>
      <c r="F302" s="32">
        <v>14.300599999999999</v>
      </c>
    </row>
    <row r="303" spans="1:6">
      <c r="A303" t="s">
        <v>727</v>
      </c>
      <c r="B303" s="26">
        <v>15765</v>
      </c>
      <c r="C303" s="25">
        <v>14.7</v>
      </c>
      <c r="E303" s="28">
        <v>15738</v>
      </c>
      <c r="F303" s="32">
        <v>14.6769</v>
      </c>
    </row>
    <row r="304" spans="1:6">
      <c r="A304" t="s">
        <v>728</v>
      </c>
      <c r="B304" s="26">
        <v>15796</v>
      </c>
      <c r="C304" s="25">
        <v>14.8</v>
      </c>
      <c r="E304" s="28">
        <v>15766</v>
      </c>
      <c r="F304" s="32">
        <v>14.7844</v>
      </c>
    </row>
    <row r="305" spans="1:6">
      <c r="A305" t="s">
        <v>729</v>
      </c>
      <c r="B305" s="26">
        <v>15826</v>
      </c>
      <c r="C305" s="25">
        <v>15</v>
      </c>
      <c r="E305" s="28">
        <v>15797</v>
      </c>
      <c r="F305" s="32">
        <v>14.9726</v>
      </c>
    </row>
    <row r="306" spans="1:6">
      <c r="A306" t="s">
        <v>730</v>
      </c>
      <c r="B306" s="26">
        <v>15857</v>
      </c>
      <c r="C306" s="25">
        <v>15.1</v>
      </c>
      <c r="E306" s="28">
        <v>15827</v>
      </c>
      <c r="F306" s="32">
        <v>15.0801</v>
      </c>
    </row>
    <row r="307" spans="1:6">
      <c r="A307" t="s">
        <v>731</v>
      </c>
      <c r="B307" s="26">
        <v>15887</v>
      </c>
      <c r="C307" s="25">
        <v>15</v>
      </c>
      <c r="E307" s="28">
        <v>15858</v>
      </c>
      <c r="F307" s="32">
        <v>14.999499999999999</v>
      </c>
    </row>
    <row r="308" spans="1:6">
      <c r="A308" t="s">
        <v>732</v>
      </c>
      <c r="B308" s="26">
        <v>15918</v>
      </c>
      <c r="C308" s="25">
        <v>15.5</v>
      </c>
      <c r="E308" s="28">
        <v>15888</v>
      </c>
      <c r="F308" s="32">
        <v>15.4564</v>
      </c>
    </row>
    <row r="309" spans="1:6">
      <c r="A309" t="s">
        <v>733</v>
      </c>
      <c r="B309" s="26">
        <v>15949</v>
      </c>
      <c r="C309" s="25">
        <v>15.8</v>
      </c>
      <c r="E309" s="28">
        <v>15919</v>
      </c>
      <c r="F309" s="32">
        <v>15.779</v>
      </c>
    </row>
    <row r="310" spans="1:6">
      <c r="A310" t="s">
        <v>734</v>
      </c>
      <c r="B310" s="26">
        <v>15979</v>
      </c>
      <c r="C310" s="25">
        <v>16.2</v>
      </c>
      <c r="E310" s="28">
        <v>15950</v>
      </c>
      <c r="F310" s="32">
        <v>16.182200000000002</v>
      </c>
    </row>
    <row r="311" spans="1:6">
      <c r="A311" t="s">
        <v>735</v>
      </c>
      <c r="B311" s="26">
        <v>16010</v>
      </c>
      <c r="C311" s="25">
        <v>16.399999999999999</v>
      </c>
      <c r="E311" s="28">
        <v>15980</v>
      </c>
      <c r="F311" s="32">
        <v>16.424099999999999</v>
      </c>
    </row>
    <row r="312" spans="1:6">
      <c r="A312" t="s">
        <v>736</v>
      </c>
      <c r="B312" s="26">
        <v>16040</v>
      </c>
      <c r="C312" s="25">
        <v>16.600000000000001</v>
      </c>
      <c r="E312" s="28">
        <v>16011</v>
      </c>
      <c r="F312" s="32">
        <v>16.639199999999999</v>
      </c>
    </row>
    <row r="313" spans="1:6">
      <c r="A313" t="s">
        <v>737</v>
      </c>
      <c r="B313" s="26">
        <v>16071</v>
      </c>
      <c r="C313" s="25">
        <v>16.399999999999999</v>
      </c>
      <c r="E313" s="28">
        <v>16041</v>
      </c>
      <c r="F313" s="32">
        <v>16.424099999999999</v>
      </c>
    </row>
    <row r="314" spans="1:6">
      <c r="A314" t="s">
        <v>738</v>
      </c>
      <c r="B314" s="26">
        <v>16102</v>
      </c>
      <c r="C314" s="25">
        <v>16.600000000000001</v>
      </c>
      <c r="E314" s="28">
        <v>16072</v>
      </c>
      <c r="F314" s="32">
        <v>16.612300000000001</v>
      </c>
    </row>
    <row r="315" spans="1:6">
      <c r="A315" t="s">
        <v>739</v>
      </c>
      <c r="B315" s="26">
        <v>16131</v>
      </c>
      <c r="C315" s="25">
        <v>16.7</v>
      </c>
      <c r="E315" s="28">
        <v>16103</v>
      </c>
      <c r="F315" s="32">
        <v>16.746700000000001</v>
      </c>
    </row>
    <row r="316" spans="1:6">
      <c r="A316" t="s">
        <v>740</v>
      </c>
      <c r="B316" s="26">
        <v>16162</v>
      </c>
      <c r="C316" s="25">
        <v>16.7</v>
      </c>
      <c r="E316" s="28">
        <v>16132</v>
      </c>
      <c r="F316" s="32">
        <v>16.719799999999999</v>
      </c>
    </row>
    <row r="317" spans="1:6">
      <c r="A317" t="s">
        <v>741</v>
      </c>
      <c r="B317" s="26">
        <v>16192</v>
      </c>
      <c r="C317" s="25">
        <v>16.7</v>
      </c>
      <c r="E317" s="28">
        <v>16163</v>
      </c>
      <c r="F317" s="32">
        <v>16.719799999999999</v>
      </c>
    </row>
    <row r="318" spans="1:6">
      <c r="A318" t="s">
        <v>742</v>
      </c>
      <c r="B318" s="26">
        <v>16223</v>
      </c>
      <c r="C318" s="25">
        <v>16.600000000000001</v>
      </c>
      <c r="E318" s="28">
        <v>16193</v>
      </c>
      <c r="F318" s="32">
        <v>16.612300000000001</v>
      </c>
    </row>
    <row r="319" spans="1:6">
      <c r="A319" t="s">
        <v>743</v>
      </c>
      <c r="B319" s="26">
        <v>16253</v>
      </c>
      <c r="C319" s="25">
        <v>16.600000000000001</v>
      </c>
      <c r="E319" s="28">
        <v>16224</v>
      </c>
      <c r="F319" s="32">
        <v>16.558499999999999</v>
      </c>
    </row>
    <row r="320" spans="1:6">
      <c r="A320" t="s">
        <v>744</v>
      </c>
      <c r="B320" s="26">
        <v>16284</v>
      </c>
      <c r="C320" s="25">
        <v>16.5</v>
      </c>
      <c r="E320" s="28">
        <v>16254</v>
      </c>
      <c r="F320" s="32">
        <v>16.531700000000001</v>
      </c>
    </row>
    <row r="321" spans="1:6">
      <c r="A321" t="s">
        <v>745</v>
      </c>
      <c r="B321" s="26">
        <v>16315</v>
      </c>
      <c r="C321" s="25">
        <v>16.7</v>
      </c>
      <c r="E321" s="28">
        <v>16285</v>
      </c>
      <c r="F321" s="32">
        <v>16.746700000000001</v>
      </c>
    </row>
    <row r="322" spans="1:6">
      <c r="A322" t="s">
        <v>746</v>
      </c>
      <c r="B322" s="26">
        <v>16345</v>
      </c>
      <c r="C322" s="25">
        <v>16.600000000000001</v>
      </c>
      <c r="E322" s="28">
        <v>16316</v>
      </c>
      <c r="F322" s="32">
        <v>16.639199999999999</v>
      </c>
    </row>
    <row r="323" spans="1:6">
      <c r="A323" t="s">
        <v>747</v>
      </c>
      <c r="B323" s="26">
        <v>16376</v>
      </c>
      <c r="C323" s="25">
        <v>16.7</v>
      </c>
      <c r="E323" s="28">
        <v>16346</v>
      </c>
      <c r="F323" s="32">
        <v>16.693000000000001</v>
      </c>
    </row>
    <row r="324" spans="1:6">
      <c r="A324" t="s">
        <v>748</v>
      </c>
      <c r="B324" s="26">
        <v>16406</v>
      </c>
      <c r="C324" s="25">
        <v>16.600000000000001</v>
      </c>
      <c r="E324" s="28">
        <v>16377</v>
      </c>
      <c r="F324" s="32">
        <v>16.558499999999999</v>
      </c>
    </row>
    <row r="325" spans="1:6">
      <c r="A325" t="s">
        <v>749</v>
      </c>
      <c r="B325" s="26">
        <v>16437</v>
      </c>
      <c r="C325" s="25">
        <v>16.5</v>
      </c>
      <c r="E325" s="28">
        <v>16407</v>
      </c>
      <c r="F325" s="32">
        <v>16.504799999999999</v>
      </c>
    </row>
    <row r="326" spans="1:6">
      <c r="A326" t="s">
        <v>750</v>
      </c>
      <c r="B326" s="26">
        <v>16468</v>
      </c>
      <c r="C326" s="25">
        <v>16.3</v>
      </c>
      <c r="E326" s="28">
        <v>16438</v>
      </c>
      <c r="F326" s="32">
        <v>16.343499999999999</v>
      </c>
    </row>
    <row r="327" spans="1:6">
      <c r="A327" t="s">
        <v>751</v>
      </c>
      <c r="B327" s="26">
        <v>16496</v>
      </c>
      <c r="C327" s="25">
        <v>16.3</v>
      </c>
      <c r="E327" s="28">
        <v>16469</v>
      </c>
      <c r="F327" s="32">
        <v>16.2897</v>
      </c>
    </row>
    <row r="328" spans="1:6">
      <c r="A328" t="s">
        <v>752</v>
      </c>
      <c r="B328" s="26">
        <v>16527</v>
      </c>
      <c r="C328" s="25">
        <v>16.2</v>
      </c>
      <c r="E328" s="28">
        <v>16497</v>
      </c>
      <c r="F328" s="32">
        <v>16.182200000000002</v>
      </c>
    </row>
    <row r="329" spans="1:6">
      <c r="A329" t="s">
        <v>753</v>
      </c>
      <c r="B329" s="26">
        <v>16557</v>
      </c>
      <c r="C329" s="25">
        <v>15.9</v>
      </c>
      <c r="E329" s="28">
        <v>16528</v>
      </c>
      <c r="F329" s="32">
        <v>15.8865</v>
      </c>
    </row>
    <row r="330" spans="1:6">
      <c r="A330" t="s">
        <v>754</v>
      </c>
      <c r="B330" s="26">
        <v>16588</v>
      </c>
      <c r="C330" s="25">
        <v>15.5</v>
      </c>
      <c r="E330" s="28">
        <v>16558</v>
      </c>
      <c r="F330" s="32">
        <v>15.4564</v>
      </c>
    </row>
    <row r="331" spans="1:6">
      <c r="A331" t="s">
        <v>755</v>
      </c>
      <c r="B331" s="26">
        <v>16618</v>
      </c>
      <c r="C331" s="25">
        <v>15.1</v>
      </c>
      <c r="E331" s="28">
        <v>16589</v>
      </c>
      <c r="F331" s="32">
        <v>15.106999999999999</v>
      </c>
    </row>
    <row r="332" spans="1:6">
      <c r="A332" t="s">
        <v>756</v>
      </c>
      <c r="B332" s="26">
        <v>16649</v>
      </c>
      <c r="C332" s="25">
        <v>14.8</v>
      </c>
      <c r="E332" s="28">
        <v>16619</v>
      </c>
      <c r="F332" s="32">
        <v>14.7576</v>
      </c>
    </row>
    <row r="333" spans="1:6">
      <c r="A333" t="s">
        <v>757</v>
      </c>
      <c r="B333" s="26">
        <v>16680</v>
      </c>
      <c r="C333" s="25">
        <v>13.2</v>
      </c>
      <c r="E333" s="28">
        <v>16650</v>
      </c>
      <c r="F333" s="32">
        <v>13.225300000000001</v>
      </c>
    </row>
    <row r="334" spans="1:6">
      <c r="A334" t="s">
        <v>758</v>
      </c>
      <c r="B334" s="26">
        <v>16710</v>
      </c>
      <c r="C334" s="25">
        <v>12</v>
      </c>
      <c r="E334" s="28">
        <v>16681</v>
      </c>
      <c r="F334" s="32">
        <v>12.0426</v>
      </c>
    </row>
    <row r="335" spans="1:6">
      <c r="A335" t="s">
        <v>759</v>
      </c>
      <c r="B335" s="26">
        <v>16741</v>
      </c>
      <c r="C335" s="25">
        <v>11.6</v>
      </c>
      <c r="E335" s="28">
        <v>16711</v>
      </c>
      <c r="F335" s="32">
        <v>11.5587</v>
      </c>
    </row>
    <row r="336" spans="1:6">
      <c r="A336" t="s">
        <v>760</v>
      </c>
      <c r="B336" s="26">
        <v>16771</v>
      </c>
      <c r="C336" s="25">
        <v>12</v>
      </c>
      <c r="E336" s="28">
        <v>16742</v>
      </c>
      <c r="F336" s="32">
        <v>11.988799999999999</v>
      </c>
    </row>
    <row r="337" spans="1:6">
      <c r="A337" t="s">
        <v>761</v>
      </c>
      <c r="B337" s="26">
        <v>16802</v>
      </c>
      <c r="C337" s="25">
        <v>12</v>
      </c>
      <c r="E337" s="28">
        <v>16772</v>
      </c>
      <c r="F337" s="32">
        <v>12.0426</v>
      </c>
    </row>
    <row r="338" spans="1:6">
      <c r="A338" t="s">
        <v>762</v>
      </c>
      <c r="B338" s="26">
        <v>16833</v>
      </c>
      <c r="C338" s="25">
        <v>11.4</v>
      </c>
      <c r="E338" s="28">
        <v>16803</v>
      </c>
      <c r="F338" s="32">
        <v>11.3706</v>
      </c>
    </row>
    <row r="339" spans="1:6">
      <c r="A339" t="s">
        <v>763</v>
      </c>
      <c r="B339" s="26">
        <v>16861</v>
      </c>
      <c r="C339" s="25">
        <v>10.8</v>
      </c>
      <c r="E339" s="28">
        <v>16834</v>
      </c>
      <c r="F339" s="32">
        <v>10.806100000000001</v>
      </c>
    </row>
    <row r="340" spans="1:6">
      <c r="A340" t="s">
        <v>764</v>
      </c>
      <c r="B340" s="26">
        <v>16892</v>
      </c>
      <c r="C340" s="25">
        <v>11.9</v>
      </c>
      <c r="E340" s="28">
        <v>16862</v>
      </c>
      <c r="F340" s="32">
        <v>11.9351</v>
      </c>
    </row>
    <row r="341" spans="1:6">
      <c r="A341" t="s">
        <v>765</v>
      </c>
      <c r="B341" s="26">
        <v>16922</v>
      </c>
      <c r="C341" s="25">
        <v>11.7</v>
      </c>
      <c r="E341" s="28">
        <v>16893</v>
      </c>
      <c r="F341" s="32">
        <v>11.72</v>
      </c>
    </row>
    <row r="342" spans="1:6">
      <c r="A342" t="s">
        <v>766</v>
      </c>
      <c r="B342" s="26">
        <v>16953</v>
      </c>
      <c r="C342" s="25">
        <v>11.3</v>
      </c>
      <c r="E342" s="28">
        <v>16923</v>
      </c>
      <c r="F342" s="32">
        <v>11.289899999999999</v>
      </c>
    </row>
    <row r="343" spans="1:6">
      <c r="A343" t="s">
        <v>767</v>
      </c>
      <c r="B343" s="26">
        <v>16983</v>
      </c>
      <c r="C343" s="25">
        <v>12</v>
      </c>
      <c r="E343" s="28">
        <v>16954</v>
      </c>
      <c r="F343" s="32">
        <v>11.988799999999999</v>
      </c>
    </row>
    <row r="344" spans="1:6">
      <c r="A344" t="s">
        <v>768</v>
      </c>
      <c r="B344" s="26">
        <v>17014</v>
      </c>
      <c r="C344" s="25">
        <v>12.4</v>
      </c>
      <c r="E344" s="28">
        <v>16984</v>
      </c>
      <c r="F344" s="32">
        <v>12.391999999999999</v>
      </c>
    </row>
    <row r="345" spans="1:6">
      <c r="A345" t="s">
        <v>769</v>
      </c>
      <c r="B345" s="26">
        <v>17045</v>
      </c>
      <c r="C345" s="25">
        <v>12.8</v>
      </c>
      <c r="E345" s="28">
        <v>17015</v>
      </c>
      <c r="F345" s="32">
        <v>12.849</v>
      </c>
    </row>
    <row r="346" spans="1:6">
      <c r="A346" t="s">
        <v>770</v>
      </c>
      <c r="B346" s="26">
        <v>17075</v>
      </c>
      <c r="C346" s="25">
        <v>13.1</v>
      </c>
      <c r="E346" s="28">
        <v>17046</v>
      </c>
      <c r="F346" s="32">
        <v>13.0909</v>
      </c>
    </row>
    <row r="347" spans="1:6">
      <c r="A347" t="s">
        <v>771</v>
      </c>
      <c r="B347" s="26">
        <v>17106</v>
      </c>
      <c r="C347" s="25">
        <v>13.3</v>
      </c>
      <c r="E347" s="28">
        <v>17076</v>
      </c>
      <c r="F347" s="32">
        <v>13.3329</v>
      </c>
    </row>
    <row r="348" spans="1:6">
      <c r="A348" t="s">
        <v>772</v>
      </c>
      <c r="B348" s="26">
        <v>17136</v>
      </c>
      <c r="C348" s="25">
        <v>13.4</v>
      </c>
      <c r="E348" s="28">
        <v>17107</v>
      </c>
      <c r="F348" s="32">
        <v>13.413500000000001</v>
      </c>
    </row>
    <row r="349" spans="1:6">
      <c r="A349" t="s">
        <v>773</v>
      </c>
      <c r="B349" s="26">
        <v>17167</v>
      </c>
      <c r="C349" s="25">
        <v>13.5</v>
      </c>
      <c r="E349" s="28">
        <v>17137</v>
      </c>
      <c r="F349" s="32">
        <v>13.4941</v>
      </c>
    </row>
    <row r="350" spans="1:6">
      <c r="A350" t="s">
        <v>774</v>
      </c>
      <c r="B350" s="26">
        <v>17198</v>
      </c>
      <c r="C350" s="25">
        <v>13.7</v>
      </c>
      <c r="E350" s="28">
        <v>17168</v>
      </c>
      <c r="F350" s="32">
        <v>13.6554</v>
      </c>
    </row>
    <row r="351" spans="1:6">
      <c r="A351" t="s">
        <v>775</v>
      </c>
      <c r="B351" s="26">
        <v>17226</v>
      </c>
      <c r="C351" s="25">
        <v>13.7</v>
      </c>
      <c r="E351" s="28">
        <v>17199</v>
      </c>
      <c r="F351" s="32">
        <v>13.7361</v>
      </c>
    </row>
    <row r="352" spans="1:6">
      <c r="A352" t="s">
        <v>776</v>
      </c>
      <c r="B352" s="26">
        <v>17257</v>
      </c>
      <c r="C352" s="25">
        <v>13.8</v>
      </c>
      <c r="E352" s="28">
        <v>17227</v>
      </c>
      <c r="F352" s="32">
        <v>13.816700000000001</v>
      </c>
    </row>
    <row r="353" spans="1:6">
      <c r="A353" t="s">
        <v>777</v>
      </c>
      <c r="B353" s="26">
        <v>17287</v>
      </c>
      <c r="C353" s="25">
        <v>13.7</v>
      </c>
      <c r="E353" s="28">
        <v>17258</v>
      </c>
      <c r="F353" s="32">
        <v>13.709199999999999</v>
      </c>
    </row>
    <row r="354" spans="1:6">
      <c r="A354" t="s">
        <v>778</v>
      </c>
      <c r="B354" s="26">
        <v>17318</v>
      </c>
      <c r="C354" s="25">
        <v>13.8</v>
      </c>
      <c r="E354" s="28">
        <v>17288</v>
      </c>
      <c r="F354" s="32">
        <v>13.7629</v>
      </c>
    </row>
    <row r="355" spans="1:6">
      <c r="A355" t="s">
        <v>779</v>
      </c>
      <c r="B355" s="26">
        <v>17348</v>
      </c>
      <c r="C355" s="25">
        <v>13.8</v>
      </c>
      <c r="E355" s="28">
        <v>17319</v>
      </c>
      <c r="F355" s="32">
        <v>13.7629</v>
      </c>
    </row>
    <row r="356" spans="1:6">
      <c r="A356" t="s">
        <v>780</v>
      </c>
      <c r="B356" s="26">
        <v>17379</v>
      </c>
      <c r="C356" s="25">
        <v>13.7</v>
      </c>
      <c r="E356" s="28">
        <v>17349</v>
      </c>
      <c r="F356" s="32">
        <v>13.6823</v>
      </c>
    </row>
    <row r="357" spans="1:6">
      <c r="A357" t="s">
        <v>781</v>
      </c>
      <c r="B357" s="26">
        <v>17410</v>
      </c>
      <c r="C357" s="25">
        <v>13.8</v>
      </c>
      <c r="E357" s="28">
        <v>17380</v>
      </c>
      <c r="F357" s="32">
        <v>13.7629</v>
      </c>
    </row>
    <row r="358" spans="1:6">
      <c r="A358" t="s">
        <v>782</v>
      </c>
      <c r="B358" s="26">
        <v>17440</v>
      </c>
      <c r="C358" s="25">
        <v>13.9</v>
      </c>
      <c r="E358" s="28">
        <v>17411</v>
      </c>
      <c r="F358" s="32">
        <v>13.8705</v>
      </c>
    </row>
    <row r="359" spans="1:6">
      <c r="A359" t="s">
        <v>783</v>
      </c>
      <c r="B359" s="26">
        <v>17471</v>
      </c>
      <c r="C359" s="25">
        <v>14</v>
      </c>
      <c r="E359" s="28">
        <v>17441</v>
      </c>
      <c r="F359" s="32">
        <v>14.004899999999999</v>
      </c>
    </row>
    <row r="360" spans="1:6">
      <c r="A360" t="s">
        <v>784</v>
      </c>
      <c r="B360" s="26">
        <v>17501</v>
      </c>
      <c r="C360" s="25">
        <v>14.2</v>
      </c>
      <c r="E360" s="28">
        <v>17472</v>
      </c>
      <c r="F360" s="32">
        <v>14.193</v>
      </c>
    </row>
    <row r="361" spans="1:6">
      <c r="A361" t="s">
        <v>785</v>
      </c>
      <c r="B361" s="26">
        <v>17532</v>
      </c>
      <c r="C361" s="25">
        <v>14.2</v>
      </c>
      <c r="E361" s="28">
        <v>17502</v>
      </c>
      <c r="F361" s="32">
        <v>14.2468</v>
      </c>
    </row>
    <row r="362" spans="1:6">
      <c r="A362" t="s">
        <v>786</v>
      </c>
      <c r="B362" s="26">
        <v>17563</v>
      </c>
      <c r="C362" s="25">
        <v>14.3</v>
      </c>
      <c r="E362" s="28">
        <v>17533</v>
      </c>
      <c r="F362" s="32">
        <v>14.327400000000001</v>
      </c>
    </row>
    <row r="363" spans="1:6">
      <c r="A363" t="s">
        <v>787</v>
      </c>
      <c r="B363" s="26">
        <v>17592</v>
      </c>
      <c r="C363" s="25">
        <v>14.4</v>
      </c>
      <c r="E363" s="28">
        <v>17564</v>
      </c>
      <c r="F363" s="32">
        <v>14.3543</v>
      </c>
    </row>
    <row r="364" spans="1:6">
      <c r="A364" t="s">
        <v>788</v>
      </c>
      <c r="B364" s="26">
        <v>17623</v>
      </c>
      <c r="C364" s="25">
        <v>14.2</v>
      </c>
      <c r="E364" s="28">
        <v>17593</v>
      </c>
      <c r="F364" s="32">
        <v>14.193099999999999</v>
      </c>
    </row>
    <row r="365" spans="1:6">
      <c r="A365" t="s">
        <v>789</v>
      </c>
      <c r="B365" s="26">
        <v>17653</v>
      </c>
      <c r="C365" s="25">
        <v>14.2</v>
      </c>
      <c r="E365" s="28">
        <v>17624</v>
      </c>
      <c r="F365" s="32">
        <v>14.219900000000001</v>
      </c>
    </row>
    <row r="366" spans="1:6">
      <c r="A366" t="s">
        <v>790</v>
      </c>
      <c r="B366" s="26">
        <v>17684</v>
      </c>
      <c r="C366" s="25">
        <v>14.5</v>
      </c>
      <c r="E366" s="28">
        <v>17654</v>
      </c>
      <c r="F366" s="32">
        <v>14.4618</v>
      </c>
    </row>
    <row r="367" spans="1:6">
      <c r="A367" t="s">
        <v>791</v>
      </c>
      <c r="B367" s="26">
        <v>17714</v>
      </c>
      <c r="C367" s="25">
        <v>14.7</v>
      </c>
      <c r="E367" s="28">
        <v>17685</v>
      </c>
      <c r="F367" s="32">
        <v>14.65</v>
      </c>
    </row>
    <row r="368" spans="1:6">
      <c r="A368" t="s">
        <v>792</v>
      </c>
      <c r="B368" s="26">
        <v>17745</v>
      </c>
      <c r="C368" s="25">
        <v>14.7</v>
      </c>
      <c r="E368" s="28">
        <v>17715</v>
      </c>
      <c r="F368" s="32">
        <v>14.65</v>
      </c>
    </row>
    <row r="369" spans="1:6">
      <c r="A369" t="s">
        <v>793</v>
      </c>
      <c r="B369" s="26">
        <v>17776</v>
      </c>
      <c r="C369" s="25">
        <v>14.6</v>
      </c>
      <c r="E369" s="28">
        <v>17746</v>
      </c>
      <c r="F369" s="32">
        <v>14.5962</v>
      </c>
    </row>
    <row r="370" spans="1:6">
      <c r="A370" t="s">
        <v>794</v>
      </c>
      <c r="B370" s="26">
        <v>17806</v>
      </c>
      <c r="C370" s="25">
        <v>14.5</v>
      </c>
      <c r="E370" s="28">
        <v>17777</v>
      </c>
      <c r="F370" s="32">
        <v>14.4887</v>
      </c>
    </row>
    <row r="371" spans="1:6">
      <c r="A371" t="s">
        <v>795</v>
      </c>
      <c r="B371" s="26">
        <v>17837</v>
      </c>
      <c r="C371" s="25">
        <v>14.6</v>
      </c>
      <c r="E371" s="28">
        <v>17807</v>
      </c>
      <c r="F371" s="32">
        <v>14.596299999999999</v>
      </c>
    </row>
    <row r="372" spans="1:6">
      <c r="A372" t="s">
        <v>796</v>
      </c>
      <c r="B372" s="26">
        <v>17867</v>
      </c>
      <c r="C372" s="25">
        <v>14.4</v>
      </c>
      <c r="E372" s="28">
        <v>17838</v>
      </c>
      <c r="F372" s="32">
        <v>14.408099999999999</v>
      </c>
    </row>
    <row r="373" spans="1:6">
      <c r="A373" t="s">
        <v>797</v>
      </c>
      <c r="B373" s="26">
        <v>17898</v>
      </c>
      <c r="C373" s="25">
        <v>14.3</v>
      </c>
      <c r="E373" s="28">
        <v>17868</v>
      </c>
      <c r="F373" s="32">
        <v>14.2737</v>
      </c>
    </row>
    <row r="374" spans="1:6">
      <c r="A374" t="s">
        <v>798</v>
      </c>
      <c r="B374" s="26">
        <v>17929</v>
      </c>
      <c r="C374" s="25">
        <v>14.1</v>
      </c>
      <c r="E374" s="28">
        <v>17899</v>
      </c>
      <c r="F374" s="32">
        <v>14.1393</v>
      </c>
    </row>
    <row r="375" spans="1:6">
      <c r="A375" t="s">
        <v>799</v>
      </c>
      <c r="B375" s="26">
        <v>17957</v>
      </c>
      <c r="C375" s="25">
        <v>14</v>
      </c>
      <c r="E375" s="28">
        <v>17930</v>
      </c>
      <c r="F375" s="32">
        <v>14.004899999999999</v>
      </c>
    </row>
    <row r="376" spans="1:6">
      <c r="A376" t="s">
        <v>800</v>
      </c>
      <c r="B376" s="26">
        <v>17988</v>
      </c>
      <c r="C376" s="25">
        <v>13.7</v>
      </c>
      <c r="E376" s="28">
        <v>17958</v>
      </c>
      <c r="F376" s="32">
        <v>13.7361</v>
      </c>
    </row>
    <row r="377" spans="1:6">
      <c r="A377" t="s">
        <v>801</v>
      </c>
      <c r="B377" s="26">
        <v>18018</v>
      </c>
      <c r="C377" s="25">
        <v>13.7</v>
      </c>
      <c r="E377" s="28">
        <v>17989</v>
      </c>
      <c r="F377" s="32">
        <v>13.6554</v>
      </c>
    </row>
    <row r="378" spans="1:6">
      <c r="A378" t="s">
        <v>802</v>
      </c>
      <c r="B378" s="26">
        <v>18049</v>
      </c>
      <c r="C378" s="25">
        <v>13.5</v>
      </c>
      <c r="E378" s="28">
        <v>18019</v>
      </c>
      <c r="F378" s="32">
        <v>13.4673</v>
      </c>
    </row>
    <row r="379" spans="1:6">
      <c r="A379" t="s">
        <v>803</v>
      </c>
      <c r="B379" s="26">
        <v>18079</v>
      </c>
      <c r="C379" s="25">
        <v>13.4</v>
      </c>
      <c r="E379" s="28">
        <v>18050</v>
      </c>
      <c r="F379" s="32">
        <v>13.4404</v>
      </c>
    </row>
    <row r="380" spans="1:6">
      <c r="A380" t="s">
        <v>804</v>
      </c>
      <c r="B380" s="26">
        <v>18110</v>
      </c>
      <c r="C380" s="25">
        <v>13.4</v>
      </c>
      <c r="E380" s="28">
        <v>18080</v>
      </c>
      <c r="F380" s="32">
        <v>13.413500000000001</v>
      </c>
    </row>
    <row r="381" spans="1:6">
      <c r="A381" t="s">
        <v>805</v>
      </c>
      <c r="B381" s="26">
        <v>18141</v>
      </c>
      <c r="C381" s="25">
        <v>13.5</v>
      </c>
      <c r="E381" s="28">
        <v>18111</v>
      </c>
      <c r="F381" s="32">
        <v>13.5479</v>
      </c>
    </row>
    <row r="382" spans="1:6">
      <c r="A382" t="s">
        <v>806</v>
      </c>
      <c r="B382" s="26">
        <v>18171</v>
      </c>
      <c r="C382" s="25">
        <v>13.7</v>
      </c>
      <c r="E382" s="28">
        <v>18142</v>
      </c>
      <c r="F382" s="32">
        <v>13.6823</v>
      </c>
    </row>
    <row r="383" spans="1:6">
      <c r="A383" t="s">
        <v>807</v>
      </c>
      <c r="B383" s="26">
        <v>18202</v>
      </c>
      <c r="C383" s="25">
        <v>13.2</v>
      </c>
      <c r="E383" s="28">
        <v>18172</v>
      </c>
      <c r="F383" s="32">
        <v>13.1716</v>
      </c>
    </row>
    <row r="384" spans="1:6">
      <c r="A384" t="s">
        <v>808</v>
      </c>
      <c r="B384" s="26">
        <v>18232</v>
      </c>
      <c r="C384" s="25">
        <v>13.5</v>
      </c>
      <c r="E384" s="28">
        <v>18203</v>
      </c>
      <c r="F384" s="32">
        <v>13.521000000000001</v>
      </c>
    </row>
    <row r="385" spans="1:6">
      <c r="A385" t="s">
        <v>809</v>
      </c>
      <c r="B385" s="26">
        <v>18263</v>
      </c>
      <c r="C385" s="25">
        <v>13.8</v>
      </c>
      <c r="E385" s="28">
        <v>18233</v>
      </c>
      <c r="F385" s="32">
        <v>13.7629</v>
      </c>
    </row>
    <row r="386" spans="1:6">
      <c r="A386" t="s">
        <v>810</v>
      </c>
      <c r="B386" s="26">
        <v>18294</v>
      </c>
      <c r="C386" s="25">
        <v>14</v>
      </c>
      <c r="E386" s="28">
        <v>18264</v>
      </c>
      <c r="F386" s="32">
        <v>14.004899999999999</v>
      </c>
    </row>
    <row r="387" spans="1:6">
      <c r="A387" t="s">
        <v>811</v>
      </c>
      <c r="B387" s="26">
        <v>18322</v>
      </c>
      <c r="C387" s="25">
        <v>14.1</v>
      </c>
      <c r="E387" s="28">
        <v>18295</v>
      </c>
      <c r="F387" s="32">
        <v>14.0586</v>
      </c>
    </row>
    <row r="388" spans="1:6">
      <c r="A388" t="s">
        <v>812</v>
      </c>
      <c r="B388" s="26">
        <v>18353</v>
      </c>
      <c r="C388" s="25">
        <v>14.5</v>
      </c>
      <c r="E388" s="28">
        <v>18323</v>
      </c>
      <c r="F388" s="32">
        <v>14.515599999999999</v>
      </c>
    </row>
    <row r="389" spans="1:6">
      <c r="A389" t="s">
        <v>813</v>
      </c>
      <c r="B389" s="26">
        <v>18383</v>
      </c>
      <c r="C389" s="25">
        <v>15</v>
      </c>
      <c r="E389" s="28">
        <v>18354</v>
      </c>
      <c r="F389" s="32">
        <v>14.999499999999999</v>
      </c>
    </row>
    <row r="390" spans="1:6">
      <c r="A390" t="s">
        <v>814</v>
      </c>
      <c r="B390" s="26">
        <v>18414</v>
      </c>
      <c r="C390" s="25">
        <v>15.3</v>
      </c>
      <c r="E390" s="28">
        <v>18384</v>
      </c>
      <c r="F390" s="32">
        <v>15.3489</v>
      </c>
    </row>
    <row r="391" spans="1:6">
      <c r="A391" t="s">
        <v>815</v>
      </c>
      <c r="B391" s="26">
        <v>18444</v>
      </c>
      <c r="C391" s="25">
        <v>15.8</v>
      </c>
      <c r="E391" s="28">
        <v>18415</v>
      </c>
      <c r="F391" s="32">
        <v>15.805899999999999</v>
      </c>
    </row>
    <row r="392" spans="1:6">
      <c r="A392" t="s">
        <v>816</v>
      </c>
      <c r="B392" s="26">
        <v>18475</v>
      </c>
      <c r="C392" s="25">
        <v>16.3</v>
      </c>
      <c r="E392" s="28">
        <v>18445</v>
      </c>
      <c r="F392" s="32">
        <v>16.316600000000001</v>
      </c>
    </row>
    <row r="393" spans="1:6">
      <c r="A393" t="s">
        <v>817</v>
      </c>
      <c r="B393" s="26">
        <v>18506</v>
      </c>
      <c r="C393" s="25">
        <v>16.8</v>
      </c>
      <c r="E393" s="28">
        <v>18476</v>
      </c>
      <c r="F393" s="32">
        <v>16.827400000000001</v>
      </c>
    </row>
    <row r="394" spans="1:6">
      <c r="A394" t="s">
        <v>818</v>
      </c>
      <c r="B394" s="26">
        <v>18536</v>
      </c>
      <c r="C394" s="25">
        <v>16.7</v>
      </c>
      <c r="E394" s="28">
        <v>18507</v>
      </c>
      <c r="F394" s="32">
        <v>16.719799999999999</v>
      </c>
    </row>
    <row r="395" spans="1:6">
      <c r="A395" t="s">
        <v>819</v>
      </c>
      <c r="B395" s="26">
        <v>18567</v>
      </c>
      <c r="C395" s="25">
        <v>16.8</v>
      </c>
      <c r="E395" s="28">
        <v>18537</v>
      </c>
      <c r="F395" s="32">
        <v>16.827300000000001</v>
      </c>
    </row>
    <row r="396" spans="1:6">
      <c r="A396" t="s">
        <v>820</v>
      </c>
      <c r="B396" s="26">
        <v>18597</v>
      </c>
      <c r="C396" s="25">
        <v>16.8</v>
      </c>
      <c r="E396" s="28">
        <v>18568</v>
      </c>
      <c r="F396" s="32">
        <v>16.8005</v>
      </c>
    </row>
    <row r="397" spans="1:6">
      <c r="A397" t="s">
        <v>821</v>
      </c>
      <c r="B397" s="26">
        <v>18628</v>
      </c>
      <c r="C397" s="25">
        <v>17.100000000000001</v>
      </c>
      <c r="E397" s="28">
        <v>18598</v>
      </c>
      <c r="F397" s="32">
        <v>17.0962</v>
      </c>
    </row>
    <row r="398" spans="1:6">
      <c r="A398" t="s">
        <v>822</v>
      </c>
      <c r="B398" s="26">
        <v>18659</v>
      </c>
      <c r="C398" s="25">
        <v>17.100000000000001</v>
      </c>
      <c r="E398" s="28">
        <v>18629</v>
      </c>
      <c r="F398" s="32">
        <v>17.149899999999999</v>
      </c>
    </row>
    <row r="399" spans="1:6">
      <c r="A399" t="s">
        <v>823</v>
      </c>
      <c r="B399" s="26">
        <v>18687</v>
      </c>
      <c r="C399" s="25">
        <v>17.3</v>
      </c>
      <c r="E399" s="28">
        <v>18660</v>
      </c>
      <c r="F399" s="32">
        <v>17.2575</v>
      </c>
    </row>
    <row r="400" spans="1:6">
      <c r="A400" t="s">
        <v>824</v>
      </c>
      <c r="B400" s="26">
        <v>18718</v>
      </c>
      <c r="C400" s="25">
        <v>17.3</v>
      </c>
      <c r="E400" s="28">
        <v>18688</v>
      </c>
      <c r="F400" s="32">
        <v>17.338100000000001</v>
      </c>
    </row>
    <row r="401" spans="1:6">
      <c r="A401" t="s">
        <v>825</v>
      </c>
      <c r="B401" s="26">
        <v>18748</v>
      </c>
      <c r="C401" s="25">
        <v>17.399999999999999</v>
      </c>
      <c r="E401" s="28">
        <v>18719</v>
      </c>
      <c r="F401" s="32">
        <v>17.364999999999998</v>
      </c>
    </row>
    <row r="402" spans="1:6">
      <c r="A402" t="s">
        <v>826</v>
      </c>
      <c r="B402" s="26">
        <v>18779</v>
      </c>
      <c r="C402" s="25">
        <v>17.3</v>
      </c>
      <c r="E402" s="28">
        <v>18749</v>
      </c>
      <c r="F402" s="32">
        <v>17.311199999999999</v>
      </c>
    </row>
    <row r="403" spans="1:6">
      <c r="A403" t="s">
        <v>827</v>
      </c>
      <c r="B403" s="26">
        <v>18809</v>
      </c>
      <c r="C403" s="25">
        <v>17.2</v>
      </c>
      <c r="E403" s="28">
        <v>18780</v>
      </c>
      <c r="F403" s="32">
        <v>17.230599999999999</v>
      </c>
    </row>
    <row r="404" spans="1:6">
      <c r="A404" t="s">
        <v>828</v>
      </c>
      <c r="B404" s="26">
        <v>18840</v>
      </c>
      <c r="C404" s="25">
        <v>17</v>
      </c>
      <c r="E404" s="28">
        <v>18810</v>
      </c>
      <c r="F404" s="32">
        <v>16.9618</v>
      </c>
    </row>
    <row r="405" spans="1:6">
      <c r="A405" t="s">
        <v>829</v>
      </c>
      <c r="B405" s="26">
        <v>18871</v>
      </c>
      <c r="C405" s="25">
        <v>16.8</v>
      </c>
      <c r="E405" s="28">
        <v>18841</v>
      </c>
      <c r="F405" s="32">
        <v>16.8005</v>
      </c>
    </row>
    <row r="406" spans="1:6">
      <c r="A406" t="s">
        <v>830</v>
      </c>
      <c r="B406" s="26">
        <v>18901</v>
      </c>
      <c r="C406" s="25">
        <v>16.899999999999999</v>
      </c>
      <c r="E406" s="28">
        <v>18872</v>
      </c>
      <c r="F406" s="32">
        <v>16.908000000000001</v>
      </c>
    </row>
    <row r="407" spans="1:6">
      <c r="A407" t="s">
        <v>831</v>
      </c>
      <c r="B407" s="26">
        <v>18932</v>
      </c>
      <c r="C407" s="25">
        <v>16.899999999999999</v>
      </c>
      <c r="E407" s="28">
        <v>18902</v>
      </c>
      <c r="F407" s="32">
        <v>16.8811</v>
      </c>
    </row>
    <row r="408" spans="1:6">
      <c r="A408" t="s">
        <v>832</v>
      </c>
      <c r="B408" s="26">
        <v>18962</v>
      </c>
      <c r="C408" s="25">
        <v>17</v>
      </c>
      <c r="E408" s="28">
        <v>18933</v>
      </c>
      <c r="F408" s="32">
        <v>17.015499999999999</v>
      </c>
    </row>
    <row r="409" spans="1:6">
      <c r="A409" t="s">
        <v>833</v>
      </c>
      <c r="B409" s="26">
        <v>18993</v>
      </c>
      <c r="C409" s="25">
        <v>17.100000000000001</v>
      </c>
      <c r="E409" s="28">
        <v>18963</v>
      </c>
      <c r="F409" s="32">
        <v>17.123000000000001</v>
      </c>
    </row>
    <row r="410" spans="1:6">
      <c r="A410" t="s">
        <v>834</v>
      </c>
      <c r="B410" s="26">
        <v>19024</v>
      </c>
      <c r="C410" s="25">
        <v>17.3</v>
      </c>
      <c r="E410" s="28">
        <v>18994</v>
      </c>
      <c r="F410" s="32">
        <v>17.311199999999999</v>
      </c>
    </row>
    <row r="411" spans="1:6">
      <c r="A411" t="s">
        <v>835</v>
      </c>
      <c r="B411" s="26">
        <v>19053</v>
      </c>
      <c r="C411" s="25">
        <v>17.399999999999999</v>
      </c>
      <c r="E411" s="28">
        <v>19025</v>
      </c>
      <c r="F411" s="32">
        <v>17.418700000000001</v>
      </c>
    </row>
    <row r="412" spans="1:6">
      <c r="A412" t="s">
        <v>836</v>
      </c>
      <c r="B412" s="26">
        <v>19084</v>
      </c>
      <c r="C412" s="25">
        <v>17.5</v>
      </c>
      <c r="E412" s="28">
        <v>19054</v>
      </c>
      <c r="F412" s="32">
        <v>17.4725</v>
      </c>
    </row>
    <row r="413" spans="1:6">
      <c r="A413" t="s">
        <v>837</v>
      </c>
      <c r="B413" s="26">
        <v>19114</v>
      </c>
      <c r="C413" s="25">
        <v>17.3</v>
      </c>
      <c r="E413" s="28">
        <v>19085</v>
      </c>
      <c r="F413" s="32">
        <v>17.311199999999999</v>
      </c>
    </row>
    <row r="414" spans="1:6">
      <c r="A414" t="s">
        <v>838</v>
      </c>
      <c r="B414" s="26">
        <v>19145</v>
      </c>
      <c r="C414" s="25">
        <v>17.100000000000001</v>
      </c>
      <c r="E414" s="28">
        <v>19115</v>
      </c>
      <c r="F414" s="32">
        <v>17.149899999999999</v>
      </c>
    </row>
    <row r="415" spans="1:6">
      <c r="A415" t="s">
        <v>839</v>
      </c>
      <c r="B415" s="26">
        <v>19175</v>
      </c>
      <c r="C415" s="25">
        <v>17</v>
      </c>
      <c r="E415" s="28">
        <v>19146</v>
      </c>
      <c r="F415" s="32">
        <v>16.988600000000002</v>
      </c>
    </row>
    <row r="416" spans="1:6">
      <c r="A416" t="s">
        <v>840</v>
      </c>
      <c r="B416" s="26">
        <v>19206</v>
      </c>
      <c r="C416" s="25">
        <v>16.7</v>
      </c>
      <c r="E416" s="28">
        <v>19176</v>
      </c>
      <c r="F416" s="32">
        <v>16.719799999999999</v>
      </c>
    </row>
    <row r="417" spans="1:6">
      <c r="A417" t="s">
        <v>841</v>
      </c>
      <c r="B417" s="26">
        <v>19237</v>
      </c>
      <c r="C417" s="25">
        <v>17.8</v>
      </c>
      <c r="E417" s="28">
        <v>19207</v>
      </c>
      <c r="F417" s="32">
        <v>17.795100000000001</v>
      </c>
    </row>
    <row r="418" spans="1:6">
      <c r="A418" t="s">
        <v>842</v>
      </c>
      <c r="B418" s="26">
        <v>19267</v>
      </c>
      <c r="C418" s="25">
        <v>18.399999999999999</v>
      </c>
      <c r="E418" s="28">
        <v>19238</v>
      </c>
      <c r="F418" s="32">
        <v>18.440200000000001</v>
      </c>
    </row>
    <row r="419" spans="1:6">
      <c r="A419" t="s">
        <v>843</v>
      </c>
      <c r="B419" s="26">
        <v>19298</v>
      </c>
      <c r="C419" s="25">
        <v>18.600000000000001</v>
      </c>
      <c r="E419" s="28">
        <v>19268</v>
      </c>
      <c r="F419" s="32">
        <v>18.628399999999999</v>
      </c>
    </row>
    <row r="420" spans="1:6">
      <c r="A420" t="s">
        <v>844</v>
      </c>
      <c r="B420" s="26">
        <v>19328</v>
      </c>
      <c r="C420" s="25">
        <v>19</v>
      </c>
      <c r="E420" s="28">
        <v>19299</v>
      </c>
      <c r="F420" s="32">
        <v>19.0047</v>
      </c>
    </row>
    <row r="421" spans="1:6">
      <c r="A421" t="s">
        <v>845</v>
      </c>
      <c r="B421" s="26">
        <v>19359</v>
      </c>
      <c r="C421" s="25">
        <v>19.100000000000001</v>
      </c>
      <c r="E421" s="28">
        <v>19329</v>
      </c>
      <c r="F421" s="32">
        <v>19.112200000000001</v>
      </c>
    </row>
    <row r="422" spans="1:6">
      <c r="A422" t="s">
        <v>846</v>
      </c>
      <c r="B422" s="26">
        <v>19390</v>
      </c>
      <c r="C422" s="25">
        <v>19.2</v>
      </c>
      <c r="E422" s="28">
        <v>19360</v>
      </c>
      <c r="F422" s="32">
        <v>19.166</v>
      </c>
    </row>
    <row r="423" spans="1:6">
      <c r="A423" t="s">
        <v>847</v>
      </c>
      <c r="B423" s="26">
        <v>19418</v>
      </c>
      <c r="C423" s="25">
        <v>19.3</v>
      </c>
      <c r="E423" s="28">
        <v>19391</v>
      </c>
      <c r="F423" s="32">
        <v>19.273499999999999</v>
      </c>
    </row>
    <row r="424" spans="1:6">
      <c r="A424" t="s">
        <v>848</v>
      </c>
      <c r="B424" s="26">
        <v>19449</v>
      </c>
      <c r="C424" s="25">
        <v>19.399999999999999</v>
      </c>
      <c r="E424" s="28">
        <v>19419</v>
      </c>
      <c r="F424" s="32">
        <v>19.434799999999999</v>
      </c>
    </row>
    <row r="425" spans="1:6">
      <c r="A425" t="s">
        <v>849</v>
      </c>
      <c r="B425" s="26">
        <v>19479</v>
      </c>
      <c r="C425" s="25">
        <v>19.5</v>
      </c>
      <c r="E425" s="28">
        <v>19450</v>
      </c>
      <c r="F425" s="32">
        <v>19.5154</v>
      </c>
    </row>
    <row r="426" spans="1:6">
      <c r="A426" t="s">
        <v>850</v>
      </c>
      <c r="B426" s="26">
        <v>19510</v>
      </c>
      <c r="C426" s="25">
        <v>19.600000000000001</v>
      </c>
      <c r="E426" s="28">
        <v>19480</v>
      </c>
      <c r="F426" s="32">
        <v>19.622900000000001</v>
      </c>
    </row>
    <row r="427" spans="1:6">
      <c r="A427" t="s">
        <v>851</v>
      </c>
      <c r="B427" s="26">
        <v>19540</v>
      </c>
      <c r="C427" s="25">
        <v>19.5</v>
      </c>
      <c r="E427" s="28">
        <v>19511</v>
      </c>
      <c r="F427" s="32">
        <v>19.542300000000001</v>
      </c>
    </row>
    <row r="428" spans="1:6">
      <c r="A428" t="s">
        <v>852</v>
      </c>
      <c r="B428" s="26">
        <v>19571</v>
      </c>
      <c r="C428" s="25">
        <v>19.8</v>
      </c>
      <c r="E428" s="28">
        <v>19541</v>
      </c>
      <c r="F428" s="32">
        <v>19.784199999999998</v>
      </c>
    </row>
    <row r="429" spans="1:6">
      <c r="A429" t="s">
        <v>853</v>
      </c>
      <c r="B429" s="26">
        <v>19602</v>
      </c>
      <c r="C429" s="25">
        <v>19.7</v>
      </c>
      <c r="E429" s="28">
        <v>19572</v>
      </c>
      <c r="F429" s="32">
        <v>19.6767</v>
      </c>
    </row>
    <row r="430" spans="1:6">
      <c r="A430" t="s">
        <v>854</v>
      </c>
      <c r="B430" s="26">
        <v>19632</v>
      </c>
      <c r="C430" s="25">
        <v>19.3</v>
      </c>
      <c r="E430" s="28">
        <v>19603</v>
      </c>
      <c r="F430" s="32">
        <v>19.273499999999999</v>
      </c>
    </row>
    <row r="431" spans="1:6">
      <c r="A431" t="s">
        <v>855</v>
      </c>
      <c r="B431" s="26">
        <v>19663</v>
      </c>
      <c r="C431" s="25">
        <v>19.100000000000001</v>
      </c>
      <c r="E431" s="28">
        <v>19633</v>
      </c>
      <c r="F431" s="32">
        <v>19.112200000000001</v>
      </c>
    </row>
    <row r="432" spans="1:6">
      <c r="A432" t="s">
        <v>856</v>
      </c>
      <c r="B432" s="26">
        <v>19693</v>
      </c>
      <c r="C432" s="25">
        <v>18.7</v>
      </c>
      <c r="E432" s="28">
        <v>19664</v>
      </c>
      <c r="F432" s="32">
        <v>18.6553</v>
      </c>
    </row>
    <row r="433" spans="1:6">
      <c r="A433" t="s">
        <v>857</v>
      </c>
      <c r="B433" s="26">
        <v>19724</v>
      </c>
      <c r="C433" s="25">
        <v>18.2</v>
      </c>
      <c r="E433" s="28">
        <v>19694</v>
      </c>
      <c r="F433" s="32">
        <v>18.1983</v>
      </c>
    </row>
    <row r="434" spans="1:6">
      <c r="A434" t="s">
        <v>858</v>
      </c>
      <c r="B434" s="26">
        <v>19755</v>
      </c>
      <c r="C434" s="25">
        <v>18.100000000000001</v>
      </c>
      <c r="E434" s="28">
        <v>19725</v>
      </c>
      <c r="F434" s="32">
        <v>18.0639</v>
      </c>
    </row>
    <row r="435" spans="1:6">
      <c r="A435" t="s">
        <v>859</v>
      </c>
      <c r="B435" s="26">
        <v>19783</v>
      </c>
      <c r="C435" s="25">
        <v>18.100000000000001</v>
      </c>
      <c r="E435" s="28">
        <v>19756</v>
      </c>
      <c r="F435" s="32">
        <v>18.117599999999999</v>
      </c>
    </row>
    <row r="436" spans="1:6">
      <c r="A436" t="s">
        <v>860</v>
      </c>
      <c r="B436" s="26">
        <v>19814</v>
      </c>
      <c r="C436" s="25">
        <v>18</v>
      </c>
      <c r="E436" s="28">
        <v>19784</v>
      </c>
      <c r="F436" s="32">
        <v>18.010100000000001</v>
      </c>
    </row>
    <row r="437" spans="1:6">
      <c r="A437" t="s">
        <v>861</v>
      </c>
      <c r="B437" s="26">
        <v>19844</v>
      </c>
      <c r="C437" s="25">
        <v>17.899999999999999</v>
      </c>
      <c r="E437" s="28">
        <v>19815</v>
      </c>
      <c r="F437" s="32">
        <v>17.9026</v>
      </c>
    </row>
    <row r="438" spans="1:6">
      <c r="A438" t="s">
        <v>862</v>
      </c>
      <c r="B438" s="26">
        <v>19875</v>
      </c>
      <c r="C438" s="25">
        <v>18</v>
      </c>
      <c r="E438" s="28">
        <v>19845</v>
      </c>
      <c r="F438" s="32">
        <v>18.010100000000001</v>
      </c>
    </row>
    <row r="439" spans="1:6">
      <c r="A439" t="s">
        <v>863</v>
      </c>
      <c r="B439" s="26">
        <v>19905</v>
      </c>
      <c r="C439" s="25">
        <v>18.100000000000001</v>
      </c>
      <c r="E439" s="28">
        <v>19876</v>
      </c>
      <c r="F439" s="32">
        <v>18.0639</v>
      </c>
    </row>
    <row r="440" spans="1:6">
      <c r="A440" t="s">
        <v>864</v>
      </c>
      <c r="B440" s="26">
        <v>19936</v>
      </c>
      <c r="C440" s="25">
        <v>18.100000000000001</v>
      </c>
      <c r="E440" s="28">
        <v>19906</v>
      </c>
      <c r="F440" s="32">
        <v>18.090699999999998</v>
      </c>
    </row>
    <row r="441" spans="1:6">
      <c r="A441" t="s">
        <v>865</v>
      </c>
      <c r="B441" s="26">
        <v>19967</v>
      </c>
      <c r="C441" s="25">
        <v>18.100000000000001</v>
      </c>
      <c r="E441" s="28">
        <v>19937</v>
      </c>
      <c r="F441" s="32">
        <v>18.0639</v>
      </c>
    </row>
    <row r="442" spans="1:6">
      <c r="A442" t="s">
        <v>866</v>
      </c>
      <c r="B442" s="26">
        <v>19997</v>
      </c>
      <c r="C442" s="25">
        <v>18.100000000000001</v>
      </c>
      <c r="E442" s="28">
        <v>19968</v>
      </c>
      <c r="F442" s="32">
        <v>18.090800000000002</v>
      </c>
    </row>
    <row r="443" spans="1:6">
      <c r="A443" t="s">
        <v>867</v>
      </c>
      <c r="B443" s="26">
        <v>20028</v>
      </c>
      <c r="C443" s="25">
        <v>18.3</v>
      </c>
      <c r="E443" s="28">
        <v>19998</v>
      </c>
      <c r="F443" s="32">
        <v>18.305800000000001</v>
      </c>
    </row>
    <row r="444" spans="1:6">
      <c r="A444" t="s">
        <v>868</v>
      </c>
      <c r="B444" s="26">
        <v>20058</v>
      </c>
      <c r="C444" s="25">
        <v>18.600000000000001</v>
      </c>
      <c r="E444" s="28">
        <v>20029</v>
      </c>
      <c r="F444" s="32">
        <v>18.601500000000001</v>
      </c>
    </row>
    <row r="445" spans="1:6">
      <c r="A445" t="s">
        <v>869</v>
      </c>
      <c r="B445" s="26">
        <v>20089</v>
      </c>
      <c r="C445" s="25">
        <v>18.8</v>
      </c>
      <c r="E445" s="28">
        <v>20059</v>
      </c>
      <c r="F445" s="32">
        <v>18.843399999999999</v>
      </c>
    </row>
    <row r="446" spans="1:6">
      <c r="A446" t="s">
        <v>870</v>
      </c>
      <c r="B446" s="26">
        <v>20120</v>
      </c>
      <c r="C446" s="25">
        <v>19.3</v>
      </c>
      <c r="E446" s="28">
        <v>20090</v>
      </c>
      <c r="F446" s="32">
        <v>19.273499999999999</v>
      </c>
    </row>
    <row r="447" spans="1:6">
      <c r="A447" t="s">
        <v>871</v>
      </c>
      <c r="B447" s="26">
        <v>20148</v>
      </c>
      <c r="C447" s="25">
        <v>19.5</v>
      </c>
      <c r="E447" s="28">
        <v>20121</v>
      </c>
      <c r="F447" s="32">
        <v>19.5154</v>
      </c>
    </row>
    <row r="448" spans="1:6">
      <c r="A448" t="s">
        <v>872</v>
      </c>
      <c r="B448" s="26">
        <v>20179</v>
      </c>
      <c r="C448" s="25">
        <v>20</v>
      </c>
      <c r="E448" s="28">
        <v>20149</v>
      </c>
      <c r="F448" s="32">
        <v>19.9724</v>
      </c>
    </row>
    <row r="449" spans="1:6">
      <c r="A449" t="s">
        <v>873</v>
      </c>
      <c r="B449" s="26">
        <v>20209</v>
      </c>
      <c r="C449" s="25">
        <v>20.2</v>
      </c>
      <c r="E449" s="28">
        <v>20180</v>
      </c>
      <c r="F449" s="32">
        <v>20.214300000000001</v>
      </c>
    </row>
    <row r="450" spans="1:6">
      <c r="A450" t="s">
        <v>874</v>
      </c>
      <c r="B450" s="26">
        <v>20240</v>
      </c>
      <c r="C450" s="25">
        <v>20.5</v>
      </c>
      <c r="E450" s="28">
        <v>20210</v>
      </c>
      <c r="F450" s="32">
        <v>20.536899999999999</v>
      </c>
    </row>
    <row r="451" spans="1:6">
      <c r="A451" t="s">
        <v>875</v>
      </c>
      <c r="B451" s="26">
        <v>20270</v>
      </c>
      <c r="C451" s="25">
        <v>20.6</v>
      </c>
      <c r="E451" s="28">
        <v>20241</v>
      </c>
      <c r="F451" s="32">
        <v>20.563800000000001</v>
      </c>
    </row>
    <row r="452" spans="1:6">
      <c r="A452" t="s">
        <v>876</v>
      </c>
      <c r="B452" s="26">
        <v>20301</v>
      </c>
      <c r="C452" s="25">
        <v>20.7</v>
      </c>
      <c r="E452" s="28">
        <v>20271</v>
      </c>
      <c r="F452" s="32">
        <v>20.725100000000001</v>
      </c>
    </row>
    <row r="453" spans="1:6">
      <c r="A453" t="s">
        <v>877</v>
      </c>
      <c r="B453" s="26">
        <v>20332</v>
      </c>
      <c r="C453" s="25">
        <v>20.7</v>
      </c>
      <c r="E453" s="28">
        <v>20302</v>
      </c>
      <c r="F453" s="32">
        <v>20.6982</v>
      </c>
    </row>
    <row r="454" spans="1:6">
      <c r="A454" t="s">
        <v>878</v>
      </c>
      <c r="B454" s="26">
        <v>20362</v>
      </c>
      <c r="C454" s="25">
        <v>20.8</v>
      </c>
      <c r="E454" s="28">
        <v>20333</v>
      </c>
      <c r="F454" s="32">
        <v>20.832599999999999</v>
      </c>
    </row>
    <row r="455" spans="1:6">
      <c r="A455" t="s">
        <v>879</v>
      </c>
      <c r="B455" s="26">
        <v>20393</v>
      </c>
      <c r="C455" s="25">
        <v>21.2</v>
      </c>
      <c r="E455" s="28">
        <v>20363</v>
      </c>
      <c r="F455" s="32">
        <v>21.181999999999999</v>
      </c>
    </row>
    <row r="456" spans="1:6">
      <c r="A456" t="s">
        <v>880</v>
      </c>
      <c r="B456" s="26">
        <v>20423</v>
      </c>
      <c r="C456" s="25">
        <v>21.2</v>
      </c>
      <c r="E456" s="28">
        <v>20394</v>
      </c>
      <c r="F456" s="32">
        <v>21.235800000000001</v>
      </c>
    </row>
    <row r="457" spans="1:6">
      <c r="A457" t="s">
        <v>881</v>
      </c>
      <c r="B457" s="26">
        <v>20454</v>
      </c>
      <c r="C457" s="25">
        <v>21.3</v>
      </c>
      <c r="E457" s="28">
        <v>20424</v>
      </c>
      <c r="F457" s="32">
        <v>21.316400000000002</v>
      </c>
    </row>
    <row r="458" spans="1:6">
      <c r="A458" t="s">
        <v>882</v>
      </c>
      <c r="B458" s="26">
        <v>20485</v>
      </c>
      <c r="C458" s="25">
        <v>21.5</v>
      </c>
      <c r="E458" s="28">
        <v>20455</v>
      </c>
      <c r="F458" s="32">
        <v>21.450800000000001</v>
      </c>
    </row>
    <row r="459" spans="1:6">
      <c r="A459" t="s">
        <v>883</v>
      </c>
      <c r="B459" s="26">
        <v>20514</v>
      </c>
      <c r="C459" s="25">
        <v>21.3</v>
      </c>
      <c r="E459" s="28">
        <v>20486</v>
      </c>
      <c r="F459" s="32">
        <v>21.262699999999999</v>
      </c>
    </row>
    <row r="460" spans="1:6">
      <c r="A460" t="s">
        <v>884</v>
      </c>
      <c r="B460" s="26">
        <v>20545</v>
      </c>
      <c r="C460" s="25">
        <v>21.3</v>
      </c>
      <c r="E460" s="28">
        <v>20515</v>
      </c>
      <c r="F460" s="32">
        <v>21.262699999999999</v>
      </c>
    </row>
    <row r="461" spans="1:6">
      <c r="A461" t="s">
        <v>885</v>
      </c>
      <c r="B461" s="26">
        <v>20575</v>
      </c>
      <c r="C461" s="25">
        <v>21.4</v>
      </c>
      <c r="E461" s="28">
        <v>20546</v>
      </c>
      <c r="F461" s="32">
        <v>21.423999999999999</v>
      </c>
    </row>
    <row r="462" spans="1:6">
      <c r="A462" t="s">
        <v>886</v>
      </c>
      <c r="B462" s="26">
        <v>20606</v>
      </c>
      <c r="C462" s="25">
        <v>21.2</v>
      </c>
      <c r="E462" s="28">
        <v>20576</v>
      </c>
      <c r="F462" s="32">
        <v>21.235800000000001</v>
      </c>
    </row>
    <row r="463" spans="1:6">
      <c r="A463" t="s">
        <v>887</v>
      </c>
      <c r="B463" s="26">
        <v>20636</v>
      </c>
      <c r="C463" s="25">
        <v>21</v>
      </c>
      <c r="E463" s="28">
        <v>20607</v>
      </c>
      <c r="F463" s="32">
        <v>21.047599999999999</v>
      </c>
    </row>
    <row r="464" spans="1:6">
      <c r="A464" t="s">
        <v>888</v>
      </c>
      <c r="B464" s="26">
        <v>20667</v>
      </c>
      <c r="C464" s="25">
        <v>20.399999999999999</v>
      </c>
      <c r="E464" s="28">
        <v>20637</v>
      </c>
      <c r="F464" s="32">
        <v>20.4025</v>
      </c>
    </row>
    <row r="465" spans="1:6">
      <c r="A465" t="s">
        <v>889</v>
      </c>
      <c r="B465" s="26">
        <v>20698</v>
      </c>
      <c r="C465" s="25">
        <v>21.2</v>
      </c>
      <c r="E465" s="28">
        <v>20668</v>
      </c>
      <c r="F465" s="32">
        <v>21.235800000000001</v>
      </c>
    </row>
    <row r="466" spans="1:6">
      <c r="A466" t="s">
        <v>890</v>
      </c>
      <c r="B466" s="26">
        <v>20728</v>
      </c>
      <c r="C466" s="25">
        <v>21.7</v>
      </c>
      <c r="E466" s="28">
        <v>20699</v>
      </c>
      <c r="F466" s="32">
        <v>21.7197</v>
      </c>
    </row>
    <row r="467" spans="1:6">
      <c r="A467" t="s">
        <v>891</v>
      </c>
      <c r="B467" s="26">
        <v>20759</v>
      </c>
      <c r="C467" s="25">
        <v>21.9</v>
      </c>
      <c r="E467" s="28">
        <v>20729</v>
      </c>
      <c r="F467" s="32">
        <v>21.907800000000002</v>
      </c>
    </row>
    <row r="468" spans="1:6">
      <c r="A468" t="s">
        <v>892</v>
      </c>
      <c r="B468" s="26">
        <v>20789</v>
      </c>
      <c r="C468" s="25">
        <v>21.7</v>
      </c>
      <c r="E468" s="28">
        <v>20760</v>
      </c>
      <c r="F468" s="32">
        <v>21.7197</v>
      </c>
    </row>
    <row r="469" spans="1:6">
      <c r="A469" t="s">
        <v>893</v>
      </c>
      <c r="B469" s="26">
        <v>20820</v>
      </c>
      <c r="C469" s="25">
        <v>22</v>
      </c>
      <c r="E469" s="28">
        <v>20790</v>
      </c>
      <c r="F469" s="32">
        <v>22.042200000000001</v>
      </c>
    </row>
    <row r="470" spans="1:6">
      <c r="A470" t="s">
        <v>894</v>
      </c>
      <c r="B470" s="26">
        <v>20851</v>
      </c>
      <c r="C470" s="25">
        <v>22</v>
      </c>
      <c r="E470" s="28">
        <v>20821</v>
      </c>
      <c r="F470" s="32">
        <v>21.961600000000001</v>
      </c>
    </row>
    <row r="471" spans="1:6">
      <c r="A471" t="s">
        <v>895</v>
      </c>
      <c r="B471" s="26">
        <v>20879</v>
      </c>
      <c r="C471" s="25">
        <v>22.2</v>
      </c>
      <c r="E471" s="28">
        <v>20852</v>
      </c>
      <c r="F471" s="32">
        <v>22.176600000000001</v>
      </c>
    </row>
    <row r="472" spans="1:6">
      <c r="A472" t="s">
        <v>896</v>
      </c>
      <c r="B472" s="26">
        <v>20910</v>
      </c>
      <c r="C472" s="25">
        <v>22.1</v>
      </c>
      <c r="E472" s="28">
        <v>20880</v>
      </c>
      <c r="F472" s="32">
        <v>22.149799999999999</v>
      </c>
    </row>
    <row r="473" spans="1:6">
      <c r="A473" t="s">
        <v>897</v>
      </c>
      <c r="B473" s="26">
        <v>20940</v>
      </c>
      <c r="C473" s="25">
        <v>21.9</v>
      </c>
      <c r="E473" s="28">
        <v>20911</v>
      </c>
      <c r="F473" s="32">
        <v>21.854099999999999</v>
      </c>
    </row>
    <row r="474" spans="1:6">
      <c r="A474" t="s">
        <v>898</v>
      </c>
      <c r="B474" s="26">
        <v>20971</v>
      </c>
      <c r="C474" s="25">
        <v>21.8</v>
      </c>
      <c r="E474" s="28">
        <v>20941</v>
      </c>
      <c r="F474" s="32">
        <v>21.773399999999999</v>
      </c>
    </row>
    <row r="475" spans="1:6">
      <c r="A475" t="s">
        <v>899</v>
      </c>
      <c r="B475" s="26">
        <v>21001</v>
      </c>
      <c r="C475" s="25">
        <v>21.8</v>
      </c>
      <c r="E475" s="28">
        <v>20972</v>
      </c>
      <c r="F475" s="32">
        <v>21.827200000000001</v>
      </c>
    </row>
    <row r="476" spans="1:6">
      <c r="A476" t="s">
        <v>900</v>
      </c>
      <c r="B476" s="26">
        <v>21032</v>
      </c>
      <c r="C476" s="25">
        <v>22</v>
      </c>
      <c r="E476" s="28">
        <v>21002</v>
      </c>
      <c r="F476" s="32">
        <v>21.961600000000001</v>
      </c>
    </row>
    <row r="477" spans="1:6">
      <c r="A477" t="s">
        <v>901</v>
      </c>
      <c r="B477" s="26">
        <v>21063</v>
      </c>
      <c r="C477" s="25">
        <v>22</v>
      </c>
      <c r="E477" s="28">
        <v>21033</v>
      </c>
      <c r="F477" s="32">
        <v>21.961600000000001</v>
      </c>
    </row>
    <row r="478" spans="1:6">
      <c r="A478" t="s">
        <v>902</v>
      </c>
      <c r="B478" s="26">
        <v>21093</v>
      </c>
      <c r="C478" s="25">
        <v>21.8</v>
      </c>
      <c r="E478" s="28">
        <v>21064</v>
      </c>
      <c r="F478" s="32">
        <v>21.773399999999999</v>
      </c>
    </row>
    <row r="479" spans="1:6">
      <c r="A479" t="s">
        <v>903</v>
      </c>
      <c r="B479" s="26">
        <v>21124</v>
      </c>
      <c r="C479" s="25">
        <v>21.5</v>
      </c>
      <c r="E479" s="28">
        <v>21094</v>
      </c>
      <c r="F479" s="32">
        <v>21.450800000000001</v>
      </c>
    </row>
    <row r="480" spans="1:6">
      <c r="A480" t="s">
        <v>904</v>
      </c>
      <c r="B480" s="26">
        <v>21154</v>
      </c>
      <c r="C480" s="25">
        <v>20.9</v>
      </c>
      <c r="E480" s="28">
        <v>21125</v>
      </c>
      <c r="F480" s="32">
        <v>20.940100000000001</v>
      </c>
    </row>
    <row r="481" spans="1:6">
      <c r="A481" t="s">
        <v>905</v>
      </c>
      <c r="B481" s="26">
        <v>21185</v>
      </c>
      <c r="C481" s="25">
        <v>20.5</v>
      </c>
      <c r="E481" s="28">
        <v>21155</v>
      </c>
      <c r="F481" s="32">
        <v>20.536899999999999</v>
      </c>
    </row>
    <row r="482" spans="1:6">
      <c r="A482" t="s">
        <v>906</v>
      </c>
      <c r="B482" s="26">
        <v>21216</v>
      </c>
      <c r="C482" s="25">
        <v>20.2</v>
      </c>
      <c r="E482" s="28">
        <v>21186</v>
      </c>
      <c r="F482" s="32">
        <v>20.160599999999999</v>
      </c>
    </row>
    <row r="483" spans="1:6">
      <c r="A483" t="s">
        <v>907</v>
      </c>
      <c r="B483" s="26">
        <v>21244</v>
      </c>
      <c r="C483" s="25">
        <v>19.7</v>
      </c>
      <c r="E483" s="28">
        <v>21217</v>
      </c>
      <c r="F483" s="32">
        <v>19.730499999999999</v>
      </c>
    </row>
    <row r="484" spans="1:6">
      <c r="A484" t="s">
        <v>908</v>
      </c>
      <c r="B484" s="26">
        <v>21275</v>
      </c>
      <c r="C484" s="25">
        <v>19.5</v>
      </c>
      <c r="E484" s="28">
        <v>21245</v>
      </c>
      <c r="F484" s="32">
        <v>19.488499999999998</v>
      </c>
    </row>
    <row r="485" spans="1:6">
      <c r="A485" t="s">
        <v>909</v>
      </c>
      <c r="B485" s="26">
        <v>21305</v>
      </c>
      <c r="C485" s="25">
        <v>19.2</v>
      </c>
      <c r="E485" s="28">
        <v>21276</v>
      </c>
      <c r="F485" s="32">
        <v>19.166</v>
      </c>
    </row>
    <row r="486" spans="1:6">
      <c r="A486" t="s">
        <v>910</v>
      </c>
      <c r="B486" s="26">
        <v>21336</v>
      </c>
      <c r="C486" s="25">
        <v>19.399999999999999</v>
      </c>
      <c r="E486" s="28">
        <v>21306</v>
      </c>
      <c r="F486" s="32">
        <v>19.354099999999999</v>
      </c>
    </row>
    <row r="487" spans="1:6">
      <c r="A487" t="s">
        <v>911</v>
      </c>
      <c r="B487" s="26">
        <v>21366</v>
      </c>
      <c r="C487" s="25">
        <v>19.899999999999999</v>
      </c>
      <c r="E487" s="28">
        <v>21337</v>
      </c>
      <c r="F487" s="32">
        <v>19.864899999999999</v>
      </c>
    </row>
    <row r="488" spans="1:6">
      <c r="A488" t="s">
        <v>912</v>
      </c>
      <c r="B488" s="26">
        <v>21397</v>
      </c>
      <c r="C488" s="25">
        <v>20.2</v>
      </c>
      <c r="E488" s="28">
        <v>21367</v>
      </c>
      <c r="F488" s="32">
        <v>20.160599999999999</v>
      </c>
    </row>
    <row r="489" spans="1:6">
      <c r="A489" t="s">
        <v>913</v>
      </c>
      <c r="B489" s="26">
        <v>21428</v>
      </c>
      <c r="C489" s="25">
        <v>20.6</v>
      </c>
      <c r="E489" s="28">
        <v>21398</v>
      </c>
      <c r="F489" s="32">
        <v>20.563800000000001</v>
      </c>
    </row>
    <row r="490" spans="1:6">
      <c r="A490" t="s">
        <v>914</v>
      </c>
      <c r="B490" s="26">
        <v>21458</v>
      </c>
      <c r="C490" s="25">
        <v>20.8</v>
      </c>
      <c r="E490" s="28">
        <v>21429</v>
      </c>
      <c r="F490" s="32">
        <v>20.751999999999999</v>
      </c>
    </row>
    <row r="491" spans="1:6">
      <c r="A491" t="s">
        <v>915</v>
      </c>
      <c r="B491" s="26">
        <v>21489</v>
      </c>
      <c r="C491" s="25">
        <v>21</v>
      </c>
      <c r="E491" s="28">
        <v>21459</v>
      </c>
      <c r="F491" s="32">
        <v>20.9939</v>
      </c>
    </row>
    <row r="492" spans="1:6">
      <c r="A492" t="s">
        <v>916</v>
      </c>
      <c r="B492" s="26">
        <v>21519</v>
      </c>
      <c r="C492" s="25">
        <v>21.6</v>
      </c>
      <c r="E492" s="28">
        <v>21490</v>
      </c>
      <c r="F492" s="32">
        <v>21.612100000000002</v>
      </c>
    </row>
    <row r="493" spans="1:6">
      <c r="A493" t="s">
        <v>917</v>
      </c>
      <c r="B493" s="26">
        <v>21550</v>
      </c>
      <c r="C493" s="25">
        <v>21.6</v>
      </c>
      <c r="E493" s="28">
        <v>21520</v>
      </c>
      <c r="F493" s="32">
        <v>21.638999999999999</v>
      </c>
    </row>
    <row r="494" spans="1:6">
      <c r="A494" t="s">
        <v>918</v>
      </c>
      <c r="B494" s="26">
        <v>21581</v>
      </c>
      <c r="C494" s="25">
        <v>22</v>
      </c>
      <c r="E494" s="28">
        <v>21551</v>
      </c>
      <c r="F494" s="32">
        <v>21.961600000000001</v>
      </c>
    </row>
    <row r="495" spans="1:6">
      <c r="A495" t="s">
        <v>919</v>
      </c>
      <c r="B495" s="26">
        <v>21609</v>
      </c>
      <c r="C495" s="25">
        <v>22.4</v>
      </c>
      <c r="E495" s="28">
        <v>21582</v>
      </c>
      <c r="F495" s="32">
        <v>22.3917</v>
      </c>
    </row>
    <row r="496" spans="1:6">
      <c r="A496" t="s">
        <v>920</v>
      </c>
      <c r="B496" s="26">
        <v>21640</v>
      </c>
      <c r="C496" s="25">
        <v>22.7</v>
      </c>
      <c r="E496" s="28">
        <v>21610</v>
      </c>
      <c r="F496" s="32">
        <v>22.714200000000002</v>
      </c>
    </row>
    <row r="497" spans="1:6">
      <c r="A497" t="s">
        <v>921</v>
      </c>
      <c r="B497" s="26">
        <v>21670</v>
      </c>
      <c r="C497" s="25">
        <v>23.2</v>
      </c>
      <c r="E497" s="28">
        <v>21641</v>
      </c>
      <c r="F497" s="32">
        <v>23.1981</v>
      </c>
    </row>
    <row r="498" spans="1:6">
      <c r="A498" t="s">
        <v>922</v>
      </c>
      <c r="B498" s="26">
        <v>21701</v>
      </c>
      <c r="C498" s="25">
        <v>23.5</v>
      </c>
      <c r="E498" s="28">
        <v>21671</v>
      </c>
      <c r="F498" s="32">
        <v>23.547599999999999</v>
      </c>
    </row>
    <row r="499" spans="1:6">
      <c r="A499" t="s">
        <v>923</v>
      </c>
      <c r="B499" s="26">
        <v>21731</v>
      </c>
      <c r="C499" s="25">
        <v>23.6</v>
      </c>
      <c r="E499" s="28">
        <v>21702</v>
      </c>
      <c r="F499" s="32">
        <v>23.574400000000001</v>
      </c>
    </row>
    <row r="500" spans="1:6">
      <c r="A500" t="s">
        <v>924</v>
      </c>
      <c r="B500" s="26">
        <v>21762</v>
      </c>
      <c r="C500" s="25">
        <v>23</v>
      </c>
      <c r="E500" s="28">
        <v>21732</v>
      </c>
      <c r="F500" s="32">
        <v>23.009899999999998</v>
      </c>
    </row>
    <row r="501" spans="1:6">
      <c r="A501" t="s">
        <v>925</v>
      </c>
      <c r="B501" s="26">
        <v>21793</v>
      </c>
      <c r="C501" s="25">
        <v>22.2</v>
      </c>
      <c r="E501" s="28">
        <v>21763</v>
      </c>
      <c r="F501" s="32">
        <v>22.230399999999999</v>
      </c>
    </row>
    <row r="502" spans="1:6">
      <c r="A502" t="s">
        <v>926</v>
      </c>
      <c r="B502" s="26">
        <v>21823</v>
      </c>
      <c r="C502" s="25">
        <v>22.2</v>
      </c>
      <c r="E502" s="28">
        <v>21794</v>
      </c>
      <c r="F502" s="32">
        <v>22.203499999999998</v>
      </c>
    </row>
    <row r="503" spans="1:6">
      <c r="A503" t="s">
        <v>927</v>
      </c>
      <c r="B503" s="26">
        <v>21854</v>
      </c>
      <c r="C503" s="25">
        <v>22</v>
      </c>
      <c r="E503" s="28">
        <v>21824</v>
      </c>
      <c r="F503" s="32">
        <v>22.042200000000001</v>
      </c>
    </row>
    <row r="504" spans="1:6">
      <c r="A504" t="s">
        <v>928</v>
      </c>
      <c r="B504" s="26">
        <v>21884</v>
      </c>
      <c r="C504" s="25">
        <v>22.2</v>
      </c>
      <c r="E504" s="28">
        <v>21855</v>
      </c>
      <c r="F504" s="32">
        <v>22.176600000000001</v>
      </c>
    </row>
    <row r="505" spans="1:6">
      <c r="A505" t="s">
        <v>929</v>
      </c>
      <c r="B505" s="26">
        <v>21915</v>
      </c>
      <c r="C505" s="25">
        <v>23.5</v>
      </c>
      <c r="E505" s="28">
        <v>21885</v>
      </c>
      <c r="F505" s="32">
        <v>23.547499999999999</v>
      </c>
    </row>
    <row r="506" spans="1:6">
      <c r="A506" t="s">
        <v>930</v>
      </c>
      <c r="B506" s="26">
        <v>21946</v>
      </c>
      <c r="C506" s="25">
        <v>24.2</v>
      </c>
      <c r="E506" s="28">
        <v>21916</v>
      </c>
      <c r="F506" s="32">
        <v>24.165800000000001</v>
      </c>
    </row>
    <row r="507" spans="1:6">
      <c r="A507" t="s">
        <v>931</v>
      </c>
      <c r="B507" s="26">
        <v>21975</v>
      </c>
      <c r="C507" s="25">
        <v>24</v>
      </c>
      <c r="E507" s="28">
        <v>21947</v>
      </c>
      <c r="F507" s="32">
        <v>23.950800000000001</v>
      </c>
    </row>
    <row r="508" spans="1:6">
      <c r="A508" t="s">
        <v>932</v>
      </c>
      <c r="B508" s="26">
        <v>22006</v>
      </c>
      <c r="C508" s="25">
        <v>23.7</v>
      </c>
      <c r="E508" s="28">
        <v>21976</v>
      </c>
      <c r="F508" s="32">
        <v>23.735700000000001</v>
      </c>
    </row>
    <row r="509" spans="1:6">
      <c r="A509" t="s">
        <v>933</v>
      </c>
      <c r="B509" s="26">
        <v>22036</v>
      </c>
      <c r="C509" s="25">
        <v>23.5</v>
      </c>
      <c r="E509" s="28">
        <v>22007</v>
      </c>
      <c r="F509" s="32">
        <v>23.547599999999999</v>
      </c>
    </row>
    <row r="510" spans="1:6">
      <c r="A510" t="s">
        <v>934</v>
      </c>
      <c r="B510" s="26">
        <v>22067</v>
      </c>
      <c r="C510" s="25">
        <v>23.5</v>
      </c>
      <c r="E510" s="28">
        <v>22037</v>
      </c>
      <c r="F510" s="32">
        <v>23.520700000000001</v>
      </c>
    </row>
    <row r="511" spans="1:6">
      <c r="A511" t="s">
        <v>935</v>
      </c>
      <c r="B511" s="26">
        <v>22097</v>
      </c>
      <c r="C511" s="25">
        <v>23.2</v>
      </c>
      <c r="E511" s="28">
        <v>22068</v>
      </c>
      <c r="F511" s="32">
        <v>23.225000000000001</v>
      </c>
    </row>
    <row r="512" spans="1:6">
      <c r="A512" t="s">
        <v>936</v>
      </c>
      <c r="B512" s="26">
        <v>22128</v>
      </c>
      <c r="C512" s="25">
        <v>23.1</v>
      </c>
      <c r="E512" s="28">
        <v>22098</v>
      </c>
      <c r="F512" s="32">
        <v>23.144300000000001</v>
      </c>
    </row>
    <row r="513" spans="1:6">
      <c r="A513" t="s">
        <v>937</v>
      </c>
      <c r="B513" s="26">
        <v>22159</v>
      </c>
      <c r="C513" s="25">
        <v>23.1</v>
      </c>
      <c r="E513" s="28">
        <v>22129</v>
      </c>
      <c r="F513" s="32">
        <v>23.1175</v>
      </c>
    </row>
    <row r="514" spans="1:6">
      <c r="A514" t="s">
        <v>938</v>
      </c>
      <c r="B514" s="26">
        <v>22189</v>
      </c>
      <c r="C514" s="25">
        <v>22.9</v>
      </c>
      <c r="E514" s="28">
        <v>22160</v>
      </c>
      <c r="F514" s="32">
        <v>22.875499999999999</v>
      </c>
    </row>
    <row r="515" spans="1:6">
      <c r="A515" t="s">
        <v>939</v>
      </c>
      <c r="B515" s="26">
        <v>22220</v>
      </c>
      <c r="C515" s="25">
        <v>22.8</v>
      </c>
      <c r="E515" s="28">
        <v>22190</v>
      </c>
      <c r="F515" s="32">
        <v>22.848700000000001</v>
      </c>
    </row>
    <row r="516" spans="1:6">
      <c r="A516" t="s">
        <v>940</v>
      </c>
      <c r="B516" s="26">
        <v>22250</v>
      </c>
      <c r="C516" s="25">
        <v>22.5</v>
      </c>
      <c r="E516" s="28">
        <v>22221</v>
      </c>
      <c r="F516" s="32">
        <v>22.5261</v>
      </c>
    </row>
    <row r="517" spans="1:6">
      <c r="A517" t="s">
        <v>941</v>
      </c>
      <c r="B517" s="26">
        <v>22281</v>
      </c>
      <c r="C517" s="25">
        <v>22.1</v>
      </c>
      <c r="E517" s="28">
        <v>22251</v>
      </c>
      <c r="F517" s="32">
        <v>22.096</v>
      </c>
    </row>
    <row r="518" spans="1:6">
      <c r="A518" t="s">
        <v>942</v>
      </c>
      <c r="B518" s="26">
        <v>22312</v>
      </c>
      <c r="C518" s="25">
        <v>22.1</v>
      </c>
      <c r="E518" s="28">
        <v>22282</v>
      </c>
      <c r="F518" s="32">
        <v>22.122900000000001</v>
      </c>
    </row>
    <row r="519" spans="1:6">
      <c r="A519" t="s">
        <v>943</v>
      </c>
      <c r="B519" s="26">
        <v>22340</v>
      </c>
      <c r="C519" s="25">
        <v>22.1</v>
      </c>
      <c r="E519" s="28">
        <v>22313</v>
      </c>
      <c r="F519" s="32">
        <v>22.096</v>
      </c>
    </row>
    <row r="520" spans="1:6">
      <c r="A520" t="s">
        <v>944</v>
      </c>
      <c r="B520" s="26">
        <v>22371</v>
      </c>
      <c r="C520" s="25">
        <v>22.2</v>
      </c>
      <c r="E520" s="28">
        <v>22341</v>
      </c>
      <c r="F520" s="32">
        <v>22.230399999999999</v>
      </c>
    </row>
    <row r="521" spans="1:6">
      <c r="A521" t="s">
        <v>945</v>
      </c>
      <c r="B521" s="26">
        <v>22401</v>
      </c>
      <c r="C521" s="25">
        <v>22.7</v>
      </c>
      <c r="E521" s="28">
        <v>22372</v>
      </c>
      <c r="F521" s="32">
        <v>22.6874</v>
      </c>
    </row>
    <row r="522" spans="1:6">
      <c r="A522" t="s">
        <v>946</v>
      </c>
      <c r="B522" s="26">
        <v>22432</v>
      </c>
      <c r="C522" s="25">
        <v>23</v>
      </c>
      <c r="E522" s="28">
        <v>22402</v>
      </c>
      <c r="F522" s="32">
        <v>23.036799999999999</v>
      </c>
    </row>
    <row r="523" spans="1:6">
      <c r="A523" t="s">
        <v>947</v>
      </c>
      <c r="B523" s="26">
        <v>22462</v>
      </c>
      <c r="C523" s="25">
        <v>23.4</v>
      </c>
      <c r="E523" s="28">
        <v>22433</v>
      </c>
      <c r="F523" s="32">
        <v>23.359400000000001</v>
      </c>
    </row>
    <row r="524" spans="1:6">
      <c r="A524" t="s">
        <v>948</v>
      </c>
      <c r="B524" s="26">
        <v>22493</v>
      </c>
      <c r="C524" s="25">
        <v>23.6</v>
      </c>
      <c r="E524" s="28">
        <v>22463</v>
      </c>
      <c r="F524" s="32">
        <v>23.6282</v>
      </c>
    </row>
    <row r="525" spans="1:6">
      <c r="A525" t="s">
        <v>949</v>
      </c>
      <c r="B525" s="26">
        <v>22524</v>
      </c>
      <c r="C525" s="25">
        <v>23.8</v>
      </c>
      <c r="E525" s="28">
        <v>22494</v>
      </c>
      <c r="F525" s="32">
        <v>23.8432</v>
      </c>
    </row>
    <row r="526" spans="1:6">
      <c r="A526" t="s">
        <v>950</v>
      </c>
      <c r="B526" s="26">
        <v>22554</v>
      </c>
      <c r="C526" s="25">
        <v>23.8</v>
      </c>
      <c r="E526" s="28">
        <v>22525</v>
      </c>
      <c r="F526" s="32">
        <v>23.816400000000002</v>
      </c>
    </row>
    <row r="527" spans="1:6">
      <c r="A527" t="s">
        <v>951</v>
      </c>
      <c r="B527" s="26">
        <v>22585</v>
      </c>
      <c r="C527" s="25">
        <v>24.3</v>
      </c>
      <c r="E527" s="28">
        <v>22555</v>
      </c>
      <c r="F527" s="32">
        <v>24.273299999999999</v>
      </c>
    </row>
    <row r="528" spans="1:6">
      <c r="A528" t="s">
        <v>952</v>
      </c>
      <c r="B528" s="26">
        <v>22615</v>
      </c>
      <c r="C528" s="25">
        <v>24.6</v>
      </c>
      <c r="E528" s="28">
        <v>22586</v>
      </c>
      <c r="F528" s="32">
        <v>24.649699999999999</v>
      </c>
    </row>
    <row r="529" spans="1:6">
      <c r="A529" t="s">
        <v>953</v>
      </c>
      <c r="B529" s="26">
        <v>22646</v>
      </c>
      <c r="C529" s="25">
        <v>24.9</v>
      </c>
      <c r="E529" s="28">
        <v>22616</v>
      </c>
      <c r="F529" s="32">
        <v>24.864699999999999</v>
      </c>
    </row>
    <row r="530" spans="1:6">
      <c r="A530" t="s">
        <v>954</v>
      </c>
      <c r="B530" s="26">
        <v>22677</v>
      </c>
      <c r="C530" s="25">
        <v>24.6</v>
      </c>
      <c r="E530" s="28">
        <v>22647</v>
      </c>
      <c r="F530" s="32">
        <v>24.6496</v>
      </c>
    </row>
    <row r="531" spans="1:6">
      <c r="A531" t="s">
        <v>955</v>
      </c>
      <c r="B531" s="26">
        <v>22705</v>
      </c>
      <c r="C531" s="25">
        <v>25.1</v>
      </c>
      <c r="E531" s="28">
        <v>22678</v>
      </c>
      <c r="F531" s="32">
        <v>25.052900000000001</v>
      </c>
    </row>
    <row r="532" spans="1:6">
      <c r="A532" t="s">
        <v>956</v>
      </c>
      <c r="B532" s="26">
        <v>22736</v>
      </c>
      <c r="C532" s="25">
        <v>25.2</v>
      </c>
      <c r="E532" s="28">
        <v>22706</v>
      </c>
      <c r="F532" s="32">
        <v>25.1873</v>
      </c>
    </row>
    <row r="533" spans="1:6">
      <c r="A533" t="s">
        <v>957</v>
      </c>
      <c r="B533" s="26">
        <v>22766</v>
      </c>
      <c r="C533" s="25">
        <v>25.2</v>
      </c>
      <c r="E533" s="28">
        <v>22737</v>
      </c>
      <c r="F533" s="32">
        <v>25.241</v>
      </c>
    </row>
    <row r="534" spans="1:6">
      <c r="A534" t="s">
        <v>958</v>
      </c>
      <c r="B534" s="26">
        <v>22797</v>
      </c>
      <c r="C534" s="25">
        <v>25.2</v>
      </c>
      <c r="E534" s="28">
        <v>22767</v>
      </c>
      <c r="F534" s="32">
        <v>25.214099999999998</v>
      </c>
    </row>
    <row r="535" spans="1:6">
      <c r="A535" t="s">
        <v>959</v>
      </c>
      <c r="B535" s="26">
        <v>22827</v>
      </c>
      <c r="C535" s="25">
        <v>25.2</v>
      </c>
      <c r="E535" s="28">
        <v>22798</v>
      </c>
      <c r="F535" s="32">
        <v>25.160399999999999</v>
      </c>
    </row>
    <row r="536" spans="1:6">
      <c r="A536" t="s">
        <v>960</v>
      </c>
      <c r="B536" s="26">
        <v>22858</v>
      </c>
      <c r="C536" s="25">
        <v>25.4</v>
      </c>
      <c r="E536" s="28">
        <v>22828</v>
      </c>
      <c r="F536" s="32">
        <v>25.4023</v>
      </c>
    </row>
    <row r="537" spans="1:6">
      <c r="A537" t="s">
        <v>961</v>
      </c>
      <c r="B537" s="26">
        <v>22889</v>
      </c>
      <c r="C537" s="25">
        <v>25.4</v>
      </c>
      <c r="E537" s="28">
        <v>22859</v>
      </c>
      <c r="F537" s="32">
        <v>25.429200000000002</v>
      </c>
    </row>
    <row r="538" spans="1:6">
      <c r="A538" t="s">
        <v>962</v>
      </c>
      <c r="B538" s="26">
        <v>22919</v>
      </c>
      <c r="C538" s="25">
        <v>25.6</v>
      </c>
      <c r="E538" s="28">
        <v>22890</v>
      </c>
      <c r="F538" s="32">
        <v>25.590499999999999</v>
      </c>
    </row>
    <row r="539" spans="1:6">
      <c r="A539" t="s">
        <v>963</v>
      </c>
      <c r="B539" s="26">
        <v>22950</v>
      </c>
      <c r="C539" s="25">
        <v>25.6</v>
      </c>
      <c r="E539" s="28">
        <v>22920</v>
      </c>
      <c r="F539" s="32">
        <v>25.6174</v>
      </c>
    </row>
    <row r="540" spans="1:6">
      <c r="A540" t="s">
        <v>964</v>
      </c>
      <c r="B540" s="26">
        <v>22980</v>
      </c>
      <c r="C540" s="25">
        <v>25.7</v>
      </c>
      <c r="E540" s="28">
        <v>22951</v>
      </c>
      <c r="F540" s="32">
        <v>25.724900000000002</v>
      </c>
    </row>
    <row r="541" spans="1:6">
      <c r="A541" t="s">
        <v>965</v>
      </c>
      <c r="B541" s="26">
        <v>23011</v>
      </c>
      <c r="C541" s="25">
        <v>25.7</v>
      </c>
      <c r="E541" s="28">
        <v>22981</v>
      </c>
      <c r="F541" s="32">
        <v>25.724900000000002</v>
      </c>
    </row>
    <row r="542" spans="1:6">
      <c r="A542" t="s">
        <v>966</v>
      </c>
      <c r="B542" s="26">
        <v>23042</v>
      </c>
      <c r="C542" s="25">
        <v>25.9</v>
      </c>
      <c r="E542" s="28">
        <v>23012</v>
      </c>
      <c r="F542" s="32">
        <v>25.913</v>
      </c>
    </row>
    <row r="543" spans="1:6">
      <c r="A543" t="s">
        <v>967</v>
      </c>
      <c r="B543" s="26">
        <v>23070</v>
      </c>
      <c r="C543" s="25">
        <v>26.2</v>
      </c>
      <c r="E543" s="28">
        <v>23043</v>
      </c>
      <c r="F543" s="32">
        <v>26.2088</v>
      </c>
    </row>
    <row r="544" spans="1:6">
      <c r="A544" t="s">
        <v>968</v>
      </c>
      <c r="B544" s="26">
        <v>23101</v>
      </c>
      <c r="C544" s="25">
        <v>26.4</v>
      </c>
      <c r="E544" s="28">
        <v>23071</v>
      </c>
      <c r="F544" s="32">
        <v>26.37</v>
      </c>
    </row>
    <row r="545" spans="1:6">
      <c r="A545" t="s">
        <v>969</v>
      </c>
      <c r="B545" s="26">
        <v>23131</v>
      </c>
      <c r="C545" s="25">
        <v>26.6</v>
      </c>
      <c r="E545" s="28">
        <v>23102</v>
      </c>
      <c r="F545" s="32">
        <v>26.611999999999998</v>
      </c>
    </row>
    <row r="546" spans="1:6">
      <c r="A546" t="s">
        <v>970</v>
      </c>
      <c r="B546" s="26">
        <v>23162</v>
      </c>
      <c r="C546" s="25">
        <v>26.9</v>
      </c>
      <c r="E546" s="28">
        <v>23132</v>
      </c>
      <c r="F546" s="32">
        <v>26.9345</v>
      </c>
    </row>
    <row r="547" spans="1:6">
      <c r="A547" t="s">
        <v>971</v>
      </c>
      <c r="B547" s="26">
        <v>23192</v>
      </c>
      <c r="C547" s="25">
        <v>27</v>
      </c>
      <c r="E547" s="28">
        <v>23163</v>
      </c>
      <c r="F547" s="32">
        <v>27.0152</v>
      </c>
    </row>
    <row r="548" spans="1:6">
      <c r="A548" t="s">
        <v>972</v>
      </c>
      <c r="B548" s="26">
        <v>23223</v>
      </c>
      <c r="C548" s="25">
        <v>26.9</v>
      </c>
      <c r="E548" s="28">
        <v>23193</v>
      </c>
      <c r="F548" s="32">
        <v>26.907599999999999</v>
      </c>
    </row>
    <row r="549" spans="1:6">
      <c r="A549" t="s">
        <v>973</v>
      </c>
      <c r="B549" s="26">
        <v>23254</v>
      </c>
      <c r="C549" s="25">
        <v>27</v>
      </c>
      <c r="E549" s="28">
        <v>23224</v>
      </c>
      <c r="F549" s="32">
        <v>26.961400000000001</v>
      </c>
    </row>
    <row r="550" spans="1:6">
      <c r="A550" t="s">
        <v>974</v>
      </c>
      <c r="B550" s="26">
        <v>23284</v>
      </c>
      <c r="C550" s="25">
        <v>27.2</v>
      </c>
      <c r="E550" s="28">
        <v>23255</v>
      </c>
      <c r="F550" s="32">
        <v>27.2302</v>
      </c>
    </row>
    <row r="551" spans="1:6">
      <c r="A551" t="s">
        <v>975</v>
      </c>
      <c r="B551" s="26">
        <v>23315</v>
      </c>
      <c r="C551" s="25">
        <v>27.4</v>
      </c>
      <c r="E551" s="28">
        <v>23285</v>
      </c>
      <c r="F551" s="32">
        <v>27.418399999999998</v>
      </c>
    </row>
    <row r="552" spans="1:6">
      <c r="A552" t="s">
        <v>976</v>
      </c>
      <c r="B552" s="26">
        <v>23345</v>
      </c>
      <c r="C552" s="25">
        <v>27.6</v>
      </c>
      <c r="E552" s="28">
        <v>23316</v>
      </c>
      <c r="F552" s="32">
        <v>27.552800000000001</v>
      </c>
    </row>
    <row r="553" spans="1:6">
      <c r="A553" t="s">
        <v>977</v>
      </c>
      <c r="B553" s="26">
        <v>23376</v>
      </c>
      <c r="C553" s="25">
        <v>27.5</v>
      </c>
      <c r="E553" s="28">
        <v>23346</v>
      </c>
      <c r="F553" s="32">
        <v>27.498999999999999</v>
      </c>
    </row>
    <row r="554" spans="1:6">
      <c r="A554" t="s">
        <v>978</v>
      </c>
      <c r="B554" s="26">
        <v>23407</v>
      </c>
      <c r="C554" s="25">
        <v>27.7</v>
      </c>
      <c r="E554" s="28">
        <v>23377</v>
      </c>
      <c r="F554" s="32">
        <v>27.7409</v>
      </c>
    </row>
    <row r="555" spans="1:6">
      <c r="A555" t="s">
        <v>979</v>
      </c>
      <c r="B555" s="26">
        <v>23436</v>
      </c>
      <c r="C555" s="25">
        <v>27.9</v>
      </c>
      <c r="E555" s="28">
        <v>23408</v>
      </c>
      <c r="F555" s="32">
        <v>27.929099999999998</v>
      </c>
    </row>
    <row r="556" spans="1:6">
      <c r="A556" t="s">
        <v>980</v>
      </c>
      <c r="B556" s="26">
        <v>23467</v>
      </c>
      <c r="C556" s="25">
        <v>27.9</v>
      </c>
      <c r="E556" s="28">
        <v>23437</v>
      </c>
      <c r="F556" s="32">
        <v>27.929099999999998</v>
      </c>
    </row>
    <row r="557" spans="1:6">
      <c r="A557" t="s">
        <v>981</v>
      </c>
      <c r="B557" s="26">
        <v>23497</v>
      </c>
      <c r="C557" s="25">
        <v>28.4</v>
      </c>
      <c r="E557" s="28">
        <v>23468</v>
      </c>
      <c r="F557" s="32">
        <v>28.386099999999999</v>
      </c>
    </row>
    <row r="558" spans="1:6">
      <c r="A558" t="s">
        <v>982</v>
      </c>
      <c r="B558" s="26">
        <v>23528</v>
      </c>
      <c r="C558" s="25">
        <v>28.5</v>
      </c>
      <c r="E558" s="28">
        <v>23498</v>
      </c>
      <c r="F558" s="32">
        <v>28.5474</v>
      </c>
    </row>
    <row r="559" spans="1:6">
      <c r="A559" t="s">
        <v>983</v>
      </c>
      <c r="B559" s="26">
        <v>23558</v>
      </c>
      <c r="C559" s="25">
        <v>28.6</v>
      </c>
      <c r="E559" s="28">
        <v>23529</v>
      </c>
      <c r="F559" s="32">
        <v>28.628</v>
      </c>
    </row>
    <row r="560" spans="1:6">
      <c r="A560" t="s">
        <v>984</v>
      </c>
      <c r="B560" s="26">
        <v>23589</v>
      </c>
      <c r="C560" s="25">
        <v>28.8</v>
      </c>
      <c r="E560" s="28">
        <v>23559</v>
      </c>
      <c r="F560" s="32">
        <v>28.816199999999998</v>
      </c>
    </row>
    <row r="561" spans="1:6">
      <c r="A561" t="s">
        <v>985</v>
      </c>
      <c r="B561" s="26">
        <v>23620</v>
      </c>
      <c r="C561" s="25">
        <v>29</v>
      </c>
      <c r="E561" s="28">
        <v>23590</v>
      </c>
      <c r="F561" s="32">
        <v>29.004300000000001</v>
      </c>
    </row>
    <row r="562" spans="1:6">
      <c r="A562" t="s">
        <v>986</v>
      </c>
      <c r="B562" s="26">
        <v>23650</v>
      </c>
      <c r="C562" s="25">
        <v>29.1</v>
      </c>
      <c r="E562" s="28">
        <v>23621</v>
      </c>
      <c r="F562" s="32">
        <v>29.111899999999999</v>
      </c>
    </row>
    <row r="563" spans="1:6">
      <c r="A563" t="s">
        <v>987</v>
      </c>
      <c r="B563" s="26">
        <v>23681</v>
      </c>
      <c r="C563" s="25">
        <v>28.7</v>
      </c>
      <c r="E563" s="28">
        <v>23651</v>
      </c>
      <c r="F563" s="32">
        <v>28.7087</v>
      </c>
    </row>
    <row r="564" spans="1:6">
      <c r="A564" t="s">
        <v>988</v>
      </c>
      <c r="B564" s="26">
        <v>23711</v>
      </c>
      <c r="C564" s="25">
        <v>29.6</v>
      </c>
      <c r="E564" s="28">
        <v>23682</v>
      </c>
      <c r="F564" s="32">
        <v>29.595700000000001</v>
      </c>
    </row>
    <row r="565" spans="1:6">
      <c r="A565" t="s">
        <v>989</v>
      </c>
      <c r="B565" s="26">
        <v>23742</v>
      </c>
      <c r="C565" s="25">
        <v>29.9</v>
      </c>
      <c r="E565" s="28">
        <v>23712</v>
      </c>
      <c r="F565" s="32">
        <v>29.9452</v>
      </c>
    </row>
    <row r="566" spans="1:6">
      <c r="A566" t="s">
        <v>990</v>
      </c>
      <c r="B566" s="26">
        <v>23773</v>
      </c>
      <c r="C566" s="25">
        <v>30.3</v>
      </c>
      <c r="E566" s="28">
        <v>23743</v>
      </c>
      <c r="F566" s="32">
        <v>30.267700000000001</v>
      </c>
    </row>
    <row r="567" spans="1:6">
      <c r="A567" t="s">
        <v>991</v>
      </c>
      <c r="B567" s="26">
        <v>23801</v>
      </c>
      <c r="C567" s="25">
        <v>30.5</v>
      </c>
      <c r="E567" s="28">
        <v>23774</v>
      </c>
      <c r="F567" s="32">
        <v>30.4559</v>
      </c>
    </row>
    <row r="568" spans="1:6">
      <c r="A568" t="s">
        <v>992</v>
      </c>
      <c r="B568" s="26">
        <v>23832</v>
      </c>
      <c r="C568" s="25">
        <v>30.9</v>
      </c>
      <c r="E568" s="28">
        <v>23802</v>
      </c>
      <c r="F568" s="32">
        <v>30.859100000000002</v>
      </c>
    </row>
    <row r="569" spans="1:6">
      <c r="A569" t="s">
        <v>993</v>
      </c>
      <c r="B569" s="26">
        <v>23862</v>
      </c>
      <c r="C569" s="25">
        <v>31</v>
      </c>
      <c r="E569" s="28">
        <v>23833</v>
      </c>
      <c r="F569" s="32">
        <v>30.993500000000001</v>
      </c>
    </row>
    <row r="570" spans="1:6">
      <c r="A570" t="s">
        <v>994</v>
      </c>
      <c r="B570" s="26">
        <v>23893</v>
      </c>
      <c r="C570" s="25">
        <v>31.2</v>
      </c>
      <c r="E570" s="28">
        <v>23863</v>
      </c>
      <c r="F570" s="32">
        <v>31.235399999999998</v>
      </c>
    </row>
    <row r="571" spans="1:6">
      <c r="A571" t="s">
        <v>995</v>
      </c>
      <c r="B571" s="26">
        <v>23923</v>
      </c>
      <c r="C571" s="25">
        <v>31.5</v>
      </c>
      <c r="E571" s="28">
        <v>23894</v>
      </c>
      <c r="F571" s="32">
        <v>31.477399999999999</v>
      </c>
    </row>
    <row r="572" spans="1:6">
      <c r="A572" t="s">
        <v>996</v>
      </c>
      <c r="B572" s="26">
        <v>23954</v>
      </c>
      <c r="C572" s="25">
        <v>31.8</v>
      </c>
      <c r="E572" s="28">
        <v>23924</v>
      </c>
      <c r="F572" s="32">
        <v>31.773099999999999</v>
      </c>
    </row>
    <row r="573" spans="1:6">
      <c r="A573" t="s">
        <v>997</v>
      </c>
      <c r="B573" s="26">
        <v>23985</v>
      </c>
      <c r="C573" s="25">
        <v>31.9</v>
      </c>
      <c r="E573" s="28">
        <v>23955</v>
      </c>
      <c r="F573" s="32">
        <v>31.907499999999999</v>
      </c>
    </row>
    <row r="574" spans="1:6">
      <c r="A574" t="s">
        <v>998</v>
      </c>
      <c r="B574" s="26">
        <v>24015</v>
      </c>
      <c r="C574" s="25">
        <v>32</v>
      </c>
      <c r="E574" s="28">
        <v>23986</v>
      </c>
      <c r="F574" s="32">
        <v>31.988099999999999</v>
      </c>
    </row>
    <row r="575" spans="1:6">
      <c r="A575" t="s">
        <v>999</v>
      </c>
      <c r="B575" s="26">
        <v>24046</v>
      </c>
      <c r="C575" s="25">
        <v>32.299999999999997</v>
      </c>
      <c r="E575" s="28">
        <v>24016</v>
      </c>
      <c r="F575" s="32">
        <v>32.310699999999997</v>
      </c>
    </row>
    <row r="576" spans="1:6">
      <c r="A576" t="s">
        <v>1000</v>
      </c>
      <c r="B576" s="26">
        <v>24076</v>
      </c>
      <c r="C576" s="25">
        <v>32.4</v>
      </c>
      <c r="E576" s="28">
        <v>24047</v>
      </c>
      <c r="F576" s="32">
        <v>32.445099999999996</v>
      </c>
    </row>
    <row r="577" spans="1:6">
      <c r="A577" t="s">
        <v>1001</v>
      </c>
      <c r="B577" s="26">
        <v>24107</v>
      </c>
      <c r="C577" s="25">
        <v>32.799999999999997</v>
      </c>
      <c r="E577" s="28">
        <v>24077</v>
      </c>
      <c r="F577" s="32">
        <v>32.848300000000002</v>
      </c>
    </row>
    <row r="578" spans="1:6">
      <c r="A578" t="s">
        <v>1002</v>
      </c>
      <c r="B578" s="26">
        <v>24138</v>
      </c>
      <c r="C578" s="25">
        <v>33.200000000000003</v>
      </c>
      <c r="E578" s="28">
        <v>24108</v>
      </c>
      <c r="F578" s="32">
        <v>33.170900000000003</v>
      </c>
    </row>
    <row r="579" spans="1:6">
      <c r="A579" t="s">
        <v>1003</v>
      </c>
      <c r="B579" s="26">
        <v>24166</v>
      </c>
      <c r="C579" s="25">
        <v>33.4</v>
      </c>
      <c r="E579" s="28">
        <v>24139</v>
      </c>
      <c r="F579" s="32">
        <v>33.385899999999999</v>
      </c>
    </row>
    <row r="580" spans="1:6">
      <c r="A580" t="s">
        <v>1004</v>
      </c>
      <c r="B580" s="26">
        <v>24197</v>
      </c>
      <c r="C580" s="25">
        <v>33.799999999999997</v>
      </c>
      <c r="E580" s="28">
        <v>24167</v>
      </c>
      <c r="F580" s="32">
        <v>33.8429</v>
      </c>
    </row>
    <row r="581" spans="1:6">
      <c r="A581" t="s">
        <v>1005</v>
      </c>
      <c r="B581" s="26">
        <v>24227</v>
      </c>
      <c r="C581" s="25">
        <v>33.9</v>
      </c>
      <c r="E581" s="28">
        <v>24198</v>
      </c>
      <c r="F581" s="32">
        <v>33.896700000000003</v>
      </c>
    </row>
    <row r="582" spans="1:6">
      <c r="A582" t="s">
        <v>1006</v>
      </c>
      <c r="B582" s="26">
        <v>24258</v>
      </c>
      <c r="C582" s="25">
        <v>34.200000000000003</v>
      </c>
      <c r="E582" s="28">
        <v>24228</v>
      </c>
      <c r="F582" s="32">
        <v>34.219200000000001</v>
      </c>
    </row>
    <row r="583" spans="1:6">
      <c r="A583" t="s">
        <v>1007</v>
      </c>
      <c r="B583" s="26">
        <v>24288</v>
      </c>
      <c r="C583" s="25">
        <v>34.4</v>
      </c>
      <c r="E583" s="28">
        <v>24259</v>
      </c>
      <c r="F583" s="32">
        <v>34.380499999999998</v>
      </c>
    </row>
    <row r="584" spans="1:6">
      <c r="A584" t="s">
        <v>1008</v>
      </c>
      <c r="B584" s="26">
        <v>24319</v>
      </c>
      <c r="C584" s="25">
        <v>34.6</v>
      </c>
      <c r="E584" s="28">
        <v>24289</v>
      </c>
      <c r="F584" s="32">
        <v>34.5687</v>
      </c>
    </row>
    <row r="585" spans="1:6">
      <c r="A585" t="s">
        <v>1009</v>
      </c>
      <c r="B585" s="26">
        <v>24350</v>
      </c>
      <c r="C585" s="25">
        <v>34.6</v>
      </c>
      <c r="E585" s="28">
        <v>24320</v>
      </c>
      <c r="F585" s="32">
        <v>34.595500000000001</v>
      </c>
    </row>
    <row r="586" spans="1:6">
      <c r="A586" t="s">
        <v>1010</v>
      </c>
      <c r="B586" s="26">
        <v>24380</v>
      </c>
      <c r="C586" s="25">
        <v>34.9</v>
      </c>
      <c r="E586" s="28">
        <v>24351</v>
      </c>
      <c r="F586" s="32">
        <v>34.918100000000003</v>
      </c>
    </row>
    <row r="587" spans="1:6">
      <c r="A587" t="s">
        <v>1011</v>
      </c>
      <c r="B587" s="26">
        <v>24411</v>
      </c>
      <c r="C587" s="25">
        <v>35.200000000000003</v>
      </c>
      <c r="E587" s="28">
        <v>24381</v>
      </c>
      <c r="F587" s="32">
        <v>35.159999999999997</v>
      </c>
    </row>
    <row r="588" spans="1:6">
      <c r="A588" t="s">
        <v>1012</v>
      </c>
      <c r="B588" s="26">
        <v>24441</v>
      </c>
      <c r="C588" s="25">
        <v>34.9</v>
      </c>
      <c r="E588" s="28">
        <v>24412</v>
      </c>
      <c r="F588" s="32">
        <v>34.918100000000003</v>
      </c>
    </row>
    <row r="589" spans="1:6">
      <c r="A589" t="s">
        <v>1013</v>
      </c>
      <c r="B589" s="26">
        <v>24472</v>
      </c>
      <c r="C589" s="25">
        <v>35</v>
      </c>
      <c r="E589" s="28">
        <v>24442</v>
      </c>
      <c r="F589" s="32">
        <v>34.998699999999999</v>
      </c>
    </row>
    <row r="590" spans="1:6">
      <c r="A590" t="s">
        <v>1014</v>
      </c>
      <c r="B590" s="26">
        <v>24503</v>
      </c>
      <c r="C590" s="25">
        <v>35.200000000000003</v>
      </c>
      <c r="E590" s="28">
        <v>24473</v>
      </c>
      <c r="F590" s="32">
        <v>35.163800000000002</v>
      </c>
    </row>
    <row r="591" spans="1:6">
      <c r="A591" t="s">
        <v>1015</v>
      </c>
      <c r="B591" s="26">
        <v>24531</v>
      </c>
      <c r="C591" s="25">
        <v>34.799999999999997</v>
      </c>
      <c r="E591" s="28">
        <v>24504</v>
      </c>
      <c r="F591" s="32">
        <v>34.765000000000001</v>
      </c>
    </row>
    <row r="592" spans="1:6">
      <c r="A592" t="s">
        <v>1016</v>
      </c>
      <c r="B592" s="26">
        <v>24562</v>
      </c>
      <c r="C592" s="25">
        <v>34.6</v>
      </c>
      <c r="E592" s="28">
        <v>24532</v>
      </c>
      <c r="F592" s="32">
        <v>34.569099999999999</v>
      </c>
    </row>
    <row r="593" spans="1:6">
      <c r="A593" t="s">
        <v>1017</v>
      </c>
      <c r="B593" s="26">
        <v>24592</v>
      </c>
      <c r="C593" s="25">
        <v>34.9</v>
      </c>
      <c r="E593" s="28">
        <v>24563</v>
      </c>
      <c r="F593" s="32">
        <v>34.895099999999999</v>
      </c>
    </row>
    <row r="594" spans="1:6">
      <c r="A594" t="s">
        <v>1018</v>
      </c>
      <c r="B594" s="26">
        <v>24623</v>
      </c>
      <c r="C594" s="25">
        <v>34.6</v>
      </c>
      <c r="E594" s="28">
        <v>24593</v>
      </c>
      <c r="F594" s="32">
        <v>34.590699999999998</v>
      </c>
    </row>
    <row r="595" spans="1:6">
      <c r="A595" t="s">
        <v>1019</v>
      </c>
      <c r="B595" s="26">
        <v>24653</v>
      </c>
      <c r="C595" s="25">
        <v>34.6</v>
      </c>
      <c r="E595" s="28">
        <v>24624</v>
      </c>
      <c r="F595" s="32">
        <v>34.586300000000001</v>
      </c>
    </row>
    <row r="596" spans="1:6">
      <c r="A596" t="s">
        <v>1020</v>
      </c>
      <c r="B596" s="26">
        <v>24684</v>
      </c>
      <c r="C596" s="25">
        <v>34.5</v>
      </c>
      <c r="E596" s="28">
        <v>24654</v>
      </c>
      <c r="F596" s="32">
        <v>34.507599999999996</v>
      </c>
    </row>
    <row r="597" spans="1:6">
      <c r="A597" t="s">
        <v>1021</v>
      </c>
      <c r="B597" s="26">
        <v>24715</v>
      </c>
      <c r="C597" s="25">
        <v>35.200000000000003</v>
      </c>
      <c r="E597" s="28">
        <v>24685</v>
      </c>
      <c r="F597" s="32">
        <v>35.168700000000001</v>
      </c>
    </row>
    <row r="598" spans="1:6">
      <c r="A598" t="s">
        <v>1022</v>
      </c>
      <c r="B598" s="26">
        <v>24745</v>
      </c>
      <c r="C598" s="25">
        <v>35.1</v>
      </c>
      <c r="E598" s="28">
        <v>24716</v>
      </c>
      <c r="F598" s="32">
        <v>35.111600000000003</v>
      </c>
    </row>
    <row r="599" spans="1:6">
      <c r="A599" t="s">
        <v>1023</v>
      </c>
      <c r="B599" s="26">
        <v>24776</v>
      </c>
      <c r="C599" s="25">
        <v>35.4</v>
      </c>
      <c r="E599" s="28">
        <v>24746</v>
      </c>
      <c r="F599" s="32">
        <v>35.397599999999997</v>
      </c>
    </row>
    <row r="600" spans="1:6">
      <c r="A600" t="s">
        <v>1024</v>
      </c>
      <c r="B600" s="26">
        <v>24806</v>
      </c>
      <c r="C600" s="25">
        <v>35.9</v>
      </c>
      <c r="E600" s="28">
        <v>24777</v>
      </c>
      <c r="F600" s="32">
        <v>35.903799999999997</v>
      </c>
    </row>
    <row r="601" spans="1:6">
      <c r="A601" t="s">
        <v>1025</v>
      </c>
      <c r="B601" s="26">
        <v>24837</v>
      </c>
      <c r="C601" s="25">
        <v>36.299999999999997</v>
      </c>
      <c r="E601" s="28">
        <v>24807</v>
      </c>
      <c r="F601" s="32">
        <v>36.290500000000002</v>
      </c>
    </row>
    <row r="602" spans="1:6">
      <c r="A602" t="s">
        <v>1026</v>
      </c>
      <c r="B602" s="26">
        <v>24868</v>
      </c>
      <c r="C602" s="25">
        <v>36.299999999999997</v>
      </c>
      <c r="E602" s="28">
        <v>24838</v>
      </c>
      <c r="F602" s="32">
        <v>36.251399999999997</v>
      </c>
    </row>
    <row r="603" spans="1:6">
      <c r="A603" t="s">
        <v>1027</v>
      </c>
      <c r="B603" s="26">
        <v>24897</v>
      </c>
      <c r="C603" s="25">
        <v>36.4</v>
      </c>
      <c r="E603" s="28">
        <v>24869</v>
      </c>
      <c r="F603" s="32">
        <v>36.381300000000003</v>
      </c>
    </row>
    <row r="604" spans="1:6">
      <c r="A604" t="s">
        <v>1028</v>
      </c>
      <c r="B604" s="26">
        <v>24928</v>
      </c>
      <c r="C604" s="25">
        <v>36.5</v>
      </c>
      <c r="E604" s="28">
        <v>24898</v>
      </c>
      <c r="F604" s="32">
        <v>36.494900000000001</v>
      </c>
    </row>
    <row r="605" spans="1:6">
      <c r="A605" t="s">
        <v>1029</v>
      </c>
      <c r="B605" s="26">
        <v>24958</v>
      </c>
      <c r="C605" s="25">
        <v>36.5</v>
      </c>
      <c r="E605" s="28">
        <v>24929</v>
      </c>
      <c r="F605" s="32">
        <v>36.547699999999999</v>
      </c>
    </row>
    <row r="606" spans="1:6">
      <c r="A606" t="s">
        <v>1030</v>
      </c>
      <c r="B606" s="26">
        <v>24989</v>
      </c>
      <c r="C606" s="25">
        <v>37</v>
      </c>
      <c r="E606" s="28">
        <v>24959</v>
      </c>
      <c r="F606" s="32">
        <v>36.957700000000003</v>
      </c>
    </row>
    <row r="607" spans="1:6">
      <c r="A607" t="s">
        <v>1031</v>
      </c>
      <c r="B607" s="26">
        <v>25019</v>
      </c>
      <c r="C607" s="25">
        <v>37.1</v>
      </c>
      <c r="E607" s="28">
        <v>24990</v>
      </c>
      <c r="F607" s="32">
        <v>37.093400000000003</v>
      </c>
    </row>
    <row r="608" spans="1:6">
      <c r="A608" t="s">
        <v>1032</v>
      </c>
      <c r="B608" s="26">
        <v>25050</v>
      </c>
      <c r="C608" s="25">
        <v>37</v>
      </c>
      <c r="E608" s="28">
        <v>25020</v>
      </c>
      <c r="F608" s="32">
        <v>37.0366</v>
      </c>
    </row>
    <row r="609" spans="1:6">
      <c r="A609" t="s">
        <v>1033</v>
      </c>
      <c r="B609" s="26">
        <v>25081</v>
      </c>
      <c r="C609" s="25">
        <v>37.1</v>
      </c>
      <c r="E609" s="28">
        <v>25051</v>
      </c>
      <c r="F609" s="32">
        <v>37.139899999999997</v>
      </c>
    </row>
    <row r="610" spans="1:6">
      <c r="A610" t="s">
        <v>1034</v>
      </c>
      <c r="B610" s="26">
        <v>25111</v>
      </c>
      <c r="C610" s="25">
        <v>37.299999999999997</v>
      </c>
      <c r="E610" s="28">
        <v>25082</v>
      </c>
      <c r="F610" s="32">
        <v>37.2806</v>
      </c>
    </row>
    <row r="611" spans="1:6">
      <c r="A611" t="s">
        <v>1035</v>
      </c>
      <c r="B611" s="26">
        <v>25142</v>
      </c>
      <c r="C611" s="25">
        <v>37.4</v>
      </c>
      <c r="E611" s="28">
        <v>25112</v>
      </c>
      <c r="F611" s="32">
        <v>37.354599999999998</v>
      </c>
    </row>
    <row r="612" spans="1:6">
      <c r="A612" t="s">
        <v>1036</v>
      </c>
      <c r="B612" s="26">
        <v>25172</v>
      </c>
      <c r="C612" s="25">
        <v>37.799999999999997</v>
      </c>
      <c r="E612" s="28">
        <v>25143</v>
      </c>
      <c r="F612" s="32">
        <v>37.837800000000001</v>
      </c>
    </row>
    <row r="613" spans="1:6">
      <c r="A613" t="s">
        <v>1037</v>
      </c>
      <c r="B613" s="26">
        <v>25203</v>
      </c>
      <c r="C613" s="25">
        <v>38</v>
      </c>
      <c r="E613" s="28">
        <v>25173</v>
      </c>
      <c r="F613" s="32">
        <v>37.957299999999996</v>
      </c>
    </row>
    <row r="614" spans="1:6">
      <c r="A614" t="s">
        <v>1038</v>
      </c>
      <c r="B614" s="26">
        <v>25234</v>
      </c>
      <c r="C614" s="25">
        <v>38.200000000000003</v>
      </c>
      <c r="E614" s="28">
        <v>25204</v>
      </c>
      <c r="F614" s="32">
        <v>38.186900000000001</v>
      </c>
    </row>
    <row r="615" spans="1:6">
      <c r="A615" t="s">
        <v>1039</v>
      </c>
      <c r="B615" s="26">
        <v>25262</v>
      </c>
      <c r="C615" s="25">
        <v>38.4</v>
      </c>
      <c r="E615" s="28">
        <v>25235</v>
      </c>
      <c r="F615" s="32">
        <v>38.4313</v>
      </c>
    </row>
    <row r="616" spans="1:6">
      <c r="A616" t="s">
        <v>1040</v>
      </c>
      <c r="B616" s="26">
        <v>25293</v>
      </c>
      <c r="C616" s="25">
        <v>38.700000000000003</v>
      </c>
      <c r="E616" s="28">
        <v>25263</v>
      </c>
      <c r="F616" s="32">
        <v>38.732599999999998</v>
      </c>
    </row>
    <row r="617" spans="1:6">
      <c r="A617" t="s">
        <v>1041</v>
      </c>
      <c r="B617" s="26">
        <v>25323</v>
      </c>
      <c r="C617" s="25">
        <v>38.6</v>
      </c>
      <c r="E617" s="28">
        <v>25294</v>
      </c>
      <c r="F617" s="32">
        <v>38.5901</v>
      </c>
    </row>
    <row r="618" spans="1:6">
      <c r="A618" t="s">
        <v>1042</v>
      </c>
      <c r="B618" s="26">
        <v>25354</v>
      </c>
      <c r="C618" s="25">
        <v>38.4</v>
      </c>
      <c r="E618" s="28">
        <v>25324</v>
      </c>
      <c r="F618" s="32">
        <v>38.444299999999998</v>
      </c>
    </row>
    <row r="619" spans="1:6">
      <c r="A619" t="s">
        <v>1043</v>
      </c>
      <c r="B619" s="26">
        <v>25384</v>
      </c>
      <c r="C619" s="25">
        <v>38.799999999999997</v>
      </c>
      <c r="E619" s="28">
        <v>25355</v>
      </c>
      <c r="F619" s="32">
        <v>38.819800000000001</v>
      </c>
    </row>
    <row r="620" spans="1:6">
      <c r="A620" t="s">
        <v>1044</v>
      </c>
      <c r="B620" s="26">
        <v>25415</v>
      </c>
      <c r="C620" s="25">
        <v>39</v>
      </c>
      <c r="E620" s="28">
        <v>25385</v>
      </c>
      <c r="F620" s="32">
        <v>39.024799999999999</v>
      </c>
    </row>
    <row r="621" spans="1:6">
      <c r="A621" t="s">
        <v>1045</v>
      </c>
      <c r="B621" s="26">
        <v>25446</v>
      </c>
      <c r="C621" s="25">
        <v>39.1</v>
      </c>
      <c r="E621" s="28">
        <v>25416</v>
      </c>
      <c r="F621" s="32">
        <v>39.1145</v>
      </c>
    </row>
    <row r="622" spans="1:6">
      <c r="A622" t="s">
        <v>1046</v>
      </c>
      <c r="B622" s="26">
        <v>25476</v>
      </c>
      <c r="C622" s="25">
        <v>39.1</v>
      </c>
      <c r="E622" s="28">
        <v>25447</v>
      </c>
      <c r="F622" s="32">
        <v>39.105699999999999</v>
      </c>
    </row>
    <row r="623" spans="1:6">
      <c r="A623" t="s">
        <v>1047</v>
      </c>
      <c r="B623" s="26">
        <v>25507</v>
      </c>
      <c r="C623" s="25">
        <v>39.1</v>
      </c>
      <c r="E623" s="28">
        <v>25477</v>
      </c>
      <c r="F623" s="32">
        <v>39.117100000000001</v>
      </c>
    </row>
    <row r="624" spans="1:6">
      <c r="A624" t="s">
        <v>1048</v>
      </c>
      <c r="B624" s="26">
        <v>25537</v>
      </c>
      <c r="C624" s="25">
        <v>38.700000000000003</v>
      </c>
      <c r="E624" s="28">
        <v>25508</v>
      </c>
      <c r="F624" s="32">
        <v>38.748399999999997</v>
      </c>
    </row>
    <row r="625" spans="1:6">
      <c r="A625" t="s">
        <v>1049</v>
      </c>
      <c r="B625" s="26">
        <v>25568</v>
      </c>
      <c r="C625" s="25">
        <v>38.6</v>
      </c>
      <c r="E625" s="28">
        <v>25538</v>
      </c>
      <c r="F625" s="32">
        <v>38.644399999999997</v>
      </c>
    </row>
    <row r="626" spans="1:6">
      <c r="A626" t="s">
        <v>1050</v>
      </c>
      <c r="B626" s="26">
        <v>25599</v>
      </c>
      <c r="C626" s="25">
        <v>37.9</v>
      </c>
      <c r="E626" s="28">
        <v>25569</v>
      </c>
      <c r="F626" s="32">
        <v>37.928800000000003</v>
      </c>
    </row>
    <row r="627" spans="1:6">
      <c r="A627" t="s">
        <v>1051</v>
      </c>
      <c r="B627" s="26">
        <v>25627</v>
      </c>
      <c r="C627" s="25">
        <v>37.9</v>
      </c>
      <c r="E627" s="28">
        <v>25600</v>
      </c>
      <c r="F627" s="32">
        <v>37.903799999999997</v>
      </c>
    </row>
    <row r="628" spans="1:6">
      <c r="A628" t="s">
        <v>1052</v>
      </c>
      <c r="B628" s="26">
        <v>25658</v>
      </c>
      <c r="C628" s="25">
        <v>37.9</v>
      </c>
      <c r="E628" s="28">
        <v>25628</v>
      </c>
      <c r="F628" s="32">
        <v>37.854599999999998</v>
      </c>
    </row>
    <row r="629" spans="1:6">
      <c r="A629" t="s">
        <v>1053</v>
      </c>
      <c r="B629" s="26">
        <v>25688</v>
      </c>
      <c r="C629" s="25">
        <v>37.799999999999997</v>
      </c>
      <c r="E629" s="28">
        <v>25659</v>
      </c>
      <c r="F629" s="32">
        <v>37.757300000000001</v>
      </c>
    </row>
    <row r="630" spans="1:6">
      <c r="A630" t="s">
        <v>1054</v>
      </c>
      <c r="B630" s="26">
        <v>25719</v>
      </c>
      <c r="C630" s="25">
        <v>37.700000000000003</v>
      </c>
      <c r="E630" s="28">
        <v>25689</v>
      </c>
      <c r="F630" s="32">
        <v>37.713299999999997</v>
      </c>
    </row>
    <row r="631" spans="1:6">
      <c r="A631" t="s">
        <v>1055</v>
      </c>
      <c r="B631" s="26">
        <v>25749</v>
      </c>
      <c r="C631" s="25">
        <v>37.6</v>
      </c>
      <c r="E631" s="28">
        <v>25720</v>
      </c>
      <c r="F631" s="32">
        <v>37.591299999999997</v>
      </c>
    </row>
    <row r="632" spans="1:6">
      <c r="A632" t="s">
        <v>1056</v>
      </c>
      <c r="B632" s="26">
        <v>25780</v>
      </c>
      <c r="C632" s="25">
        <v>37.700000000000003</v>
      </c>
      <c r="E632" s="28">
        <v>25750</v>
      </c>
      <c r="F632" s="32">
        <v>37.683599999999998</v>
      </c>
    </row>
    <row r="633" spans="1:6">
      <c r="A633" t="s">
        <v>1057</v>
      </c>
      <c r="B633" s="26">
        <v>25811</v>
      </c>
      <c r="C633" s="25">
        <v>37.6</v>
      </c>
      <c r="E633" s="28">
        <v>25781</v>
      </c>
      <c r="F633" s="32">
        <v>37.616399999999999</v>
      </c>
    </row>
    <row r="634" spans="1:6">
      <c r="A634" t="s">
        <v>1058</v>
      </c>
      <c r="B634" s="26">
        <v>25841</v>
      </c>
      <c r="C634" s="25">
        <v>37.4</v>
      </c>
      <c r="E634" s="28">
        <v>25812</v>
      </c>
      <c r="F634" s="32">
        <v>37.357100000000003</v>
      </c>
    </row>
    <row r="635" spans="1:6">
      <c r="A635" t="s">
        <v>1059</v>
      </c>
      <c r="B635" s="26">
        <v>25872</v>
      </c>
      <c r="C635" s="25">
        <v>36.6</v>
      </c>
      <c r="E635" s="28">
        <v>25842</v>
      </c>
      <c r="F635" s="32">
        <v>36.6098</v>
      </c>
    </row>
    <row r="636" spans="1:6">
      <c r="A636" t="s">
        <v>1060</v>
      </c>
      <c r="B636" s="26">
        <v>25902</v>
      </c>
      <c r="C636" s="25">
        <v>36.4</v>
      </c>
      <c r="E636" s="28">
        <v>25873</v>
      </c>
      <c r="F636" s="32">
        <v>36.388100000000001</v>
      </c>
    </row>
    <row r="637" spans="1:6">
      <c r="A637" t="s">
        <v>1061</v>
      </c>
      <c r="B637" s="26">
        <v>25933</v>
      </c>
      <c r="C637" s="25">
        <v>37.200000000000003</v>
      </c>
      <c r="E637" s="28">
        <v>25903</v>
      </c>
      <c r="F637" s="32">
        <v>37.223700000000001</v>
      </c>
    </row>
    <row r="638" spans="1:6">
      <c r="A638" t="s">
        <v>1062</v>
      </c>
      <c r="B638" s="26">
        <v>25964</v>
      </c>
      <c r="C638" s="25">
        <v>37.5</v>
      </c>
      <c r="E638" s="28">
        <v>25934</v>
      </c>
      <c r="F638" s="32">
        <v>37.510100000000001</v>
      </c>
    </row>
    <row r="639" spans="1:6">
      <c r="A639" t="s">
        <v>1063</v>
      </c>
      <c r="B639" s="26">
        <v>25992</v>
      </c>
      <c r="C639" s="25">
        <v>37.4</v>
      </c>
      <c r="E639" s="28">
        <v>25965</v>
      </c>
      <c r="F639" s="32">
        <v>37.438600000000001</v>
      </c>
    </row>
    <row r="640" spans="1:6">
      <c r="A640" t="s">
        <v>1064</v>
      </c>
      <c r="B640" s="26">
        <v>26023</v>
      </c>
      <c r="C640" s="25">
        <v>37.4</v>
      </c>
      <c r="E640" s="28">
        <v>25993</v>
      </c>
      <c r="F640" s="32">
        <v>37.398000000000003</v>
      </c>
    </row>
    <row r="641" spans="1:6">
      <c r="A641" t="s">
        <v>1065</v>
      </c>
      <c r="B641" s="26">
        <v>26053</v>
      </c>
      <c r="C641" s="25">
        <v>37.6</v>
      </c>
      <c r="E641" s="28">
        <v>26024</v>
      </c>
      <c r="F641" s="32">
        <v>37.607999999999997</v>
      </c>
    </row>
    <row r="642" spans="1:6">
      <c r="A642" t="s">
        <v>1066</v>
      </c>
      <c r="B642" s="26">
        <v>26084</v>
      </c>
      <c r="C642" s="25">
        <v>37.799999999999997</v>
      </c>
      <c r="E642" s="28">
        <v>26054</v>
      </c>
      <c r="F642" s="32">
        <v>37.798900000000003</v>
      </c>
    </row>
    <row r="643" spans="1:6">
      <c r="A643" t="s">
        <v>1067</v>
      </c>
      <c r="B643" s="26">
        <v>26114</v>
      </c>
      <c r="C643" s="25">
        <v>38</v>
      </c>
      <c r="E643" s="28">
        <v>26085</v>
      </c>
      <c r="F643" s="32">
        <v>37.9574</v>
      </c>
    </row>
    <row r="644" spans="1:6">
      <c r="A644" t="s">
        <v>1068</v>
      </c>
      <c r="B644" s="26">
        <v>26145</v>
      </c>
      <c r="C644" s="25">
        <v>37.799999999999997</v>
      </c>
      <c r="E644" s="28">
        <v>26115</v>
      </c>
      <c r="F644" s="32">
        <v>37.847200000000001</v>
      </c>
    </row>
    <row r="645" spans="1:6">
      <c r="A645" t="s">
        <v>1069</v>
      </c>
      <c r="B645" s="26">
        <v>26176</v>
      </c>
      <c r="C645" s="25">
        <v>37.6</v>
      </c>
      <c r="E645" s="28">
        <v>26146</v>
      </c>
      <c r="F645" s="32">
        <v>37.627600000000001</v>
      </c>
    </row>
    <row r="646" spans="1:6">
      <c r="A646" t="s">
        <v>1070</v>
      </c>
      <c r="B646" s="26">
        <v>26206</v>
      </c>
      <c r="C646" s="25">
        <v>38.200000000000003</v>
      </c>
      <c r="E646" s="28">
        <v>26177</v>
      </c>
      <c r="F646" s="32">
        <v>38.239100000000001</v>
      </c>
    </row>
    <row r="647" spans="1:6">
      <c r="A647" t="s">
        <v>1071</v>
      </c>
      <c r="B647" s="26">
        <v>26237</v>
      </c>
      <c r="C647" s="25">
        <v>38.5</v>
      </c>
      <c r="E647" s="28">
        <v>26207</v>
      </c>
      <c r="F647" s="32">
        <v>38.525300000000001</v>
      </c>
    </row>
    <row r="648" spans="1:6">
      <c r="A648" t="s">
        <v>1072</v>
      </c>
      <c r="B648" s="26">
        <v>26267</v>
      </c>
      <c r="C648" s="25">
        <v>38.700000000000003</v>
      </c>
      <c r="E648" s="28">
        <v>26238</v>
      </c>
      <c r="F648" s="32">
        <v>38.688800000000001</v>
      </c>
    </row>
    <row r="649" spans="1:6">
      <c r="A649" t="s">
        <v>1073</v>
      </c>
      <c r="B649" s="26">
        <v>26298</v>
      </c>
      <c r="C649" s="25">
        <v>39.1</v>
      </c>
      <c r="E649" s="28">
        <v>26268</v>
      </c>
      <c r="F649" s="32">
        <v>39.1355</v>
      </c>
    </row>
    <row r="650" spans="1:6">
      <c r="A650" t="s">
        <v>1074</v>
      </c>
      <c r="B650" s="26">
        <v>26329</v>
      </c>
      <c r="C650" s="25">
        <v>40.1</v>
      </c>
      <c r="E650" s="28">
        <v>26299</v>
      </c>
      <c r="F650" s="32">
        <v>40.072800000000001</v>
      </c>
    </row>
    <row r="651" spans="1:6">
      <c r="A651" t="s">
        <v>1075</v>
      </c>
      <c r="B651" s="26">
        <v>26358</v>
      </c>
      <c r="C651" s="25">
        <v>40.5</v>
      </c>
      <c r="E651" s="28">
        <v>26330</v>
      </c>
      <c r="F651" s="32">
        <v>40.478900000000003</v>
      </c>
    </row>
    <row r="652" spans="1:6">
      <c r="A652" t="s">
        <v>1076</v>
      </c>
      <c r="B652" s="26">
        <v>26389</v>
      </c>
      <c r="C652" s="25">
        <v>40.799999999999997</v>
      </c>
      <c r="E652" s="28">
        <v>26359</v>
      </c>
      <c r="F652" s="32">
        <v>40.761000000000003</v>
      </c>
    </row>
    <row r="653" spans="1:6">
      <c r="A653" t="s">
        <v>1077</v>
      </c>
      <c r="B653" s="26">
        <v>26419</v>
      </c>
      <c r="C653" s="25">
        <v>41.2</v>
      </c>
      <c r="E653" s="28">
        <v>26390</v>
      </c>
      <c r="F653" s="32">
        <v>41.165399999999998</v>
      </c>
    </row>
    <row r="654" spans="1:6">
      <c r="A654" t="s">
        <v>1078</v>
      </c>
      <c r="B654" s="26">
        <v>26450</v>
      </c>
      <c r="C654" s="25">
        <v>41.2</v>
      </c>
      <c r="E654" s="28">
        <v>26420</v>
      </c>
      <c r="F654" s="32">
        <v>41.1693</v>
      </c>
    </row>
    <row r="655" spans="1:6">
      <c r="A655" t="s">
        <v>1079</v>
      </c>
      <c r="B655" s="26">
        <v>26480</v>
      </c>
      <c r="C655" s="25">
        <v>41.3</v>
      </c>
      <c r="E655" s="28">
        <v>26451</v>
      </c>
      <c r="F655" s="32">
        <v>41.277799999999999</v>
      </c>
    </row>
    <row r="656" spans="1:6">
      <c r="A656" t="s">
        <v>1080</v>
      </c>
      <c r="B656" s="26">
        <v>26511</v>
      </c>
      <c r="C656" s="25">
        <v>41.2</v>
      </c>
      <c r="E656" s="28">
        <v>26481</v>
      </c>
      <c r="F656" s="32">
        <v>41.238900000000001</v>
      </c>
    </row>
    <row r="657" spans="1:6">
      <c r="A657" t="s">
        <v>1081</v>
      </c>
      <c r="B657" s="26">
        <v>26542</v>
      </c>
      <c r="C657" s="25">
        <v>41.8</v>
      </c>
      <c r="E657" s="28">
        <v>26512</v>
      </c>
      <c r="F657" s="32">
        <v>41.805</v>
      </c>
    </row>
    <row r="658" spans="1:6">
      <c r="A658" t="s">
        <v>1082</v>
      </c>
      <c r="B658" s="26">
        <v>26572</v>
      </c>
      <c r="C658" s="25">
        <v>42.1</v>
      </c>
      <c r="E658" s="28">
        <v>26543</v>
      </c>
      <c r="F658" s="32">
        <v>42.128799999999998</v>
      </c>
    </row>
    <row r="659" spans="1:6">
      <c r="A659" t="s">
        <v>1083</v>
      </c>
      <c r="B659" s="26">
        <v>26603</v>
      </c>
      <c r="C659" s="25">
        <v>42.7</v>
      </c>
      <c r="E659" s="28">
        <v>26573</v>
      </c>
      <c r="F659" s="32">
        <v>42.670299999999997</v>
      </c>
    </row>
    <row r="660" spans="1:6">
      <c r="A660" t="s">
        <v>1084</v>
      </c>
      <c r="B660" s="26">
        <v>26633</v>
      </c>
      <c r="C660" s="25">
        <v>43.2</v>
      </c>
      <c r="E660" s="28">
        <v>26604</v>
      </c>
      <c r="F660" s="32">
        <v>43.1755</v>
      </c>
    </row>
    <row r="661" spans="1:6">
      <c r="A661" t="s">
        <v>1085</v>
      </c>
      <c r="B661" s="26">
        <v>26664</v>
      </c>
      <c r="C661" s="25">
        <v>43.7</v>
      </c>
      <c r="E661" s="28">
        <v>26634</v>
      </c>
      <c r="F661" s="32">
        <v>43.661700000000003</v>
      </c>
    </row>
    <row r="662" spans="1:6">
      <c r="A662" t="s">
        <v>1086</v>
      </c>
      <c r="B662" s="26">
        <v>26695</v>
      </c>
      <c r="C662" s="25">
        <v>44</v>
      </c>
      <c r="E662" s="28">
        <v>26665</v>
      </c>
      <c r="F662" s="32">
        <v>43.978299999999997</v>
      </c>
    </row>
    <row r="663" spans="1:6">
      <c r="A663" t="s">
        <v>1087</v>
      </c>
      <c r="B663" s="26">
        <v>26723</v>
      </c>
      <c r="C663" s="25">
        <v>44.6</v>
      </c>
      <c r="E663" s="28">
        <v>26696</v>
      </c>
      <c r="F663" s="32">
        <v>44.610300000000002</v>
      </c>
    </row>
    <row r="664" spans="1:6">
      <c r="A664" t="s">
        <v>1088</v>
      </c>
      <c r="B664" s="26">
        <v>26754</v>
      </c>
      <c r="C664" s="25">
        <v>44.6</v>
      </c>
      <c r="E664" s="28">
        <v>26724</v>
      </c>
      <c r="F664" s="32">
        <v>44.629399999999997</v>
      </c>
    </row>
    <row r="665" spans="1:6">
      <c r="A665" t="s">
        <v>1089</v>
      </c>
      <c r="B665" s="26">
        <v>26784</v>
      </c>
      <c r="C665" s="25">
        <v>44.6</v>
      </c>
      <c r="E665" s="28">
        <v>26755</v>
      </c>
      <c r="F665" s="32">
        <v>44.567999999999998</v>
      </c>
    </row>
    <row r="666" spans="1:6">
      <c r="A666" t="s">
        <v>1090</v>
      </c>
      <c r="B666" s="26">
        <v>26815</v>
      </c>
      <c r="C666" s="25">
        <v>44.9</v>
      </c>
      <c r="E666" s="28">
        <v>26785</v>
      </c>
      <c r="F666" s="32">
        <v>44.860799999999998</v>
      </c>
    </row>
    <row r="667" spans="1:6">
      <c r="A667" t="s">
        <v>1091</v>
      </c>
      <c r="B667" s="26">
        <v>26845</v>
      </c>
      <c r="C667" s="25">
        <v>44.9</v>
      </c>
      <c r="E667" s="28">
        <v>26816</v>
      </c>
      <c r="F667" s="32">
        <v>44.918599999999998</v>
      </c>
    </row>
    <row r="668" spans="1:6">
      <c r="A668" t="s">
        <v>1092</v>
      </c>
      <c r="B668" s="26">
        <v>26876</v>
      </c>
      <c r="C668" s="25">
        <v>45.1</v>
      </c>
      <c r="E668" s="28">
        <v>26846</v>
      </c>
      <c r="F668" s="32">
        <v>45.085000000000001</v>
      </c>
    </row>
    <row r="669" spans="1:6">
      <c r="A669" t="s">
        <v>1093</v>
      </c>
      <c r="B669" s="26">
        <v>26907</v>
      </c>
      <c r="C669" s="25">
        <v>45</v>
      </c>
      <c r="E669" s="28">
        <v>26877</v>
      </c>
      <c r="F669" s="32">
        <v>45.022100000000002</v>
      </c>
    </row>
    <row r="670" spans="1:6">
      <c r="A670" t="s">
        <v>1094</v>
      </c>
      <c r="B670" s="26">
        <v>26937</v>
      </c>
      <c r="C670" s="25">
        <v>45.4</v>
      </c>
      <c r="E670" s="28">
        <v>26908</v>
      </c>
      <c r="F670" s="32">
        <v>45.380099999999999</v>
      </c>
    </row>
    <row r="671" spans="1:6">
      <c r="A671" t="s">
        <v>1095</v>
      </c>
      <c r="B671" s="26">
        <v>26968</v>
      </c>
      <c r="C671" s="25">
        <v>45.7</v>
      </c>
      <c r="E671" s="28">
        <v>26938</v>
      </c>
      <c r="F671" s="32">
        <v>45.746200000000002</v>
      </c>
    </row>
    <row r="672" spans="1:6">
      <c r="A672" t="s">
        <v>1096</v>
      </c>
      <c r="B672" s="26">
        <v>26998</v>
      </c>
      <c r="C672" s="25">
        <v>46</v>
      </c>
      <c r="E672" s="28">
        <v>26969</v>
      </c>
      <c r="F672" s="32">
        <v>45.954799999999999</v>
      </c>
    </row>
    <row r="673" spans="1:6">
      <c r="A673" t="s">
        <v>1097</v>
      </c>
      <c r="B673" s="26">
        <v>27029</v>
      </c>
      <c r="C673" s="25">
        <v>45.8</v>
      </c>
      <c r="E673" s="28">
        <v>26999</v>
      </c>
      <c r="F673" s="32">
        <v>45.825200000000002</v>
      </c>
    </row>
    <row r="674" spans="1:6">
      <c r="A674" t="s">
        <v>1098</v>
      </c>
      <c r="B674" s="26">
        <v>27060</v>
      </c>
      <c r="C674" s="25">
        <v>45.5</v>
      </c>
      <c r="E674" s="28">
        <v>27030</v>
      </c>
      <c r="F674" s="32">
        <v>45.520699999999998</v>
      </c>
    </row>
    <row r="675" spans="1:6">
      <c r="A675" t="s">
        <v>1099</v>
      </c>
      <c r="B675" s="26">
        <v>27088</v>
      </c>
      <c r="C675" s="25">
        <v>45.4</v>
      </c>
      <c r="E675" s="28">
        <v>27061</v>
      </c>
      <c r="F675" s="32">
        <v>45.3825</v>
      </c>
    </row>
    <row r="676" spans="1:6">
      <c r="A676" t="s">
        <v>1100</v>
      </c>
      <c r="B676" s="26">
        <v>27119</v>
      </c>
      <c r="C676" s="25">
        <v>45.4</v>
      </c>
      <c r="E676" s="28">
        <v>27089</v>
      </c>
      <c r="F676" s="32">
        <v>45.379800000000003</v>
      </c>
    </row>
    <row r="677" spans="1:6">
      <c r="A677" t="s">
        <v>1101</v>
      </c>
      <c r="B677" s="26">
        <v>27149</v>
      </c>
      <c r="C677" s="25">
        <v>45.2</v>
      </c>
      <c r="E677" s="28">
        <v>27120</v>
      </c>
      <c r="F677" s="32">
        <v>45.247</v>
      </c>
    </row>
    <row r="678" spans="1:6">
      <c r="A678" t="s">
        <v>1102</v>
      </c>
      <c r="B678" s="26">
        <v>27180</v>
      </c>
      <c r="C678" s="25">
        <v>45.6</v>
      </c>
      <c r="E678" s="28">
        <v>27150</v>
      </c>
      <c r="F678" s="32">
        <v>45.6083</v>
      </c>
    </row>
    <row r="679" spans="1:6">
      <c r="A679" t="s">
        <v>1103</v>
      </c>
      <c r="B679" s="26">
        <v>27210</v>
      </c>
      <c r="C679" s="25">
        <v>45.5</v>
      </c>
      <c r="E679" s="28">
        <v>27181</v>
      </c>
      <c r="F679" s="32">
        <v>45.521599999999999</v>
      </c>
    </row>
    <row r="680" spans="1:6">
      <c r="A680" t="s">
        <v>1104</v>
      </c>
      <c r="B680" s="26">
        <v>27241</v>
      </c>
      <c r="C680" s="25">
        <v>45.6</v>
      </c>
      <c r="E680" s="28">
        <v>27211</v>
      </c>
      <c r="F680" s="32">
        <v>45.613599999999998</v>
      </c>
    </row>
    <row r="681" spans="1:6">
      <c r="A681" t="s">
        <v>1105</v>
      </c>
      <c r="B681" s="26">
        <v>27272</v>
      </c>
      <c r="C681" s="25">
        <v>45.1</v>
      </c>
      <c r="E681" s="28">
        <v>27242</v>
      </c>
      <c r="F681" s="32">
        <v>45.130299999999998</v>
      </c>
    </row>
    <row r="682" spans="1:6">
      <c r="A682" t="s">
        <v>1106</v>
      </c>
      <c r="B682" s="26">
        <v>27302</v>
      </c>
      <c r="C682" s="25">
        <v>45.1</v>
      </c>
      <c r="E682" s="28">
        <v>27273</v>
      </c>
      <c r="F682" s="32">
        <v>45.137700000000002</v>
      </c>
    </row>
    <row r="683" spans="1:6">
      <c r="A683" t="s">
        <v>1107</v>
      </c>
      <c r="B683" s="26">
        <v>27333</v>
      </c>
      <c r="C683" s="25">
        <v>45</v>
      </c>
      <c r="E683" s="28">
        <v>27303</v>
      </c>
      <c r="F683" s="32">
        <v>44.994999999999997</v>
      </c>
    </row>
    <row r="684" spans="1:6">
      <c r="A684" t="s">
        <v>1108</v>
      </c>
      <c r="B684" s="26">
        <v>27363</v>
      </c>
      <c r="C684" s="25">
        <v>43.5</v>
      </c>
      <c r="E684" s="28">
        <v>27334</v>
      </c>
      <c r="F684" s="32">
        <v>43.514800000000001</v>
      </c>
    </row>
    <row r="685" spans="1:6">
      <c r="A685" t="s">
        <v>1109</v>
      </c>
      <c r="B685" s="26">
        <v>27394</v>
      </c>
      <c r="C685" s="25">
        <v>42</v>
      </c>
      <c r="E685" s="28">
        <v>27364</v>
      </c>
      <c r="F685" s="32">
        <v>41.950299999999999</v>
      </c>
    </row>
    <row r="686" spans="1:6">
      <c r="A686" t="s">
        <v>1110</v>
      </c>
      <c r="B686" s="26">
        <v>27425</v>
      </c>
      <c r="C686" s="25">
        <v>41.4</v>
      </c>
      <c r="E686" s="28">
        <v>27395</v>
      </c>
      <c r="F686" s="32">
        <v>41.368899999999996</v>
      </c>
    </row>
    <row r="687" spans="1:6">
      <c r="A687" t="s">
        <v>1111</v>
      </c>
      <c r="B687" s="26">
        <v>27453</v>
      </c>
      <c r="C687" s="25">
        <v>40.4</v>
      </c>
      <c r="E687" s="28">
        <v>27426</v>
      </c>
      <c r="F687" s="32">
        <v>40.425199999999997</v>
      </c>
    </row>
    <row r="688" spans="1:6">
      <c r="A688" t="s">
        <v>1112</v>
      </c>
      <c r="B688" s="26">
        <v>27484</v>
      </c>
      <c r="C688" s="25">
        <v>40</v>
      </c>
      <c r="E688" s="28">
        <v>27454</v>
      </c>
      <c r="F688" s="32">
        <v>39.980400000000003</v>
      </c>
    </row>
    <row r="689" spans="1:6">
      <c r="A689" t="s">
        <v>1113</v>
      </c>
      <c r="B689" s="26">
        <v>27514</v>
      </c>
      <c r="C689" s="25">
        <v>40.1</v>
      </c>
      <c r="E689" s="28">
        <v>27485</v>
      </c>
      <c r="F689" s="32">
        <v>40.057200000000002</v>
      </c>
    </row>
    <row r="690" spans="1:6">
      <c r="A690" t="s">
        <v>1114</v>
      </c>
      <c r="B690" s="26">
        <v>27545</v>
      </c>
      <c r="C690" s="25">
        <v>39.9</v>
      </c>
      <c r="E690" s="28">
        <v>27515</v>
      </c>
      <c r="F690" s="32">
        <v>39.940199999999997</v>
      </c>
    </row>
    <row r="691" spans="1:6">
      <c r="A691" t="s">
        <v>1115</v>
      </c>
      <c r="B691" s="26">
        <v>27575</v>
      </c>
      <c r="C691" s="25">
        <v>40.200000000000003</v>
      </c>
      <c r="E691" s="28">
        <v>27546</v>
      </c>
      <c r="F691" s="32">
        <v>40.192700000000002</v>
      </c>
    </row>
    <row r="692" spans="1:6">
      <c r="A692" t="s">
        <v>1116</v>
      </c>
      <c r="B692" s="26">
        <v>27606</v>
      </c>
      <c r="C692" s="25">
        <v>40.6</v>
      </c>
      <c r="E692" s="28">
        <v>27576</v>
      </c>
      <c r="F692" s="32">
        <v>40.611499999999999</v>
      </c>
    </row>
    <row r="693" spans="1:6">
      <c r="A693" t="s">
        <v>1117</v>
      </c>
      <c r="B693" s="26">
        <v>27637</v>
      </c>
      <c r="C693" s="25">
        <v>41</v>
      </c>
      <c r="E693" s="28">
        <v>27607</v>
      </c>
      <c r="F693" s="32">
        <v>41.011400000000002</v>
      </c>
    </row>
    <row r="694" spans="1:6">
      <c r="A694" t="s">
        <v>1118</v>
      </c>
      <c r="B694" s="26">
        <v>27667</v>
      </c>
      <c r="C694" s="25">
        <v>41.5</v>
      </c>
      <c r="E694" s="28">
        <v>27638</v>
      </c>
      <c r="F694" s="32">
        <v>41.542200000000001</v>
      </c>
    </row>
    <row r="695" spans="1:6">
      <c r="A695" t="s">
        <v>1119</v>
      </c>
      <c r="B695" s="26">
        <v>27698</v>
      </c>
      <c r="C695" s="25">
        <v>41.7</v>
      </c>
      <c r="E695" s="28">
        <v>27668</v>
      </c>
      <c r="F695" s="32">
        <v>41.7224</v>
      </c>
    </row>
    <row r="696" spans="1:6">
      <c r="A696" t="s">
        <v>1120</v>
      </c>
      <c r="B696" s="26">
        <v>27728</v>
      </c>
      <c r="C696" s="25">
        <v>41.8</v>
      </c>
      <c r="E696" s="28">
        <v>27699</v>
      </c>
      <c r="F696" s="32">
        <v>41.779699999999998</v>
      </c>
    </row>
    <row r="697" spans="1:6">
      <c r="A697" t="s">
        <v>1121</v>
      </c>
      <c r="B697" s="26">
        <v>27759</v>
      </c>
      <c r="C697" s="25">
        <v>42.3</v>
      </c>
      <c r="E697" s="28">
        <v>27729</v>
      </c>
      <c r="F697" s="32">
        <v>42.346200000000003</v>
      </c>
    </row>
    <row r="698" spans="1:6">
      <c r="A698" t="s">
        <v>1122</v>
      </c>
      <c r="B698" s="26">
        <v>27790</v>
      </c>
      <c r="C698" s="25">
        <v>42.9</v>
      </c>
      <c r="E698" s="28">
        <v>27760</v>
      </c>
      <c r="F698" s="32">
        <v>42.908200000000001</v>
      </c>
    </row>
    <row r="699" spans="1:6">
      <c r="A699" t="s">
        <v>1123</v>
      </c>
      <c r="B699" s="26">
        <v>27819</v>
      </c>
      <c r="C699" s="25">
        <v>43.3</v>
      </c>
      <c r="E699" s="28">
        <v>27791</v>
      </c>
      <c r="F699" s="32">
        <v>43.340699999999998</v>
      </c>
    </row>
    <row r="700" spans="1:6">
      <c r="A700" t="s">
        <v>1124</v>
      </c>
      <c r="B700" s="26">
        <v>27850</v>
      </c>
      <c r="C700" s="25">
        <v>43.4</v>
      </c>
      <c r="E700" s="28">
        <v>27820</v>
      </c>
      <c r="F700" s="32">
        <v>43.428100000000001</v>
      </c>
    </row>
    <row r="701" spans="1:6">
      <c r="A701" t="s">
        <v>1125</v>
      </c>
      <c r="B701" s="26">
        <v>27880</v>
      </c>
      <c r="C701" s="25">
        <v>43.7</v>
      </c>
      <c r="E701" s="28">
        <v>27851</v>
      </c>
      <c r="F701" s="32">
        <v>43.651800000000001</v>
      </c>
    </row>
    <row r="702" spans="1:6">
      <c r="A702" t="s">
        <v>1126</v>
      </c>
      <c r="B702" s="26">
        <v>27911</v>
      </c>
      <c r="C702" s="25">
        <v>43.8</v>
      </c>
      <c r="E702" s="28">
        <v>27881</v>
      </c>
      <c r="F702" s="32">
        <v>43.831499999999998</v>
      </c>
    </row>
    <row r="703" spans="1:6">
      <c r="A703" t="s">
        <v>1127</v>
      </c>
      <c r="B703" s="26">
        <v>27941</v>
      </c>
      <c r="C703" s="25">
        <v>43.9</v>
      </c>
      <c r="E703" s="28">
        <v>27912</v>
      </c>
      <c r="F703" s="32">
        <v>43.877499999999998</v>
      </c>
    </row>
    <row r="704" spans="1:6">
      <c r="A704" t="s">
        <v>1128</v>
      </c>
      <c r="B704" s="26">
        <v>27972</v>
      </c>
      <c r="C704" s="25">
        <v>44.1</v>
      </c>
      <c r="E704" s="28">
        <v>27942</v>
      </c>
      <c r="F704" s="32">
        <v>44.1248</v>
      </c>
    </row>
    <row r="705" spans="1:6">
      <c r="A705" t="s">
        <v>1129</v>
      </c>
      <c r="B705" s="26">
        <v>28003</v>
      </c>
      <c r="C705" s="25">
        <v>44.4</v>
      </c>
      <c r="E705" s="28">
        <v>27973</v>
      </c>
      <c r="F705" s="32">
        <v>44.426200000000001</v>
      </c>
    </row>
    <row r="706" spans="1:6">
      <c r="A706" t="s">
        <v>1130</v>
      </c>
      <c r="B706" s="26">
        <v>28033</v>
      </c>
      <c r="C706" s="25">
        <v>44.6</v>
      </c>
      <c r="E706" s="28">
        <v>28004</v>
      </c>
      <c r="F706" s="32">
        <v>44.571100000000001</v>
      </c>
    </row>
    <row r="707" spans="1:6">
      <c r="A707" t="s">
        <v>1131</v>
      </c>
      <c r="B707" s="26">
        <v>28064</v>
      </c>
      <c r="C707" s="25">
        <v>44.6</v>
      </c>
      <c r="E707" s="28">
        <v>28034</v>
      </c>
      <c r="F707" s="32">
        <v>44.56</v>
      </c>
    </row>
    <row r="708" spans="1:6">
      <c r="A708" t="s">
        <v>1132</v>
      </c>
      <c r="B708" s="26">
        <v>28094</v>
      </c>
      <c r="C708" s="25">
        <v>45.2</v>
      </c>
      <c r="E708" s="28">
        <v>28065</v>
      </c>
      <c r="F708" s="32">
        <v>45.245399999999997</v>
      </c>
    </row>
    <row r="709" spans="1:6">
      <c r="A709" t="s">
        <v>1133</v>
      </c>
      <c r="B709" s="26">
        <v>28125</v>
      </c>
      <c r="C709" s="25">
        <v>45.7</v>
      </c>
      <c r="E709" s="28">
        <v>28095</v>
      </c>
      <c r="F709" s="32">
        <v>45.731000000000002</v>
      </c>
    </row>
    <row r="710" spans="1:6">
      <c r="A710" t="s">
        <v>1134</v>
      </c>
      <c r="B710" s="26">
        <v>28156</v>
      </c>
      <c r="C710" s="25">
        <v>45.4</v>
      </c>
      <c r="E710" s="28">
        <v>28126</v>
      </c>
      <c r="F710" s="32">
        <v>45.415599999999998</v>
      </c>
    </row>
    <row r="711" spans="1:6">
      <c r="A711" t="s">
        <v>1135</v>
      </c>
      <c r="B711" s="26">
        <v>28184</v>
      </c>
      <c r="C711" s="25">
        <v>46.1</v>
      </c>
      <c r="E711" s="28">
        <v>28157</v>
      </c>
      <c r="F711" s="32">
        <v>46.135800000000003</v>
      </c>
    </row>
    <row r="712" spans="1:6">
      <c r="A712" t="s">
        <v>1136</v>
      </c>
      <c r="B712" s="26">
        <v>28215</v>
      </c>
      <c r="C712" s="25">
        <v>46.7</v>
      </c>
      <c r="E712" s="28">
        <v>28185</v>
      </c>
      <c r="F712" s="32">
        <v>46.715800000000002</v>
      </c>
    </row>
    <row r="713" spans="1:6">
      <c r="A713" t="s">
        <v>1137</v>
      </c>
      <c r="B713" s="26">
        <v>28245</v>
      </c>
      <c r="C713" s="25">
        <v>47.2</v>
      </c>
      <c r="E713" s="28">
        <v>28216</v>
      </c>
      <c r="F713" s="32">
        <v>47.171900000000001</v>
      </c>
    </row>
    <row r="714" spans="1:6">
      <c r="A714" t="s">
        <v>1138</v>
      </c>
      <c r="B714" s="26">
        <v>28276</v>
      </c>
      <c r="C714" s="25">
        <v>47.5</v>
      </c>
      <c r="E714" s="28">
        <v>28246</v>
      </c>
      <c r="F714" s="32">
        <v>47.540999999999997</v>
      </c>
    </row>
    <row r="715" spans="1:6">
      <c r="A715" t="s">
        <v>1139</v>
      </c>
      <c r="B715" s="26">
        <v>28306</v>
      </c>
      <c r="C715" s="25">
        <v>47.9</v>
      </c>
      <c r="E715" s="28">
        <v>28277</v>
      </c>
      <c r="F715" s="32">
        <v>47.906300000000002</v>
      </c>
    </row>
    <row r="716" spans="1:6">
      <c r="A716" t="s">
        <v>1140</v>
      </c>
      <c r="B716" s="26">
        <v>28337</v>
      </c>
      <c r="C716" s="25">
        <v>48</v>
      </c>
      <c r="E716" s="28">
        <v>28307</v>
      </c>
      <c r="F716" s="32">
        <v>47.971400000000003</v>
      </c>
    </row>
    <row r="717" spans="1:6">
      <c r="A717" t="s">
        <v>1141</v>
      </c>
      <c r="B717" s="26">
        <v>28368</v>
      </c>
      <c r="C717" s="25">
        <v>48</v>
      </c>
      <c r="E717" s="28">
        <v>28338</v>
      </c>
      <c r="F717" s="32">
        <v>48.015700000000002</v>
      </c>
    </row>
    <row r="718" spans="1:6">
      <c r="A718" t="s">
        <v>1142</v>
      </c>
      <c r="B718" s="26">
        <v>28398</v>
      </c>
      <c r="C718" s="25">
        <v>48.2</v>
      </c>
      <c r="E718" s="28">
        <v>28369</v>
      </c>
      <c r="F718" s="32">
        <v>48.209699999999998</v>
      </c>
    </row>
    <row r="719" spans="1:6">
      <c r="A719" t="s">
        <v>1143</v>
      </c>
      <c r="B719" s="26">
        <v>28429</v>
      </c>
      <c r="C719" s="25">
        <v>48.3</v>
      </c>
      <c r="E719" s="28">
        <v>28399</v>
      </c>
      <c r="F719" s="32">
        <v>48.283900000000003</v>
      </c>
    </row>
    <row r="720" spans="1:6">
      <c r="A720" t="s">
        <v>1144</v>
      </c>
      <c r="B720" s="26">
        <v>28459</v>
      </c>
      <c r="C720" s="25">
        <v>48.4</v>
      </c>
      <c r="E720" s="28">
        <v>28430</v>
      </c>
      <c r="F720" s="32">
        <v>48.375500000000002</v>
      </c>
    </row>
    <row r="721" spans="1:6">
      <c r="A721" t="s">
        <v>1145</v>
      </c>
      <c r="B721" s="26">
        <v>28490</v>
      </c>
      <c r="C721" s="25">
        <v>48.5</v>
      </c>
      <c r="E721" s="28">
        <v>28460</v>
      </c>
      <c r="F721" s="32">
        <v>48.457299999999996</v>
      </c>
    </row>
    <row r="722" spans="1:6">
      <c r="A722" t="s">
        <v>1146</v>
      </c>
      <c r="B722" s="26">
        <v>28521</v>
      </c>
      <c r="C722" s="25">
        <v>47.8</v>
      </c>
      <c r="E722" s="28">
        <v>28491</v>
      </c>
      <c r="F722" s="32">
        <v>47.751199999999997</v>
      </c>
    </row>
    <row r="723" spans="1:6">
      <c r="A723" t="s">
        <v>1147</v>
      </c>
      <c r="B723" s="26">
        <v>28549</v>
      </c>
      <c r="C723" s="25">
        <v>48</v>
      </c>
      <c r="E723" s="28">
        <v>28522</v>
      </c>
      <c r="F723" s="32">
        <v>48.009799999999998</v>
      </c>
    </row>
    <row r="724" spans="1:6">
      <c r="A724" t="s">
        <v>1148</v>
      </c>
      <c r="B724" s="26">
        <v>28580</v>
      </c>
      <c r="C724" s="25">
        <v>48.9</v>
      </c>
      <c r="E724" s="28">
        <v>28550</v>
      </c>
      <c r="F724" s="32">
        <v>48.9358</v>
      </c>
    </row>
    <row r="725" spans="1:6">
      <c r="A725" t="s">
        <v>1149</v>
      </c>
      <c r="B725" s="26">
        <v>28610</v>
      </c>
      <c r="C725" s="25">
        <v>49.9</v>
      </c>
      <c r="E725" s="28">
        <v>28581</v>
      </c>
      <c r="F725" s="32">
        <v>49.907400000000003</v>
      </c>
    </row>
    <row r="726" spans="1:6">
      <c r="A726" t="s">
        <v>1150</v>
      </c>
      <c r="B726" s="26">
        <v>28641</v>
      </c>
      <c r="C726" s="25">
        <v>50.2</v>
      </c>
      <c r="E726" s="28">
        <v>28611</v>
      </c>
      <c r="F726" s="32">
        <v>50.151299999999999</v>
      </c>
    </row>
    <row r="727" spans="1:6">
      <c r="A727" t="s">
        <v>1151</v>
      </c>
      <c r="B727" s="26">
        <v>28671</v>
      </c>
      <c r="C727" s="25">
        <v>50.5</v>
      </c>
      <c r="E727" s="28">
        <v>28642</v>
      </c>
      <c r="F727" s="32">
        <v>50.475099999999998</v>
      </c>
    </row>
    <row r="728" spans="1:6">
      <c r="A728" t="s">
        <v>1152</v>
      </c>
      <c r="B728" s="26">
        <v>28702</v>
      </c>
      <c r="C728" s="25">
        <v>50.4</v>
      </c>
      <c r="E728" s="28">
        <v>28672</v>
      </c>
      <c r="F728" s="32">
        <v>50.437100000000001</v>
      </c>
    </row>
    <row r="729" spans="1:6">
      <c r="A729" t="s">
        <v>1153</v>
      </c>
      <c r="B729" s="26">
        <v>28733</v>
      </c>
      <c r="C729" s="25">
        <v>50.6</v>
      </c>
      <c r="E729" s="28">
        <v>28703</v>
      </c>
      <c r="F729" s="32">
        <v>50.639299999999999</v>
      </c>
    </row>
    <row r="730" spans="1:6">
      <c r="A730" t="s">
        <v>1154</v>
      </c>
      <c r="B730" s="26">
        <v>28763</v>
      </c>
      <c r="C730" s="25">
        <v>50.8</v>
      </c>
      <c r="E730" s="28">
        <v>28734</v>
      </c>
      <c r="F730" s="32">
        <v>50.763100000000001</v>
      </c>
    </row>
    <row r="731" spans="1:6">
      <c r="A731" t="s">
        <v>1155</v>
      </c>
      <c r="B731" s="26">
        <v>28794</v>
      </c>
      <c r="C731" s="25">
        <v>51.2</v>
      </c>
      <c r="E731" s="28">
        <v>28764</v>
      </c>
      <c r="F731" s="32">
        <v>51.152299999999997</v>
      </c>
    </row>
    <row r="732" spans="1:6">
      <c r="A732" t="s">
        <v>1156</v>
      </c>
      <c r="B732" s="26">
        <v>28824</v>
      </c>
      <c r="C732" s="25">
        <v>51.5</v>
      </c>
      <c r="E732" s="28">
        <v>28795</v>
      </c>
      <c r="F732" s="32">
        <v>51.5456</v>
      </c>
    </row>
    <row r="733" spans="1:6">
      <c r="A733" t="s">
        <v>1157</v>
      </c>
      <c r="B733" s="26">
        <v>28855</v>
      </c>
      <c r="C733" s="25">
        <v>51.8</v>
      </c>
      <c r="E733" s="28">
        <v>28825</v>
      </c>
      <c r="F733" s="32">
        <v>51.805999999999997</v>
      </c>
    </row>
    <row r="734" spans="1:6">
      <c r="A734" t="s">
        <v>1158</v>
      </c>
      <c r="B734" s="26">
        <v>28886</v>
      </c>
      <c r="C734" s="25">
        <v>51.5</v>
      </c>
      <c r="E734" s="28">
        <v>28856</v>
      </c>
      <c r="F734" s="32">
        <v>51.524999999999999</v>
      </c>
    </row>
    <row r="735" spans="1:6">
      <c r="A735" t="s">
        <v>1159</v>
      </c>
      <c r="B735" s="26">
        <v>28914</v>
      </c>
      <c r="C735" s="25">
        <v>51.8</v>
      </c>
      <c r="E735" s="28">
        <v>28887</v>
      </c>
      <c r="F735" s="32">
        <v>51.777999999999999</v>
      </c>
    </row>
    <row r="736" spans="1:6">
      <c r="A736" t="s">
        <v>1160</v>
      </c>
      <c r="B736" s="26">
        <v>28945</v>
      </c>
      <c r="C736" s="25">
        <v>51.9</v>
      </c>
      <c r="E736" s="28">
        <v>28915</v>
      </c>
      <c r="F736" s="32">
        <v>51.938200000000002</v>
      </c>
    </row>
    <row r="737" spans="1:6">
      <c r="A737" t="s">
        <v>1161</v>
      </c>
      <c r="B737" s="26">
        <v>28975</v>
      </c>
      <c r="C737" s="25">
        <v>51.3</v>
      </c>
      <c r="E737" s="28">
        <v>28946</v>
      </c>
      <c r="F737" s="32">
        <v>51.325099999999999</v>
      </c>
    </row>
    <row r="738" spans="1:6">
      <c r="A738" t="s">
        <v>1162</v>
      </c>
      <c r="B738" s="26">
        <v>29006</v>
      </c>
      <c r="C738" s="25">
        <v>51.8</v>
      </c>
      <c r="E738" s="28">
        <v>28976</v>
      </c>
      <c r="F738" s="32">
        <v>51.778199999999998</v>
      </c>
    </row>
    <row r="739" spans="1:6">
      <c r="A739" t="s">
        <v>1163</v>
      </c>
      <c r="B739" s="26">
        <v>29036</v>
      </c>
      <c r="C739" s="25">
        <v>51.8</v>
      </c>
      <c r="E739" s="28">
        <v>29007</v>
      </c>
      <c r="F739" s="32">
        <v>51.786499999999997</v>
      </c>
    </row>
    <row r="740" spans="1:6">
      <c r="A740" t="s">
        <v>1164</v>
      </c>
      <c r="B740" s="26">
        <v>29067</v>
      </c>
      <c r="C740" s="25">
        <v>51.7</v>
      </c>
      <c r="E740" s="28">
        <v>29037</v>
      </c>
      <c r="F740" s="32">
        <v>51.7029</v>
      </c>
    </row>
    <row r="741" spans="1:6">
      <c r="A741" t="s">
        <v>1165</v>
      </c>
      <c r="B741" s="26">
        <v>29098</v>
      </c>
      <c r="C741" s="25">
        <v>51.4</v>
      </c>
      <c r="E741" s="28">
        <v>29068</v>
      </c>
      <c r="F741" s="32">
        <v>51.3658</v>
      </c>
    </row>
    <row r="742" spans="1:6">
      <c r="A742" t="s">
        <v>1166</v>
      </c>
      <c r="B742" s="26">
        <v>29128</v>
      </c>
      <c r="C742" s="25">
        <v>51.4</v>
      </c>
      <c r="E742" s="28">
        <v>29099</v>
      </c>
      <c r="F742" s="32">
        <v>51.362299999999998</v>
      </c>
    </row>
    <row r="743" spans="1:6">
      <c r="A743" t="s">
        <v>1167</v>
      </c>
      <c r="B743" s="26">
        <v>29159</v>
      </c>
      <c r="C743" s="25">
        <v>51.7</v>
      </c>
      <c r="E743" s="28">
        <v>29129</v>
      </c>
      <c r="F743" s="32">
        <v>51.717500000000001</v>
      </c>
    </row>
    <row r="744" spans="1:6">
      <c r="A744" t="s">
        <v>1168</v>
      </c>
      <c r="B744" s="26">
        <v>29189</v>
      </c>
      <c r="C744" s="25">
        <v>51.6</v>
      </c>
      <c r="E744" s="28">
        <v>29160</v>
      </c>
      <c r="F744" s="32">
        <v>51.634099999999997</v>
      </c>
    </row>
    <row r="745" spans="1:6">
      <c r="A745" t="s">
        <v>1169</v>
      </c>
      <c r="B745" s="26">
        <v>29220</v>
      </c>
      <c r="C745" s="25">
        <v>51.7</v>
      </c>
      <c r="E745" s="28">
        <v>29190</v>
      </c>
      <c r="F745" s="32">
        <v>51.669400000000003</v>
      </c>
    </row>
    <row r="746" spans="1:6">
      <c r="A746" t="s">
        <v>1170</v>
      </c>
      <c r="B746" s="26">
        <v>29251</v>
      </c>
      <c r="C746" s="25">
        <v>51.9</v>
      </c>
      <c r="E746" s="28">
        <v>29221</v>
      </c>
      <c r="F746" s="32">
        <v>51.944000000000003</v>
      </c>
    </row>
    <row r="747" spans="1:6">
      <c r="A747" t="s">
        <v>1171</v>
      </c>
      <c r="B747" s="26">
        <v>29280</v>
      </c>
      <c r="C747" s="25">
        <v>52</v>
      </c>
      <c r="E747" s="28">
        <v>29252</v>
      </c>
      <c r="F747" s="32">
        <v>51.963299999999997</v>
      </c>
    </row>
    <row r="748" spans="1:6">
      <c r="A748" t="s">
        <v>1172</v>
      </c>
      <c r="B748" s="26">
        <v>29311</v>
      </c>
      <c r="C748" s="25">
        <v>51.7</v>
      </c>
      <c r="E748" s="28">
        <v>29281</v>
      </c>
      <c r="F748" s="32">
        <v>51.745399999999997</v>
      </c>
    </row>
    <row r="749" spans="1:6">
      <c r="A749" t="s">
        <v>1173</v>
      </c>
      <c r="B749" s="26">
        <v>29341</v>
      </c>
      <c r="C749" s="25">
        <v>50.7</v>
      </c>
      <c r="E749" s="28">
        <v>29312</v>
      </c>
      <c r="F749" s="32">
        <v>50.719700000000003</v>
      </c>
    </row>
    <row r="750" spans="1:6">
      <c r="A750" t="s">
        <v>1174</v>
      </c>
      <c r="B750" s="26">
        <v>29372</v>
      </c>
      <c r="C750" s="25">
        <v>49.5</v>
      </c>
      <c r="E750" s="28">
        <v>29342</v>
      </c>
      <c r="F750" s="32">
        <v>49.476599999999998</v>
      </c>
    </row>
    <row r="751" spans="1:6">
      <c r="A751" t="s">
        <v>1175</v>
      </c>
      <c r="B751" s="26">
        <v>29402</v>
      </c>
      <c r="C751" s="25">
        <v>48.8</v>
      </c>
      <c r="E751" s="28">
        <v>29373</v>
      </c>
      <c r="F751" s="32">
        <v>48.838299999999997</v>
      </c>
    </row>
    <row r="752" spans="1:6">
      <c r="A752" t="s">
        <v>1176</v>
      </c>
      <c r="B752" s="26">
        <v>29433</v>
      </c>
      <c r="C752" s="25">
        <v>48.5</v>
      </c>
      <c r="E752" s="28">
        <v>29403</v>
      </c>
      <c r="F752" s="32">
        <v>48.490699999999997</v>
      </c>
    </row>
    <row r="753" spans="1:6">
      <c r="A753" t="s">
        <v>1177</v>
      </c>
      <c r="B753" s="26">
        <v>29464</v>
      </c>
      <c r="C753" s="25">
        <v>48.6</v>
      </c>
      <c r="E753" s="28">
        <v>29434</v>
      </c>
      <c r="F753" s="32">
        <v>48.645600000000002</v>
      </c>
    </row>
    <row r="754" spans="1:6">
      <c r="A754" t="s">
        <v>1178</v>
      </c>
      <c r="B754" s="26">
        <v>29494</v>
      </c>
      <c r="C754" s="25">
        <v>49.5</v>
      </c>
      <c r="E754" s="28">
        <v>29465</v>
      </c>
      <c r="F754" s="32">
        <v>49.457799999999999</v>
      </c>
    </row>
    <row r="755" spans="1:6">
      <c r="A755" t="s">
        <v>1179</v>
      </c>
      <c r="B755" s="26">
        <v>29525</v>
      </c>
      <c r="C755" s="25">
        <v>50.1</v>
      </c>
      <c r="E755" s="28">
        <v>29495</v>
      </c>
      <c r="F755" s="32">
        <v>50.086100000000002</v>
      </c>
    </row>
    <row r="756" spans="1:6">
      <c r="A756" t="s">
        <v>1180</v>
      </c>
      <c r="B756" s="26">
        <v>29555</v>
      </c>
      <c r="C756" s="25">
        <v>50.9</v>
      </c>
      <c r="E756" s="28">
        <v>29526</v>
      </c>
      <c r="F756" s="32">
        <v>50.920900000000003</v>
      </c>
    </row>
    <row r="757" spans="1:6">
      <c r="A757" t="s">
        <v>1181</v>
      </c>
      <c r="B757" s="26">
        <v>29586</v>
      </c>
      <c r="C757" s="25">
        <v>51.3</v>
      </c>
      <c r="E757" s="28">
        <v>29556</v>
      </c>
      <c r="F757" s="32">
        <v>51.256999999999998</v>
      </c>
    </row>
    <row r="758" spans="1:6">
      <c r="A758" t="s">
        <v>1182</v>
      </c>
      <c r="B758" s="26">
        <v>29617</v>
      </c>
      <c r="C758" s="25">
        <v>50.9</v>
      </c>
      <c r="E758" s="28">
        <v>29587</v>
      </c>
      <c r="F758" s="32">
        <v>50.9328</v>
      </c>
    </row>
    <row r="759" spans="1:6">
      <c r="A759" t="s">
        <v>1183</v>
      </c>
      <c r="B759" s="26">
        <v>29645</v>
      </c>
      <c r="C759" s="25">
        <v>50.7</v>
      </c>
      <c r="E759" s="28">
        <v>29618</v>
      </c>
      <c r="F759" s="32">
        <v>50.723700000000001</v>
      </c>
    </row>
    <row r="760" spans="1:6">
      <c r="A760" t="s">
        <v>1184</v>
      </c>
      <c r="B760" s="26">
        <v>29676</v>
      </c>
      <c r="C760" s="25">
        <v>51</v>
      </c>
      <c r="E760" s="28">
        <v>29646</v>
      </c>
      <c r="F760" s="32">
        <v>50.980600000000003</v>
      </c>
    </row>
    <row r="761" spans="1:6">
      <c r="A761" t="s">
        <v>1185</v>
      </c>
      <c r="B761" s="26">
        <v>29706</v>
      </c>
      <c r="C761" s="25">
        <v>50.8</v>
      </c>
      <c r="E761" s="28">
        <v>29677</v>
      </c>
      <c r="F761" s="32">
        <v>50.766100000000002</v>
      </c>
    </row>
    <row r="762" spans="1:6">
      <c r="A762" t="s">
        <v>1186</v>
      </c>
      <c r="B762" s="26">
        <v>29737</v>
      </c>
      <c r="C762" s="25">
        <v>51.1</v>
      </c>
      <c r="E762" s="28">
        <v>29707</v>
      </c>
      <c r="F762" s="32">
        <v>51.055199999999999</v>
      </c>
    </row>
    <row r="763" spans="1:6">
      <c r="A763" t="s">
        <v>1187</v>
      </c>
      <c r="B763" s="26">
        <v>29767</v>
      </c>
      <c r="C763" s="25">
        <v>51.3</v>
      </c>
      <c r="E763" s="28">
        <v>29738</v>
      </c>
      <c r="F763" s="32">
        <v>51.321399999999997</v>
      </c>
    </row>
    <row r="764" spans="1:6">
      <c r="A764" t="s">
        <v>1188</v>
      </c>
      <c r="B764" s="26">
        <v>29798</v>
      </c>
      <c r="C764" s="25">
        <v>51.7</v>
      </c>
      <c r="E764" s="28">
        <v>29768</v>
      </c>
      <c r="F764" s="32">
        <v>51.655500000000004</v>
      </c>
    </row>
    <row r="765" spans="1:6">
      <c r="A765" t="s">
        <v>1189</v>
      </c>
      <c r="B765" s="26">
        <v>29829</v>
      </c>
      <c r="C765" s="25">
        <v>51.6</v>
      </c>
      <c r="E765" s="28">
        <v>29799</v>
      </c>
      <c r="F765" s="32">
        <v>51.590299999999999</v>
      </c>
    </row>
    <row r="766" spans="1:6">
      <c r="A766" t="s">
        <v>1190</v>
      </c>
      <c r="B766" s="26">
        <v>29859</v>
      </c>
      <c r="C766" s="25">
        <v>51.3</v>
      </c>
      <c r="E766" s="28">
        <v>29830</v>
      </c>
      <c r="F766" s="32">
        <v>51.3429</v>
      </c>
    </row>
    <row r="767" spans="1:6">
      <c r="A767" t="s">
        <v>1191</v>
      </c>
      <c r="B767" s="26">
        <v>29890</v>
      </c>
      <c r="C767" s="25">
        <v>50.9</v>
      </c>
      <c r="E767" s="28">
        <v>29860</v>
      </c>
      <c r="F767" s="32">
        <v>50.946300000000001</v>
      </c>
    </row>
    <row r="768" spans="1:6">
      <c r="A768" t="s">
        <v>1192</v>
      </c>
      <c r="B768" s="26">
        <v>29920</v>
      </c>
      <c r="C768" s="25">
        <v>50.4</v>
      </c>
      <c r="E768" s="28">
        <v>29891</v>
      </c>
      <c r="F768" s="32">
        <v>50.354599999999998</v>
      </c>
    </row>
    <row r="769" spans="1:6">
      <c r="A769" t="s">
        <v>1193</v>
      </c>
      <c r="B769" s="26">
        <v>29951</v>
      </c>
      <c r="C769" s="25">
        <v>49.8</v>
      </c>
      <c r="E769" s="28">
        <v>29921</v>
      </c>
      <c r="F769" s="32">
        <v>49.808599999999998</v>
      </c>
    </row>
    <row r="770" spans="1:6">
      <c r="A770" t="s">
        <v>1194</v>
      </c>
      <c r="B770" s="26">
        <v>29982</v>
      </c>
      <c r="C770" s="25">
        <v>48.8</v>
      </c>
      <c r="E770" s="28">
        <v>29952</v>
      </c>
      <c r="F770" s="32">
        <v>48.787700000000001</v>
      </c>
    </row>
    <row r="771" spans="1:6">
      <c r="A771" t="s">
        <v>1195</v>
      </c>
      <c r="B771" s="26">
        <v>30010</v>
      </c>
      <c r="C771" s="25">
        <v>49.8</v>
      </c>
      <c r="E771" s="28">
        <v>29983</v>
      </c>
      <c r="F771" s="32">
        <v>49.783900000000003</v>
      </c>
    </row>
    <row r="772" spans="1:6">
      <c r="A772" t="s">
        <v>1196</v>
      </c>
      <c r="B772" s="26">
        <v>30041</v>
      </c>
      <c r="C772" s="25">
        <v>49.4</v>
      </c>
      <c r="E772" s="28">
        <v>30011</v>
      </c>
      <c r="F772" s="32">
        <v>49.447699999999998</v>
      </c>
    </row>
    <row r="773" spans="1:6">
      <c r="A773" t="s">
        <v>1197</v>
      </c>
      <c r="B773" s="26">
        <v>30071</v>
      </c>
      <c r="C773" s="25">
        <v>49</v>
      </c>
      <c r="E773" s="28">
        <v>30042</v>
      </c>
      <c r="F773" s="32">
        <v>48.991300000000003</v>
      </c>
    </row>
    <row r="774" spans="1:6">
      <c r="A774" t="s">
        <v>1198</v>
      </c>
      <c r="B774" s="26">
        <v>30102</v>
      </c>
      <c r="C774" s="25">
        <v>48.7</v>
      </c>
      <c r="E774" s="28">
        <v>30072</v>
      </c>
      <c r="F774" s="32">
        <v>48.666899999999998</v>
      </c>
    </row>
    <row r="775" spans="1:6">
      <c r="A775" t="s">
        <v>1199</v>
      </c>
      <c r="B775" s="26">
        <v>30132</v>
      </c>
      <c r="C775" s="25">
        <v>48.5</v>
      </c>
      <c r="E775" s="28">
        <v>30103</v>
      </c>
      <c r="F775" s="32">
        <v>48.541499999999999</v>
      </c>
    </row>
    <row r="776" spans="1:6">
      <c r="A776" t="s">
        <v>1200</v>
      </c>
      <c r="B776" s="26">
        <v>30163</v>
      </c>
      <c r="C776" s="25">
        <v>48.4</v>
      </c>
      <c r="E776" s="28">
        <v>30133</v>
      </c>
      <c r="F776" s="32">
        <v>48.377499999999998</v>
      </c>
    </row>
    <row r="777" spans="1:6">
      <c r="A777" t="s">
        <v>1201</v>
      </c>
      <c r="B777" s="26">
        <v>30194</v>
      </c>
      <c r="C777" s="25">
        <v>47.9</v>
      </c>
      <c r="E777" s="28">
        <v>30164</v>
      </c>
      <c r="F777" s="32">
        <v>47.938200000000002</v>
      </c>
    </row>
    <row r="778" spans="1:6">
      <c r="A778" t="s">
        <v>1202</v>
      </c>
      <c r="B778" s="26">
        <v>30224</v>
      </c>
      <c r="C778" s="25">
        <v>47.8</v>
      </c>
      <c r="E778" s="28">
        <v>30195</v>
      </c>
      <c r="F778" s="32">
        <v>47.813899999999997</v>
      </c>
    </row>
    <row r="779" spans="1:6">
      <c r="A779" t="s">
        <v>1203</v>
      </c>
      <c r="B779" s="26">
        <v>30255</v>
      </c>
      <c r="C779" s="25">
        <v>47.4</v>
      </c>
      <c r="E779" s="28">
        <v>30225</v>
      </c>
      <c r="F779" s="32">
        <v>47.357500000000002</v>
      </c>
    </row>
    <row r="780" spans="1:6">
      <c r="A780" t="s">
        <v>1204</v>
      </c>
      <c r="B780" s="26">
        <v>30285</v>
      </c>
      <c r="C780" s="25">
        <v>47.2</v>
      </c>
      <c r="E780" s="28">
        <v>30256</v>
      </c>
      <c r="F780" s="32">
        <v>47.207799999999999</v>
      </c>
    </row>
    <row r="781" spans="1:6">
      <c r="A781" t="s">
        <v>1205</v>
      </c>
      <c r="B781" s="26">
        <v>30316</v>
      </c>
      <c r="C781" s="25">
        <v>46.9</v>
      </c>
      <c r="E781" s="28">
        <v>30286</v>
      </c>
      <c r="F781" s="32">
        <v>46.871299999999998</v>
      </c>
    </row>
    <row r="782" spans="1:6">
      <c r="A782" t="s">
        <v>1206</v>
      </c>
      <c r="B782" s="26">
        <v>30347</v>
      </c>
      <c r="C782" s="25">
        <v>47.7</v>
      </c>
      <c r="E782" s="28">
        <v>30317</v>
      </c>
      <c r="F782" s="32">
        <v>47.739800000000002</v>
      </c>
    </row>
    <row r="783" spans="1:6">
      <c r="A783" t="s">
        <v>1207</v>
      </c>
      <c r="B783" s="26">
        <v>30375</v>
      </c>
      <c r="C783" s="25">
        <v>47.4</v>
      </c>
      <c r="E783" s="28">
        <v>30348</v>
      </c>
      <c r="F783" s="32">
        <v>47.448399999999999</v>
      </c>
    </row>
    <row r="784" spans="1:6">
      <c r="A784" t="s">
        <v>1208</v>
      </c>
      <c r="B784" s="26">
        <v>30406</v>
      </c>
      <c r="C784" s="25">
        <v>47.8</v>
      </c>
      <c r="E784" s="28">
        <v>30376</v>
      </c>
      <c r="F784" s="32">
        <v>47.842599999999997</v>
      </c>
    </row>
    <row r="785" spans="1:6">
      <c r="A785" t="s">
        <v>1209</v>
      </c>
      <c r="B785" s="26">
        <v>30436</v>
      </c>
      <c r="C785" s="25">
        <v>48.4</v>
      </c>
      <c r="E785" s="28">
        <v>30407</v>
      </c>
      <c r="F785" s="32">
        <v>48.448300000000003</v>
      </c>
    </row>
    <row r="786" spans="1:6">
      <c r="A786" t="s">
        <v>1210</v>
      </c>
      <c r="B786" s="26">
        <v>30467</v>
      </c>
      <c r="C786" s="25">
        <v>48.7</v>
      </c>
      <c r="E786" s="28">
        <v>30437</v>
      </c>
      <c r="F786" s="32">
        <v>48.747</v>
      </c>
    </row>
    <row r="787" spans="1:6">
      <c r="A787" t="s">
        <v>1211</v>
      </c>
      <c r="B787" s="26">
        <v>30497</v>
      </c>
      <c r="C787" s="25">
        <v>49</v>
      </c>
      <c r="E787" s="28">
        <v>30468</v>
      </c>
      <c r="F787" s="32">
        <v>49.043399999999998</v>
      </c>
    </row>
    <row r="788" spans="1:6">
      <c r="A788" t="s">
        <v>1212</v>
      </c>
      <c r="B788" s="26">
        <v>30528</v>
      </c>
      <c r="C788" s="25">
        <v>49.8</v>
      </c>
      <c r="E788" s="28">
        <v>30498</v>
      </c>
      <c r="F788" s="32">
        <v>49.773899999999998</v>
      </c>
    </row>
    <row r="789" spans="1:6">
      <c r="A789" t="s">
        <v>1213</v>
      </c>
      <c r="B789" s="26">
        <v>30559</v>
      </c>
      <c r="C789" s="25">
        <v>50.4</v>
      </c>
      <c r="E789" s="28">
        <v>30529</v>
      </c>
      <c r="F789" s="32">
        <v>50.363999999999997</v>
      </c>
    </row>
    <row r="790" spans="1:6">
      <c r="A790" t="s">
        <v>1214</v>
      </c>
      <c r="B790" s="26">
        <v>30589</v>
      </c>
      <c r="C790" s="25">
        <v>51.1</v>
      </c>
      <c r="E790" s="28">
        <v>30560</v>
      </c>
      <c r="F790" s="32">
        <v>51.093699999999998</v>
      </c>
    </row>
    <row r="791" spans="1:6">
      <c r="A791" t="s">
        <v>1215</v>
      </c>
      <c r="B791" s="26">
        <v>30620</v>
      </c>
      <c r="C791" s="25">
        <v>51.5</v>
      </c>
      <c r="E791" s="28">
        <v>30590</v>
      </c>
      <c r="F791" s="32">
        <v>51.490200000000002</v>
      </c>
    </row>
    <row r="792" spans="1:6">
      <c r="A792" t="s">
        <v>1216</v>
      </c>
      <c r="B792" s="26">
        <v>30650</v>
      </c>
      <c r="C792" s="25">
        <v>51.7</v>
      </c>
      <c r="E792" s="28">
        <v>30621</v>
      </c>
      <c r="F792" s="32">
        <v>51.720999999999997</v>
      </c>
    </row>
    <row r="793" spans="1:6">
      <c r="A793" t="s">
        <v>1217</v>
      </c>
      <c r="B793" s="26">
        <v>30681</v>
      </c>
      <c r="C793" s="25">
        <v>52</v>
      </c>
      <c r="E793" s="28">
        <v>30651</v>
      </c>
      <c r="F793" s="32">
        <v>51.976900000000001</v>
      </c>
    </row>
    <row r="794" spans="1:6">
      <c r="A794" t="s">
        <v>1218</v>
      </c>
      <c r="B794" s="26">
        <v>30712</v>
      </c>
      <c r="C794" s="25">
        <v>53</v>
      </c>
      <c r="E794" s="28">
        <v>30682</v>
      </c>
      <c r="F794" s="32">
        <v>53.008800000000001</v>
      </c>
    </row>
    <row r="795" spans="1:6">
      <c r="A795" t="s">
        <v>1219</v>
      </c>
      <c r="B795" s="26">
        <v>30741</v>
      </c>
      <c r="C795" s="25">
        <v>53.2</v>
      </c>
      <c r="E795" s="28">
        <v>30713</v>
      </c>
      <c r="F795" s="32">
        <v>53.248600000000003</v>
      </c>
    </row>
    <row r="796" spans="1:6">
      <c r="A796" t="s">
        <v>1220</v>
      </c>
      <c r="B796" s="26">
        <v>30772</v>
      </c>
      <c r="C796" s="25">
        <v>53.5</v>
      </c>
      <c r="E796" s="28">
        <v>30742</v>
      </c>
      <c r="F796" s="32">
        <v>53.502800000000001</v>
      </c>
    </row>
    <row r="797" spans="1:6">
      <c r="A797" t="s">
        <v>1221</v>
      </c>
      <c r="B797" s="26">
        <v>30802</v>
      </c>
      <c r="C797" s="25">
        <v>53.8</v>
      </c>
      <c r="E797" s="28">
        <v>30773</v>
      </c>
      <c r="F797" s="32">
        <v>53.823300000000003</v>
      </c>
    </row>
    <row r="798" spans="1:6">
      <c r="A798" t="s">
        <v>1222</v>
      </c>
      <c r="B798" s="26">
        <v>30833</v>
      </c>
      <c r="C798" s="25">
        <v>54.1</v>
      </c>
      <c r="E798" s="28">
        <v>30803</v>
      </c>
      <c r="F798" s="32">
        <v>54.110399999999998</v>
      </c>
    </row>
    <row r="799" spans="1:6">
      <c r="A799" t="s">
        <v>1223</v>
      </c>
      <c r="B799" s="26">
        <v>30863</v>
      </c>
      <c r="C799" s="25">
        <v>54.3</v>
      </c>
      <c r="E799" s="28">
        <v>30834</v>
      </c>
      <c r="F799" s="32">
        <v>54.307499999999997</v>
      </c>
    </row>
    <row r="800" spans="1:6">
      <c r="A800" t="s">
        <v>1224</v>
      </c>
      <c r="B800" s="26">
        <v>30894</v>
      </c>
      <c r="C800" s="25">
        <v>54.5</v>
      </c>
      <c r="E800" s="28">
        <v>30864</v>
      </c>
      <c r="F800" s="32">
        <v>54.4587</v>
      </c>
    </row>
    <row r="801" spans="1:6">
      <c r="A801" t="s">
        <v>1225</v>
      </c>
      <c r="B801" s="26">
        <v>30925</v>
      </c>
      <c r="C801" s="25">
        <v>54.5</v>
      </c>
      <c r="E801" s="28">
        <v>30895</v>
      </c>
      <c r="F801" s="32">
        <v>54.523899999999998</v>
      </c>
    </row>
    <row r="802" spans="1:6">
      <c r="A802" t="s">
        <v>1226</v>
      </c>
      <c r="B802" s="26">
        <v>30955</v>
      </c>
      <c r="C802" s="25">
        <v>54.4</v>
      </c>
      <c r="E802" s="28">
        <v>30926</v>
      </c>
      <c r="F802" s="32">
        <v>54.369599999999998</v>
      </c>
    </row>
    <row r="803" spans="1:6">
      <c r="A803" t="s">
        <v>1227</v>
      </c>
      <c r="B803" s="26">
        <v>30986</v>
      </c>
      <c r="C803" s="25">
        <v>54.3</v>
      </c>
      <c r="E803" s="28">
        <v>30956</v>
      </c>
      <c r="F803" s="32">
        <v>54.3474</v>
      </c>
    </row>
    <row r="804" spans="1:6">
      <c r="A804" t="s">
        <v>1228</v>
      </c>
      <c r="B804" s="26">
        <v>31016</v>
      </c>
      <c r="C804" s="25">
        <v>54.5</v>
      </c>
      <c r="E804" s="28">
        <v>30987</v>
      </c>
      <c r="F804" s="32">
        <v>54.529000000000003</v>
      </c>
    </row>
    <row r="805" spans="1:6">
      <c r="A805" t="s">
        <v>1229</v>
      </c>
      <c r="B805" s="26">
        <v>31047</v>
      </c>
      <c r="C805" s="25">
        <v>54.6</v>
      </c>
      <c r="E805" s="28">
        <v>31017</v>
      </c>
      <c r="F805" s="32">
        <v>54.555599999999998</v>
      </c>
    </row>
    <row r="806" spans="1:6">
      <c r="A806" t="s">
        <v>1230</v>
      </c>
      <c r="B806" s="26">
        <v>31078</v>
      </c>
      <c r="C806" s="25">
        <v>54.5</v>
      </c>
      <c r="E806" s="28">
        <v>31048</v>
      </c>
      <c r="F806" s="32">
        <v>54.527000000000001</v>
      </c>
    </row>
    <row r="807" spans="1:6">
      <c r="A807" t="s">
        <v>1231</v>
      </c>
      <c r="B807" s="26">
        <v>31106</v>
      </c>
      <c r="C807" s="25">
        <v>54.7</v>
      </c>
      <c r="E807" s="28">
        <v>31079</v>
      </c>
      <c r="F807" s="32">
        <v>54.687100000000001</v>
      </c>
    </row>
    <row r="808" spans="1:6">
      <c r="A808" t="s">
        <v>1232</v>
      </c>
      <c r="B808" s="26">
        <v>31137</v>
      </c>
      <c r="C808" s="25">
        <v>54.8</v>
      </c>
      <c r="E808" s="28">
        <v>31107</v>
      </c>
      <c r="F808" s="32">
        <v>54.767299999999999</v>
      </c>
    </row>
    <row r="809" spans="1:6">
      <c r="A809" t="s">
        <v>1233</v>
      </c>
      <c r="B809" s="26">
        <v>31167</v>
      </c>
      <c r="C809" s="25">
        <v>54.6</v>
      </c>
      <c r="E809" s="28">
        <v>31138</v>
      </c>
      <c r="F809" s="32">
        <v>54.646700000000003</v>
      </c>
    </row>
    <row r="810" spans="1:6">
      <c r="A810" t="s">
        <v>1234</v>
      </c>
      <c r="B810" s="26">
        <v>31198</v>
      </c>
      <c r="C810" s="25">
        <v>54.7</v>
      </c>
      <c r="E810" s="28">
        <v>31168</v>
      </c>
      <c r="F810" s="32">
        <v>54.739600000000003</v>
      </c>
    </row>
    <row r="811" spans="1:6">
      <c r="A811" t="s">
        <v>1235</v>
      </c>
      <c r="B811" s="26">
        <v>31228</v>
      </c>
      <c r="C811" s="25">
        <v>54.7</v>
      </c>
      <c r="E811" s="28">
        <v>31199</v>
      </c>
      <c r="F811" s="32">
        <v>54.710999999999999</v>
      </c>
    </row>
    <row r="812" spans="1:6">
      <c r="A812" t="s">
        <v>1236</v>
      </c>
      <c r="B812" s="26">
        <v>31259</v>
      </c>
      <c r="C812" s="25">
        <v>54.4</v>
      </c>
      <c r="E812" s="28">
        <v>31229</v>
      </c>
      <c r="F812" s="32">
        <v>54.436500000000002</v>
      </c>
    </row>
    <row r="813" spans="1:6">
      <c r="A813" t="s">
        <v>1237</v>
      </c>
      <c r="B813" s="26">
        <v>31290</v>
      </c>
      <c r="C813" s="25">
        <v>54.6</v>
      </c>
      <c r="E813" s="28">
        <v>31260</v>
      </c>
      <c r="F813" s="32">
        <v>54.612099999999998</v>
      </c>
    </row>
    <row r="814" spans="1:6">
      <c r="A814" t="s">
        <v>1238</v>
      </c>
      <c r="B814" s="26">
        <v>31320</v>
      </c>
      <c r="C814" s="25">
        <v>54.8</v>
      </c>
      <c r="E814" s="28">
        <v>31291</v>
      </c>
      <c r="F814" s="32">
        <v>54.814700000000002</v>
      </c>
    </row>
    <row r="815" spans="1:6">
      <c r="A815" t="s">
        <v>1239</v>
      </c>
      <c r="B815" s="26">
        <v>31351</v>
      </c>
      <c r="C815" s="25">
        <v>54.6</v>
      </c>
      <c r="E815" s="28">
        <v>31321</v>
      </c>
      <c r="F815" s="32">
        <v>54.622799999999998</v>
      </c>
    </row>
    <row r="816" spans="1:6">
      <c r="A816" t="s">
        <v>1240</v>
      </c>
      <c r="B816" s="26">
        <v>31381</v>
      </c>
      <c r="C816" s="25">
        <v>54.8</v>
      </c>
      <c r="E816" s="28">
        <v>31352</v>
      </c>
      <c r="F816" s="32">
        <v>54.8123</v>
      </c>
    </row>
    <row r="817" spans="1:6">
      <c r="A817" t="s">
        <v>1241</v>
      </c>
      <c r="B817" s="26">
        <v>31412</v>
      </c>
      <c r="C817" s="25">
        <v>55.4</v>
      </c>
      <c r="E817" s="28">
        <v>31382</v>
      </c>
      <c r="F817" s="32">
        <v>55.3553</v>
      </c>
    </row>
    <row r="818" spans="1:6">
      <c r="A818" t="s">
        <v>1242</v>
      </c>
      <c r="B818" s="26">
        <v>31443</v>
      </c>
      <c r="C818" s="25">
        <v>55.6</v>
      </c>
      <c r="E818" s="28">
        <v>31413</v>
      </c>
      <c r="F818" s="32">
        <v>55.645299999999999</v>
      </c>
    </row>
    <row r="819" spans="1:6">
      <c r="A819" t="s">
        <v>1243</v>
      </c>
      <c r="B819" s="26">
        <v>31471</v>
      </c>
      <c r="C819" s="25">
        <v>55.3</v>
      </c>
      <c r="E819" s="28">
        <v>31444</v>
      </c>
      <c r="F819" s="32">
        <v>55.263399999999997</v>
      </c>
    </row>
    <row r="820" spans="1:6">
      <c r="A820" t="s">
        <v>1244</v>
      </c>
      <c r="B820" s="26">
        <v>31502</v>
      </c>
      <c r="C820" s="25">
        <v>54.9</v>
      </c>
      <c r="E820" s="28">
        <v>31472</v>
      </c>
      <c r="F820" s="32">
        <v>54.872799999999998</v>
      </c>
    </row>
    <row r="821" spans="1:6">
      <c r="A821" t="s">
        <v>1245</v>
      </c>
      <c r="B821" s="26">
        <v>31532</v>
      </c>
      <c r="C821" s="25">
        <v>54.9</v>
      </c>
      <c r="E821" s="28">
        <v>31503</v>
      </c>
      <c r="F821" s="32">
        <v>54.935000000000002</v>
      </c>
    </row>
    <row r="822" spans="1:6">
      <c r="A822" t="s">
        <v>1246</v>
      </c>
      <c r="B822" s="26">
        <v>31563</v>
      </c>
      <c r="C822" s="25">
        <v>55</v>
      </c>
      <c r="E822" s="28">
        <v>31533</v>
      </c>
      <c r="F822" s="32">
        <v>55.039900000000003</v>
      </c>
    </row>
    <row r="823" spans="1:6">
      <c r="A823" t="s">
        <v>1247</v>
      </c>
      <c r="B823" s="26">
        <v>31593</v>
      </c>
      <c r="C823" s="25">
        <v>54.8</v>
      </c>
      <c r="E823" s="28">
        <v>31564</v>
      </c>
      <c r="F823" s="32">
        <v>54.826000000000001</v>
      </c>
    </row>
    <row r="824" spans="1:6">
      <c r="A824" t="s">
        <v>1248</v>
      </c>
      <c r="B824" s="26">
        <v>31624</v>
      </c>
      <c r="C824" s="25">
        <v>55.2</v>
      </c>
      <c r="E824" s="28">
        <v>31594</v>
      </c>
      <c r="F824" s="32">
        <v>55.167000000000002</v>
      </c>
    </row>
    <row r="825" spans="1:6">
      <c r="A825" t="s">
        <v>1249</v>
      </c>
      <c r="B825" s="26">
        <v>31655</v>
      </c>
      <c r="C825" s="25">
        <v>55.1</v>
      </c>
      <c r="E825" s="28">
        <v>31625</v>
      </c>
      <c r="F825" s="32">
        <v>55.072600000000001</v>
      </c>
    </row>
    <row r="826" spans="1:6">
      <c r="A826" t="s">
        <v>1250</v>
      </c>
      <c r="B826" s="26">
        <v>31685</v>
      </c>
      <c r="C826" s="25">
        <v>55.2</v>
      </c>
      <c r="E826" s="28">
        <v>31656</v>
      </c>
      <c r="F826" s="32">
        <v>55.223700000000001</v>
      </c>
    </row>
    <row r="827" spans="1:6">
      <c r="A827" t="s">
        <v>1251</v>
      </c>
      <c r="B827" s="26">
        <v>31716</v>
      </c>
      <c r="C827" s="25">
        <v>55.5</v>
      </c>
      <c r="E827" s="28">
        <v>31686</v>
      </c>
      <c r="F827" s="32">
        <v>55.4589</v>
      </c>
    </row>
    <row r="828" spans="1:6">
      <c r="A828" t="s">
        <v>1252</v>
      </c>
      <c r="B828" s="26">
        <v>31746</v>
      </c>
      <c r="C828" s="25">
        <v>55.7</v>
      </c>
      <c r="E828" s="28">
        <v>31717</v>
      </c>
      <c r="F828" s="32">
        <v>55.676299999999998</v>
      </c>
    </row>
    <row r="829" spans="1:6">
      <c r="A829" t="s">
        <v>1253</v>
      </c>
      <c r="B829" s="26">
        <v>31777</v>
      </c>
      <c r="C829" s="25">
        <v>56.2</v>
      </c>
      <c r="E829" s="28">
        <v>31747</v>
      </c>
      <c r="F829" s="32">
        <v>56.207799999999999</v>
      </c>
    </row>
    <row r="830" spans="1:6">
      <c r="A830" t="s">
        <v>1254</v>
      </c>
      <c r="B830" s="26">
        <v>31808</v>
      </c>
      <c r="C830" s="25">
        <v>56</v>
      </c>
      <c r="E830" s="28">
        <v>31778</v>
      </c>
      <c r="F830" s="32">
        <v>55.991100000000003</v>
      </c>
    </row>
    <row r="831" spans="1:6">
      <c r="A831" t="s">
        <v>1255</v>
      </c>
      <c r="B831" s="26">
        <v>31836</v>
      </c>
      <c r="C831" s="25">
        <v>56.7</v>
      </c>
      <c r="E831" s="28">
        <v>31809</v>
      </c>
      <c r="F831" s="32">
        <v>56.737299999999998</v>
      </c>
    </row>
    <row r="832" spans="1:6">
      <c r="A832" t="s">
        <v>1256</v>
      </c>
      <c r="B832" s="26">
        <v>31867</v>
      </c>
      <c r="C832" s="25">
        <v>56.8</v>
      </c>
      <c r="E832" s="28">
        <v>31837</v>
      </c>
      <c r="F832" s="32">
        <v>56.813600000000001</v>
      </c>
    </row>
    <row r="833" spans="1:6">
      <c r="A833" t="s">
        <v>1257</v>
      </c>
      <c r="B833" s="26">
        <v>31897</v>
      </c>
      <c r="C833" s="25">
        <v>57.2</v>
      </c>
      <c r="E833" s="28">
        <v>31868</v>
      </c>
      <c r="F833" s="32">
        <v>57.185000000000002</v>
      </c>
    </row>
    <row r="834" spans="1:6">
      <c r="A834" t="s">
        <v>1258</v>
      </c>
      <c r="B834" s="26">
        <v>31928</v>
      </c>
      <c r="C834" s="25">
        <v>57.5</v>
      </c>
      <c r="E834" s="28">
        <v>31898</v>
      </c>
      <c r="F834" s="32">
        <v>57.542400000000001</v>
      </c>
    </row>
    <row r="835" spans="1:6">
      <c r="A835" t="s">
        <v>1259</v>
      </c>
      <c r="B835" s="26">
        <v>31958</v>
      </c>
      <c r="C835" s="25">
        <v>57.9</v>
      </c>
      <c r="E835" s="28">
        <v>31929</v>
      </c>
      <c r="F835" s="32">
        <v>57.850200000000001</v>
      </c>
    </row>
    <row r="836" spans="1:6">
      <c r="A836" t="s">
        <v>1260</v>
      </c>
      <c r="B836" s="26">
        <v>31989</v>
      </c>
      <c r="C836" s="25">
        <v>58.2</v>
      </c>
      <c r="E836" s="28">
        <v>31959</v>
      </c>
      <c r="F836" s="32">
        <v>58.242100000000001</v>
      </c>
    </row>
    <row r="837" spans="1:6">
      <c r="A837" t="s">
        <v>1261</v>
      </c>
      <c r="B837" s="26">
        <v>32020</v>
      </c>
      <c r="C837" s="25">
        <v>58.7</v>
      </c>
      <c r="E837" s="28">
        <v>31990</v>
      </c>
      <c r="F837" s="32">
        <v>58.678400000000003</v>
      </c>
    </row>
    <row r="838" spans="1:6">
      <c r="A838" t="s">
        <v>1262</v>
      </c>
      <c r="B838" s="26">
        <v>32050</v>
      </c>
      <c r="C838" s="25">
        <v>58.9</v>
      </c>
      <c r="E838" s="28">
        <v>32021</v>
      </c>
      <c r="F838" s="32">
        <v>58.908799999999999</v>
      </c>
    </row>
    <row r="839" spans="1:6">
      <c r="A839" t="s">
        <v>1263</v>
      </c>
      <c r="B839" s="26">
        <v>32081</v>
      </c>
      <c r="C839" s="25">
        <v>59.7</v>
      </c>
      <c r="E839" s="28">
        <v>32051</v>
      </c>
      <c r="F839" s="32">
        <v>59.700800000000001</v>
      </c>
    </row>
    <row r="840" spans="1:6">
      <c r="A840" t="s">
        <v>1264</v>
      </c>
      <c r="B840" s="26">
        <v>32111</v>
      </c>
      <c r="C840" s="25">
        <v>60</v>
      </c>
      <c r="E840" s="28">
        <v>32082</v>
      </c>
      <c r="F840" s="32">
        <v>59.995600000000003</v>
      </c>
    </row>
    <row r="841" spans="1:6">
      <c r="A841" t="s">
        <v>1265</v>
      </c>
      <c r="B841" s="26">
        <v>32142</v>
      </c>
      <c r="C841" s="25">
        <v>60.3</v>
      </c>
      <c r="E841" s="28">
        <v>32112</v>
      </c>
      <c r="F841" s="32">
        <v>60.324599999999997</v>
      </c>
    </row>
    <row r="842" spans="1:6">
      <c r="A842" t="s">
        <v>1266</v>
      </c>
      <c r="B842" s="26">
        <v>32173</v>
      </c>
      <c r="C842" s="25">
        <v>60.3</v>
      </c>
      <c r="E842" s="28">
        <v>32143</v>
      </c>
      <c r="F842" s="32">
        <v>60.308999999999997</v>
      </c>
    </row>
    <row r="843" spans="1:6">
      <c r="A843" t="s">
        <v>1267</v>
      </c>
      <c r="B843" s="26">
        <v>32202</v>
      </c>
      <c r="C843" s="25">
        <v>60.6</v>
      </c>
      <c r="E843" s="28">
        <v>32174</v>
      </c>
      <c r="F843" s="32">
        <v>60.612200000000001</v>
      </c>
    </row>
    <row r="844" spans="1:6">
      <c r="A844" t="s">
        <v>1268</v>
      </c>
      <c r="B844" s="26">
        <v>32233</v>
      </c>
      <c r="C844" s="25">
        <v>60.7</v>
      </c>
      <c r="E844" s="28">
        <v>32203</v>
      </c>
      <c r="F844" s="32">
        <v>60.745199999999997</v>
      </c>
    </row>
    <row r="845" spans="1:6">
      <c r="A845" t="s">
        <v>1269</v>
      </c>
      <c r="B845" s="26">
        <v>32263</v>
      </c>
      <c r="C845" s="25">
        <v>61.1</v>
      </c>
      <c r="E845" s="28">
        <v>32234</v>
      </c>
      <c r="F845" s="32">
        <v>61.107999999999997</v>
      </c>
    </row>
    <row r="846" spans="1:6">
      <c r="A846" t="s">
        <v>1270</v>
      </c>
      <c r="B846" s="26">
        <v>32294</v>
      </c>
      <c r="C846" s="25">
        <v>61</v>
      </c>
      <c r="E846" s="28">
        <v>32264</v>
      </c>
      <c r="F846" s="32">
        <v>60.984299999999998</v>
      </c>
    </row>
    <row r="847" spans="1:6">
      <c r="A847" t="s">
        <v>1271</v>
      </c>
      <c r="B847" s="26">
        <v>32324</v>
      </c>
      <c r="C847" s="25">
        <v>61.2</v>
      </c>
      <c r="E847" s="28">
        <v>32295</v>
      </c>
      <c r="F847" s="32">
        <v>61.161499999999997</v>
      </c>
    </row>
    <row r="848" spans="1:6">
      <c r="A848" t="s">
        <v>1272</v>
      </c>
      <c r="B848" s="26">
        <v>32355</v>
      </c>
      <c r="C848" s="25">
        <v>61.2</v>
      </c>
      <c r="E848" s="28">
        <v>32325</v>
      </c>
      <c r="F848" s="32">
        <v>61.170999999999999</v>
      </c>
    </row>
    <row r="849" spans="1:6">
      <c r="A849" t="s">
        <v>1273</v>
      </c>
      <c r="B849" s="26">
        <v>32386</v>
      </c>
      <c r="C849" s="25">
        <v>61.5</v>
      </c>
      <c r="E849" s="28">
        <v>32356</v>
      </c>
      <c r="F849" s="32">
        <v>61.4771</v>
      </c>
    </row>
    <row r="850" spans="1:6">
      <c r="A850" t="s">
        <v>1274</v>
      </c>
      <c r="B850" s="26">
        <v>32416</v>
      </c>
      <c r="C850" s="25">
        <v>61.3</v>
      </c>
      <c r="E850" s="28">
        <v>32387</v>
      </c>
      <c r="F850" s="32">
        <v>61.278500000000001</v>
      </c>
    </row>
    <row r="851" spans="1:6">
      <c r="A851" t="s">
        <v>1275</v>
      </c>
      <c r="B851" s="26">
        <v>32447</v>
      </c>
      <c r="C851" s="25">
        <v>61.5</v>
      </c>
      <c r="E851" s="28">
        <v>32417</v>
      </c>
      <c r="F851" s="32">
        <v>61.5488</v>
      </c>
    </row>
    <row r="852" spans="1:6">
      <c r="A852" t="s">
        <v>1276</v>
      </c>
      <c r="B852" s="26">
        <v>32477</v>
      </c>
      <c r="C852" s="25">
        <v>61.7</v>
      </c>
      <c r="E852" s="28">
        <v>32448</v>
      </c>
      <c r="F852" s="32">
        <v>61.704900000000002</v>
      </c>
    </row>
    <row r="853" spans="1:6">
      <c r="A853" t="s">
        <v>1277</v>
      </c>
      <c r="B853" s="26">
        <v>32508</v>
      </c>
      <c r="C853" s="25">
        <v>62</v>
      </c>
      <c r="E853" s="28">
        <v>32478</v>
      </c>
      <c r="F853" s="32">
        <v>61.985100000000003</v>
      </c>
    </row>
    <row r="854" spans="1:6">
      <c r="A854" t="s">
        <v>1278</v>
      </c>
      <c r="B854" s="26">
        <v>32539</v>
      </c>
      <c r="C854" s="25">
        <v>62.2</v>
      </c>
      <c r="E854" s="28">
        <v>32509</v>
      </c>
      <c r="F854" s="32">
        <v>62.167700000000004</v>
      </c>
    </row>
    <row r="855" spans="1:6">
      <c r="A855" t="s">
        <v>1279</v>
      </c>
      <c r="B855" s="26">
        <v>32567</v>
      </c>
      <c r="C855" s="25">
        <v>61.9</v>
      </c>
      <c r="E855" s="28">
        <v>32540</v>
      </c>
      <c r="F855" s="32">
        <v>61.891599999999997</v>
      </c>
    </row>
    <row r="856" spans="1:6">
      <c r="A856" t="s">
        <v>1280</v>
      </c>
      <c r="B856" s="26">
        <v>32598</v>
      </c>
      <c r="C856" s="25">
        <v>62.1</v>
      </c>
      <c r="E856" s="28">
        <v>32568</v>
      </c>
      <c r="F856" s="32">
        <v>62.050800000000002</v>
      </c>
    </row>
    <row r="857" spans="1:6">
      <c r="A857" t="s">
        <v>1281</v>
      </c>
      <c r="B857" s="26">
        <v>32628</v>
      </c>
      <c r="C857" s="25">
        <v>62</v>
      </c>
      <c r="E857" s="28">
        <v>32599</v>
      </c>
      <c r="F857" s="32">
        <v>62.0289</v>
      </c>
    </row>
    <row r="858" spans="1:6">
      <c r="A858" t="s">
        <v>1282</v>
      </c>
      <c r="B858" s="26">
        <v>32659</v>
      </c>
      <c r="C858" s="25">
        <v>61.7</v>
      </c>
      <c r="E858" s="28">
        <v>32629</v>
      </c>
      <c r="F858" s="32">
        <v>61.687100000000001</v>
      </c>
    </row>
    <row r="859" spans="1:6">
      <c r="A859" t="s">
        <v>1283</v>
      </c>
      <c r="B859" s="26">
        <v>32689</v>
      </c>
      <c r="C859" s="25">
        <v>61.7</v>
      </c>
      <c r="E859" s="28">
        <v>32660</v>
      </c>
      <c r="F859" s="32">
        <v>61.685699999999997</v>
      </c>
    </row>
    <row r="860" spans="1:6">
      <c r="A860" t="s">
        <v>1284</v>
      </c>
      <c r="B860" s="26">
        <v>32720</v>
      </c>
      <c r="C860" s="25">
        <v>61.1</v>
      </c>
      <c r="E860" s="28">
        <v>32690</v>
      </c>
      <c r="F860" s="32">
        <v>61.089599999999997</v>
      </c>
    </row>
    <row r="861" spans="1:6">
      <c r="A861" t="s">
        <v>1285</v>
      </c>
      <c r="B861" s="26">
        <v>32751</v>
      </c>
      <c r="C861" s="25">
        <v>61.7</v>
      </c>
      <c r="E861" s="28">
        <v>32721</v>
      </c>
      <c r="F861" s="32">
        <v>61.684699999999999</v>
      </c>
    </row>
    <row r="862" spans="1:6">
      <c r="A862" t="s">
        <v>1286</v>
      </c>
      <c r="B862" s="26">
        <v>32781</v>
      </c>
      <c r="C862" s="25">
        <v>61.5</v>
      </c>
      <c r="E862" s="28">
        <v>32752</v>
      </c>
      <c r="F862" s="32">
        <v>61.479399999999998</v>
      </c>
    </row>
    <row r="863" spans="1:6">
      <c r="A863" t="s">
        <v>1287</v>
      </c>
      <c r="B863" s="26">
        <v>32812</v>
      </c>
      <c r="C863" s="25">
        <v>61.4</v>
      </c>
      <c r="E863" s="28">
        <v>32782</v>
      </c>
      <c r="F863" s="32">
        <v>61.401400000000002</v>
      </c>
    </row>
    <row r="864" spans="1:6">
      <c r="A864" t="s">
        <v>1288</v>
      </c>
      <c r="B864" s="26">
        <v>32842</v>
      </c>
      <c r="C864" s="25">
        <v>61.6</v>
      </c>
      <c r="E864" s="28">
        <v>32813</v>
      </c>
      <c r="F864" s="32">
        <v>61.6081</v>
      </c>
    </row>
    <row r="865" spans="1:6">
      <c r="A865" t="s">
        <v>1289</v>
      </c>
      <c r="B865" s="26">
        <v>32873</v>
      </c>
      <c r="C865" s="25">
        <v>62</v>
      </c>
      <c r="E865" s="28">
        <v>32843</v>
      </c>
      <c r="F865" s="32">
        <v>61.958799999999997</v>
      </c>
    </row>
    <row r="866" spans="1:6">
      <c r="A866" t="s">
        <v>1290</v>
      </c>
      <c r="B866" s="26">
        <v>32904</v>
      </c>
      <c r="C866" s="25">
        <v>61.6</v>
      </c>
      <c r="E866" s="28">
        <v>32874</v>
      </c>
      <c r="F866" s="32">
        <v>61.635199999999998</v>
      </c>
    </row>
    <row r="867" spans="1:6">
      <c r="A867" t="s">
        <v>1291</v>
      </c>
      <c r="B867" s="26">
        <v>32932</v>
      </c>
      <c r="C867" s="25">
        <v>62.2</v>
      </c>
      <c r="E867" s="28">
        <v>32905</v>
      </c>
      <c r="F867" s="32">
        <v>62.195099999999996</v>
      </c>
    </row>
    <row r="868" spans="1:6">
      <c r="A868" t="s">
        <v>1292</v>
      </c>
      <c r="B868" s="26">
        <v>32963</v>
      </c>
      <c r="C868" s="25">
        <v>62.5</v>
      </c>
      <c r="E868" s="28">
        <v>32933</v>
      </c>
      <c r="F868" s="32">
        <v>62.491599999999998</v>
      </c>
    </row>
    <row r="869" spans="1:6">
      <c r="A869" t="s">
        <v>1293</v>
      </c>
      <c r="B869" s="26">
        <v>32993</v>
      </c>
      <c r="C869" s="25">
        <v>62.4</v>
      </c>
      <c r="E869" s="28">
        <v>32964</v>
      </c>
      <c r="F869" s="32">
        <v>62.351100000000002</v>
      </c>
    </row>
    <row r="870" spans="1:6">
      <c r="A870" t="s">
        <v>1294</v>
      </c>
      <c r="B870" s="26">
        <v>33024</v>
      </c>
      <c r="C870" s="25">
        <v>62.5</v>
      </c>
      <c r="E870" s="28">
        <v>32994</v>
      </c>
      <c r="F870" s="32">
        <v>62.535299999999999</v>
      </c>
    </row>
    <row r="871" spans="1:6">
      <c r="A871" t="s">
        <v>1295</v>
      </c>
      <c r="B871" s="26">
        <v>33054</v>
      </c>
      <c r="C871" s="25">
        <v>62.7</v>
      </c>
      <c r="E871" s="28">
        <v>33025</v>
      </c>
      <c r="F871" s="32">
        <v>62.747900000000001</v>
      </c>
    </row>
    <row r="872" spans="1:6">
      <c r="A872" t="s">
        <v>1296</v>
      </c>
      <c r="B872" s="26">
        <v>33085</v>
      </c>
      <c r="C872" s="25">
        <v>62.6</v>
      </c>
      <c r="E872" s="28">
        <v>33055</v>
      </c>
      <c r="F872" s="32">
        <v>62.643500000000003</v>
      </c>
    </row>
    <row r="873" spans="1:6">
      <c r="A873" t="s">
        <v>1297</v>
      </c>
      <c r="B873" s="26">
        <v>33116</v>
      </c>
      <c r="C873" s="25">
        <v>62.9</v>
      </c>
      <c r="E873" s="28">
        <v>33086</v>
      </c>
      <c r="F873" s="32">
        <v>62.870399999999997</v>
      </c>
    </row>
    <row r="874" spans="1:6">
      <c r="A874" t="s">
        <v>1298</v>
      </c>
      <c r="B874" s="26">
        <v>33146</v>
      </c>
      <c r="C874" s="25">
        <v>62.9</v>
      </c>
      <c r="E874" s="28">
        <v>33117</v>
      </c>
      <c r="F874" s="32">
        <v>62.883899999999997</v>
      </c>
    </row>
    <row r="875" spans="1:6">
      <c r="A875" t="s">
        <v>1299</v>
      </c>
      <c r="B875" s="26">
        <v>33177</v>
      </c>
      <c r="C875" s="25">
        <v>62.5</v>
      </c>
      <c r="E875" s="28">
        <v>33147</v>
      </c>
      <c r="F875" s="32">
        <v>62.497300000000003</v>
      </c>
    </row>
    <row r="876" spans="1:6">
      <c r="A876" t="s">
        <v>1300</v>
      </c>
      <c r="B876" s="26">
        <v>33207</v>
      </c>
      <c r="C876" s="25">
        <v>61.7</v>
      </c>
      <c r="E876" s="28">
        <v>33178</v>
      </c>
      <c r="F876" s="32">
        <v>61.717500000000001</v>
      </c>
    </row>
    <row r="877" spans="1:6">
      <c r="A877" t="s">
        <v>1301</v>
      </c>
      <c r="B877" s="26">
        <v>33238</v>
      </c>
      <c r="C877" s="25">
        <v>61.3</v>
      </c>
      <c r="E877" s="28">
        <v>33208</v>
      </c>
      <c r="F877" s="32">
        <v>61.288499999999999</v>
      </c>
    </row>
    <row r="878" spans="1:6">
      <c r="A878" t="s">
        <v>1302</v>
      </c>
      <c r="B878" s="26">
        <v>33269</v>
      </c>
      <c r="C878" s="25">
        <v>61.1</v>
      </c>
      <c r="E878" s="28">
        <v>33239</v>
      </c>
      <c r="F878" s="32">
        <v>61.084200000000003</v>
      </c>
    </row>
    <row r="879" spans="1:6">
      <c r="A879" t="s">
        <v>1303</v>
      </c>
      <c r="B879" s="26">
        <v>33297</v>
      </c>
      <c r="C879" s="25">
        <v>60.6</v>
      </c>
      <c r="E879" s="28">
        <v>33270</v>
      </c>
      <c r="F879" s="32">
        <v>60.6387</v>
      </c>
    </row>
    <row r="880" spans="1:6">
      <c r="A880" t="s">
        <v>1304</v>
      </c>
      <c r="B880" s="26">
        <v>33328</v>
      </c>
      <c r="C880" s="25">
        <v>60.3</v>
      </c>
      <c r="E880" s="28">
        <v>33298</v>
      </c>
      <c r="F880" s="32">
        <v>60.2973</v>
      </c>
    </row>
    <row r="881" spans="1:6">
      <c r="A881" t="s">
        <v>1305</v>
      </c>
      <c r="B881" s="26">
        <v>33358</v>
      </c>
      <c r="C881" s="25">
        <v>60.5</v>
      </c>
      <c r="E881" s="28">
        <v>33329</v>
      </c>
      <c r="F881" s="32">
        <v>60.452399999999997</v>
      </c>
    </row>
    <row r="882" spans="1:6">
      <c r="A882" t="s">
        <v>1306</v>
      </c>
      <c r="B882" s="26">
        <v>33389</v>
      </c>
      <c r="C882" s="25">
        <v>61.1</v>
      </c>
      <c r="E882" s="28">
        <v>33359</v>
      </c>
      <c r="F882" s="32">
        <v>61.058700000000002</v>
      </c>
    </row>
    <row r="883" spans="1:6">
      <c r="A883" t="s">
        <v>1307</v>
      </c>
      <c r="B883" s="26">
        <v>33419</v>
      </c>
      <c r="C883" s="25">
        <v>61.6</v>
      </c>
      <c r="E883" s="28">
        <v>33390</v>
      </c>
      <c r="F883" s="32">
        <v>61.551400000000001</v>
      </c>
    </row>
    <row r="884" spans="1:6">
      <c r="A884" t="s">
        <v>1308</v>
      </c>
      <c r="B884" s="26">
        <v>33450</v>
      </c>
      <c r="C884" s="25">
        <v>61.7</v>
      </c>
      <c r="E884" s="28">
        <v>33420</v>
      </c>
      <c r="F884" s="32">
        <v>61.720100000000002</v>
      </c>
    </row>
    <row r="885" spans="1:6">
      <c r="A885" t="s">
        <v>1309</v>
      </c>
      <c r="B885" s="26">
        <v>33481</v>
      </c>
      <c r="C885" s="25">
        <v>61.7</v>
      </c>
      <c r="E885" s="28">
        <v>33451</v>
      </c>
      <c r="F885" s="32">
        <v>61.728900000000003</v>
      </c>
    </row>
    <row r="886" spans="1:6">
      <c r="A886" t="s">
        <v>1310</v>
      </c>
      <c r="B886" s="26">
        <v>33511</v>
      </c>
      <c r="C886" s="25">
        <v>62.2</v>
      </c>
      <c r="E886" s="28">
        <v>33482</v>
      </c>
      <c r="F886" s="32">
        <v>62.236899999999999</v>
      </c>
    </row>
    <row r="887" spans="1:6">
      <c r="A887" t="s">
        <v>1311</v>
      </c>
      <c r="B887" s="26">
        <v>33542</v>
      </c>
      <c r="C887" s="25">
        <v>62.2</v>
      </c>
      <c r="E887" s="28">
        <v>33512</v>
      </c>
      <c r="F887" s="32">
        <v>62.171799999999998</v>
      </c>
    </row>
    <row r="888" spans="1:6">
      <c r="A888" t="s">
        <v>1312</v>
      </c>
      <c r="B888" s="26">
        <v>33572</v>
      </c>
      <c r="C888" s="25">
        <v>62.1</v>
      </c>
      <c r="E888" s="28">
        <v>33543</v>
      </c>
      <c r="F888" s="32">
        <v>62.089399999999998</v>
      </c>
    </row>
    <row r="889" spans="1:6">
      <c r="A889" t="s">
        <v>1313</v>
      </c>
      <c r="B889" s="26">
        <v>33603</v>
      </c>
      <c r="C889" s="25">
        <v>61.8</v>
      </c>
      <c r="E889" s="28">
        <v>33573</v>
      </c>
      <c r="F889" s="32">
        <v>61.805999999999997</v>
      </c>
    </row>
    <row r="890" spans="1:6">
      <c r="A890" t="s">
        <v>1314</v>
      </c>
      <c r="B890" s="26">
        <v>33634</v>
      </c>
      <c r="C890" s="25">
        <v>61.5</v>
      </c>
      <c r="E890" s="28">
        <v>33604</v>
      </c>
      <c r="F890" s="32">
        <v>61.482300000000002</v>
      </c>
    </row>
    <row r="891" spans="1:6">
      <c r="A891" t="s">
        <v>1315</v>
      </c>
      <c r="B891" s="26">
        <v>33663</v>
      </c>
      <c r="C891" s="25">
        <v>61.9</v>
      </c>
      <c r="E891" s="28">
        <v>33635</v>
      </c>
      <c r="F891" s="32">
        <v>61.919199999999996</v>
      </c>
    </row>
    <row r="892" spans="1:6">
      <c r="A892" t="s">
        <v>1316</v>
      </c>
      <c r="B892" s="26">
        <v>33694</v>
      </c>
      <c r="C892" s="25">
        <v>62.4</v>
      </c>
      <c r="E892" s="28">
        <v>33664</v>
      </c>
      <c r="F892" s="32">
        <v>62.440300000000001</v>
      </c>
    </row>
    <row r="893" spans="1:6">
      <c r="A893" t="s">
        <v>1317</v>
      </c>
      <c r="B893" s="26">
        <v>33724</v>
      </c>
      <c r="C893" s="25">
        <v>62.9</v>
      </c>
      <c r="E893" s="28">
        <v>33695</v>
      </c>
      <c r="F893" s="32">
        <v>62.919899999999998</v>
      </c>
    </row>
    <row r="894" spans="1:6">
      <c r="A894" t="s">
        <v>1318</v>
      </c>
      <c r="B894" s="26">
        <v>33755</v>
      </c>
      <c r="C894" s="25">
        <v>63.1</v>
      </c>
      <c r="E894" s="28">
        <v>33725</v>
      </c>
      <c r="F894" s="32">
        <v>63.126800000000003</v>
      </c>
    </row>
    <row r="895" spans="1:6">
      <c r="A895" t="s">
        <v>1319</v>
      </c>
      <c r="B895" s="26">
        <v>33785</v>
      </c>
      <c r="C895" s="25">
        <v>63.2</v>
      </c>
      <c r="E895" s="28">
        <v>33756</v>
      </c>
      <c r="F895" s="32">
        <v>63.162399999999998</v>
      </c>
    </row>
    <row r="896" spans="1:6">
      <c r="A896" t="s">
        <v>1320</v>
      </c>
      <c r="B896" s="26">
        <v>33816</v>
      </c>
      <c r="C896" s="25">
        <v>63.7</v>
      </c>
      <c r="E896" s="28">
        <v>33786</v>
      </c>
      <c r="F896" s="32">
        <v>63.7348</v>
      </c>
    </row>
    <row r="897" spans="1:6">
      <c r="A897" t="s">
        <v>1321</v>
      </c>
      <c r="B897" s="26">
        <v>33847</v>
      </c>
      <c r="C897" s="25">
        <v>63.4</v>
      </c>
      <c r="E897" s="28">
        <v>33817</v>
      </c>
      <c r="F897" s="32">
        <v>63.380200000000002</v>
      </c>
    </row>
    <row r="898" spans="1:6">
      <c r="A898" t="s">
        <v>1322</v>
      </c>
      <c r="B898" s="26">
        <v>33877</v>
      </c>
      <c r="C898" s="25">
        <v>63.6</v>
      </c>
      <c r="E898" s="28">
        <v>33848</v>
      </c>
      <c r="F898" s="32">
        <v>63.583399999999997</v>
      </c>
    </row>
    <row r="899" spans="1:6">
      <c r="A899" t="s">
        <v>1323</v>
      </c>
      <c r="B899" s="26">
        <v>33908</v>
      </c>
      <c r="C899" s="25">
        <v>64</v>
      </c>
      <c r="E899" s="28">
        <v>33878</v>
      </c>
      <c r="F899" s="32">
        <v>64.017799999999994</v>
      </c>
    </row>
    <row r="900" spans="1:6">
      <c r="A900" t="s">
        <v>1324</v>
      </c>
      <c r="B900" s="26">
        <v>33938</v>
      </c>
      <c r="C900" s="25">
        <v>64.3</v>
      </c>
      <c r="E900" s="28">
        <v>33909</v>
      </c>
      <c r="F900" s="32">
        <v>64.262799999999999</v>
      </c>
    </row>
    <row r="901" spans="1:6">
      <c r="A901" t="s">
        <v>1325</v>
      </c>
      <c r="B901" s="26">
        <v>33969</v>
      </c>
      <c r="C901" s="25">
        <v>64.400000000000006</v>
      </c>
      <c r="E901" s="28">
        <v>33939</v>
      </c>
      <c r="F901" s="32">
        <v>64.359899999999996</v>
      </c>
    </row>
    <row r="902" spans="1:6">
      <c r="A902" t="s">
        <v>1326</v>
      </c>
      <c r="B902" s="26">
        <v>34000</v>
      </c>
      <c r="C902" s="25">
        <v>64.599999999999994</v>
      </c>
      <c r="E902" s="28">
        <v>33970</v>
      </c>
      <c r="F902" s="32">
        <v>64.613500000000002</v>
      </c>
    </row>
    <row r="903" spans="1:6">
      <c r="A903" t="s">
        <v>1327</v>
      </c>
      <c r="B903" s="26">
        <v>34028</v>
      </c>
      <c r="C903" s="25">
        <v>64.900000000000006</v>
      </c>
      <c r="E903" s="28">
        <v>34001</v>
      </c>
      <c r="F903" s="32">
        <v>64.926199999999994</v>
      </c>
    </row>
    <row r="904" spans="1:6">
      <c r="A904" t="s">
        <v>1328</v>
      </c>
      <c r="B904" s="26">
        <v>34059</v>
      </c>
      <c r="C904" s="25">
        <v>64.900000000000006</v>
      </c>
      <c r="E904" s="28">
        <v>34029</v>
      </c>
      <c r="F904" s="32">
        <v>64.862700000000004</v>
      </c>
    </row>
    <row r="905" spans="1:6">
      <c r="A905" t="s">
        <v>1329</v>
      </c>
      <c r="B905" s="26">
        <v>34089</v>
      </c>
      <c r="C905" s="25">
        <v>65</v>
      </c>
      <c r="E905" s="28">
        <v>34060</v>
      </c>
      <c r="F905" s="32">
        <v>65.042299999999997</v>
      </c>
    </row>
    <row r="906" spans="1:6">
      <c r="A906" t="s">
        <v>1330</v>
      </c>
      <c r="B906" s="26">
        <v>34120</v>
      </c>
      <c r="C906" s="25">
        <v>64.8</v>
      </c>
      <c r="E906" s="28">
        <v>34090</v>
      </c>
      <c r="F906" s="32">
        <v>64.800600000000003</v>
      </c>
    </row>
    <row r="907" spans="1:6">
      <c r="A907" t="s">
        <v>1331</v>
      </c>
      <c r="B907" s="26">
        <v>34150</v>
      </c>
      <c r="C907" s="25">
        <v>64.900000000000006</v>
      </c>
      <c r="E907" s="28">
        <v>34121</v>
      </c>
      <c r="F907" s="32">
        <v>64.947599999999994</v>
      </c>
    </row>
    <row r="908" spans="1:6">
      <c r="A908" t="s">
        <v>1332</v>
      </c>
      <c r="B908" s="26">
        <v>34181</v>
      </c>
      <c r="C908" s="25">
        <v>65.099999999999994</v>
      </c>
      <c r="E908" s="28">
        <v>34151</v>
      </c>
      <c r="F908" s="32">
        <v>65.114199999999997</v>
      </c>
    </row>
    <row r="909" spans="1:6">
      <c r="A909" t="s">
        <v>1333</v>
      </c>
      <c r="B909" s="26">
        <v>34212</v>
      </c>
      <c r="C909" s="25">
        <v>65</v>
      </c>
      <c r="E909" s="28">
        <v>34182</v>
      </c>
      <c r="F909" s="32">
        <v>65.042100000000005</v>
      </c>
    </row>
    <row r="910" spans="1:6">
      <c r="A910" t="s">
        <v>1334</v>
      </c>
      <c r="B910" s="26">
        <v>34242</v>
      </c>
      <c r="C910" s="25">
        <v>65.400000000000006</v>
      </c>
      <c r="E910" s="28">
        <v>34213</v>
      </c>
      <c r="F910" s="32">
        <v>65.374899999999997</v>
      </c>
    </row>
    <row r="911" spans="1:6">
      <c r="A911" t="s">
        <v>1335</v>
      </c>
      <c r="B911" s="26">
        <v>34273</v>
      </c>
      <c r="C911" s="25">
        <v>65.900000000000006</v>
      </c>
      <c r="E911" s="28">
        <v>34243</v>
      </c>
      <c r="F911" s="32">
        <v>65.863</v>
      </c>
    </row>
    <row r="912" spans="1:6">
      <c r="A912" t="s">
        <v>1336</v>
      </c>
      <c r="B912" s="26">
        <v>34303</v>
      </c>
      <c r="C912" s="25">
        <v>66.2</v>
      </c>
      <c r="E912" s="28">
        <v>34274</v>
      </c>
      <c r="F912" s="32">
        <v>66.169600000000003</v>
      </c>
    </row>
    <row r="913" spans="1:6">
      <c r="A913" t="s">
        <v>1337</v>
      </c>
      <c r="B913" s="26">
        <v>34334</v>
      </c>
      <c r="C913" s="25">
        <v>66.599999999999994</v>
      </c>
      <c r="E913" s="28">
        <v>34304</v>
      </c>
      <c r="F913" s="32">
        <v>66.553100000000001</v>
      </c>
    </row>
    <row r="914" spans="1:6">
      <c r="A914" t="s">
        <v>1338</v>
      </c>
      <c r="B914" s="26">
        <v>34365</v>
      </c>
      <c r="C914" s="25">
        <v>66.8</v>
      </c>
      <c r="E914" s="28">
        <v>34335</v>
      </c>
      <c r="F914" s="32">
        <v>66.759100000000004</v>
      </c>
    </row>
    <row r="915" spans="1:6">
      <c r="A915" t="s">
        <v>1339</v>
      </c>
      <c r="B915" s="26">
        <v>34393</v>
      </c>
      <c r="C915" s="25">
        <v>66.8</v>
      </c>
      <c r="E915" s="28">
        <v>34366</v>
      </c>
      <c r="F915" s="32">
        <v>66.801900000000003</v>
      </c>
    </row>
    <row r="916" spans="1:6">
      <c r="A916" t="s">
        <v>1340</v>
      </c>
      <c r="B916" s="26">
        <v>34424</v>
      </c>
      <c r="C916" s="25">
        <v>67.5</v>
      </c>
      <c r="E916" s="28">
        <v>34394</v>
      </c>
      <c r="F916" s="32">
        <v>67.470399999999998</v>
      </c>
    </row>
    <row r="917" spans="1:6">
      <c r="A917" t="s">
        <v>1341</v>
      </c>
      <c r="B917" s="26">
        <v>34454</v>
      </c>
      <c r="C917" s="25">
        <v>67.900000000000006</v>
      </c>
      <c r="E917" s="28">
        <v>34425</v>
      </c>
      <c r="F917" s="32">
        <v>67.870699999999999</v>
      </c>
    </row>
    <row r="918" spans="1:6">
      <c r="A918" t="s">
        <v>1342</v>
      </c>
      <c r="B918" s="26">
        <v>34485</v>
      </c>
      <c r="C918" s="25">
        <v>68.2</v>
      </c>
      <c r="E918" s="28">
        <v>34455</v>
      </c>
      <c r="F918" s="32">
        <v>68.186999999999998</v>
      </c>
    </row>
    <row r="919" spans="1:6">
      <c r="A919" t="s">
        <v>1343</v>
      </c>
      <c r="B919" s="26">
        <v>34515</v>
      </c>
      <c r="C919" s="25">
        <v>68.599999999999994</v>
      </c>
      <c r="E919" s="28">
        <v>34486</v>
      </c>
      <c r="F919" s="32">
        <v>68.644999999999996</v>
      </c>
    </row>
    <row r="920" spans="1:6">
      <c r="A920" t="s">
        <v>1344</v>
      </c>
      <c r="B920" s="26">
        <v>34546</v>
      </c>
      <c r="C920" s="25">
        <v>68.7</v>
      </c>
      <c r="E920" s="28">
        <v>34516</v>
      </c>
      <c r="F920" s="32">
        <v>68.731700000000004</v>
      </c>
    </row>
    <row r="921" spans="1:6">
      <c r="A921" t="s">
        <v>1345</v>
      </c>
      <c r="B921" s="26">
        <v>34577</v>
      </c>
      <c r="C921" s="25">
        <v>69.2</v>
      </c>
      <c r="E921" s="28">
        <v>34547</v>
      </c>
      <c r="F921" s="32">
        <v>69.188199999999995</v>
      </c>
    </row>
    <row r="922" spans="1:6">
      <c r="A922" t="s">
        <v>1346</v>
      </c>
      <c r="B922" s="26">
        <v>34607</v>
      </c>
      <c r="C922" s="25">
        <v>69.400000000000006</v>
      </c>
      <c r="E922" s="28">
        <v>34578</v>
      </c>
      <c r="F922" s="32">
        <v>69.393500000000003</v>
      </c>
    </row>
    <row r="923" spans="1:6">
      <c r="A923" t="s">
        <v>1347</v>
      </c>
      <c r="B923" s="26">
        <v>34638</v>
      </c>
      <c r="C923" s="25">
        <v>70</v>
      </c>
      <c r="E923" s="28">
        <v>34608</v>
      </c>
      <c r="F923" s="32">
        <v>69.957599999999999</v>
      </c>
    </row>
    <row r="924" spans="1:6">
      <c r="A924" t="s">
        <v>1348</v>
      </c>
      <c r="B924" s="26">
        <v>34668</v>
      </c>
      <c r="C924" s="25">
        <v>70.400000000000006</v>
      </c>
      <c r="E924" s="28">
        <v>34639</v>
      </c>
      <c r="F924" s="32">
        <v>70.428799999999995</v>
      </c>
    </row>
    <row r="925" spans="1:6">
      <c r="A925" t="s">
        <v>1349</v>
      </c>
      <c r="B925" s="26">
        <v>34699</v>
      </c>
      <c r="C925" s="25">
        <v>71.099999999999994</v>
      </c>
      <c r="E925" s="28">
        <v>34669</v>
      </c>
      <c r="F925" s="32">
        <v>71.127300000000005</v>
      </c>
    </row>
    <row r="926" spans="1:6">
      <c r="A926" t="s">
        <v>1350</v>
      </c>
      <c r="B926" s="26">
        <v>34730</v>
      </c>
      <c r="C926" s="25">
        <v>71.3</v>
      </c>
      <c r="E926" s="28">
        <v>34700</v>
      </c>
      <c r="F926" s="32">
        <v>71.263499999999993</v>
      </c>
    </row>
    <row r="927" spans="1:6">
      <c r="A927" t="s">
        <v>1351</v>
      </c>
      <c r="B927" s="26">
        <v>34758</v>
      </c>
      <c r="C927" s="25">
        <v>71.2</v>
      </c>
      <c r="E927" s="28">
        <v>34731</v>
      </c>
      <c r="F927" s="32">
        <v>71.175799999999995</v>
      </c>
    </row>
    <row r="928" spans="1:6">
      <c r="A928" t="s">
        <v>1352</v>
      </c>
      <c r="B928" s="26">
        <v>34789</v>
      </c>
      <c r="C928" s="25">
        <v>71.3</v>
      </c>
      <c r="E928" s="28">
        <v>34759</v>
      </c>
      <c r="F928" s="32">
        <v>71.279600000000002</v>
      </c>
    </row>
    <row r="929" spans="1:6">
      <c r="A929" t="s">
        <v>1353</v>
      </c>
      <c r="B929" s="26">
        <v>34819</v>
      </c>
      <c r="C929" s="25">
        <v>71.2</v>
      </c>
      <c r="E929" s="28">
        <v>34790</v>
      </c>
      <c r="F929" s="32">
        <v>71.153800000000004</v>
      </c>
    </row>
    <row r="930" spans="1:6">
      <c r="A930" t="s">
        <v>1354</v>
      </c>
      <c r="B930" s="26">
        <v>34850</v>
      </c>
      <c r="C930" s="25">
        <v>71.5</v>
      </c>
      <c r="E930" s="28">
        <v>34820</v>
      </c>
      <c r="F930" s="32">
        <v>71.499700000000004</v>
      </c>
    </row>
    <row r="931" spans="1:6">
      <c r="A931" t="s">
        <v>1355</v>
      </c>
      <c r="B931" s="26">
        <v>34880</v>
      </c>
      <c r="C931" s="25">
        <v>71.7</v>
      </c>
      <c r="E931" s="28">
        <v>34851</v>
      </c>
      <c r="F931" s="32">
        <v>71.732699999999994</v>
      </c>
    </row>
    <row r="932" spans="1:6">
      <c r="A932" t="s">
        <v>1356</v>
      </c>
      <c r="B932" s="26">
        <v>34911</v>
      </c>
      <c r="C932" s="25">
        <v>71.400000000000006</v>
      </c>
      <c r="E932" s="28">
        <v>34881</v>
      </c>
      <c r="F932" s="32">
        <v>71.433400000000006</v>
      </c>
    </row>
    <row r="933" spans="1:6">
      <c r="A933" t="s">
        <v>1357</v>
      </c>
      <c r="B933" s="26">
        <v>34942</v>
      </c>
      <c r="C933" s="25">
        <v>72.400000000000006</v>
      </c>
      <c r="E933" s="28">
        <v>34912</v>
      </c>
      <c r="F933" s="32">
        <v>72.372299999999996</v>
      </c>
    </row>
    <row r="934" spans="1:6">
      <c r="A934" t="s">
        <v>1358</v>
      </c>
      <c r="B934" s="26">
        <v>34972</v>
      </c>
      <c r="C934" s="25">
        <v>72.7</v>
      </c>
      <c r="E934" s="28">
        <v>34943</v>
      </c>
      <c r="F934" s="32">
        <v>72.654300000000006</v>
      </c>
    </row>
    <row r="935" spans="1:6">
      <c r="A935" t="s">
        <v>1359</v>
      </c>
      <c r="B935" s="26">
        <v>35003</v>
      </c>
      <c r="C935" s="25">
        <v>72.5</v>
      </c>
      <c r="E935" s="28">
        <v>34973</v>
      </c>
      <c r="F935" s="32">
        <v>72.533600000000007</v>
      </c>
    </row>
    <row r="936" spans="1:6">
      <c r="A936" t="s">
        <v>1360</v>
      </c>
      <c r="B936" s="26">
        <v>35033</v>
      </c>
      <c r="C936" s="25">
        <v>72.7</v>
      </c>
      <c r="E936" s="28">
        <v>35004</v>
      </c>
      <c r="F936" s="32">
        <v>72.716999999999999</v>
      </c>
    </row>
    <row r="937" spans="1:6">
      <c r="A937" t="s">
        <v>1361</v>
      </c>
      <c r="B937" s="26">
        <v>35064</v>
      </c>
      <c r="C937" s="25">
        <v>73</v>
      </c>
      <c r="E937" s="28">
        <v>35034</v>
      </c>
      <c r="F937" s="32">
        <v>72.963800000000006</v>
      </c>
    </row>
    <row r="938" spans="1:6">
      <c r="A938" t="s">
        <v>1362</v>
      </c>
      <c r="B938" s="26">
        <v>35095</v>
      </c>
      <c r="C938" s="25">
        <v>72.599999999999994</v>
      </c>
      <c r="E938" s="28">
        <v>35065</v>
      </c>
      <c r="F938" s="32">
        <v>72.571200000000005</v>
      </c>
    </row>
    <row r="939" spans="1:6">
      <c r="A939" t="s">
        <v>1363</v>
      </c>
      <c r="B939" s="26">
        <v>35124</v>
      </c>
      <c r="C939" s="25">
        <v>73.599999999999994</v>
      </c>
      <c r="E939" s="28">
        <v>35096</v>
      </c>
      <c r="F939" s="32">
        <v>73.620699999999999</v>
      </c>
    </row>
    <row r="940" spans="1:6">
      <c r="A940" t="s">
        <v>1364</v>
      </c>
      <c r="B940" s="26">
        <v>35155</v>
      </c>
      <c r="C940" s="25">
        <v>73.5</v>
      </c>
      <c r="E940" s="28">
        <v>35125</v>
      </c>
      <c r="F940" s="32">
        <v>73.514099999999999</v>
      </c>
    </row>
    <row r="941" spans="1:6">
      <c r="A941" t="s">
        <v>1365</v>
      </c>
      <c r="B941" s="26">
        <v>35185</v>
      </c>
      <c r="C941" s="25">
        <v>74.2</v>
      </c>
      <c r="E941" s="28">
        <v>35156</v>
      </c>
      <c r="F941" s="32">
        <v>74.249099999999999</v>
      </c>
    </row>
    <row r="942" spans="1:6">
      <c r="A942" t="s">
        <v>1366</v>
      </c>
      <c r="B942" s="26">
        <v>35216</v>
      </c>
      <c r="C942" s="25">
        <v>74.8</v>
      </c>
      <c r="E942" s="28">
        <v>35186</v>
      </c>
      <c r="F942" s="32">
        <v>74.8142</v>
      </c>
    </row>
    <row r="943" spans="1:6">
      <c r="A943" t="s">
        <v>1367</v>
      </c>
      <c r="B943" s="26">
        <v>35246</v>
      </c>
      <c r="C943" s="25">
        <v>75.400000000000006</v>
      </c>
      <c r="E943" s="28">
        <v>35217</v>
      </c>
      <c r="F943" s="32">
        <v>75.372600000000006</v>
      </c>
    </row>
    <row r="944" spans="1:6">
      <c r="A944" t="s">
        <v>1368</v>
      </c>
      <c r="B944" s="26">
        <v>35277</v>
      </c>
      <c r="C944" s="25">
        <v>75.400000000000006</v>
      </c>
      <c r="E944" s="28">
        <v>35247</v>
      </c>
      <c r="F944" s="32">
        <v>75.373800000000003</v>
      </c>
    </row>
    <row r="945" spans="1:6">
      <c r="A945" t="s">
        <v>1369</v>
      </c>
      <c r="B945" s="26">
        <v>35308</v>
      </c>
      <c r="C945" s="25">
        <v>75.8</v>
      </c>
      <c r="E945" s="28">
        <v>35278</v>
      </c>
      <c r="F945" s="32">
        <v>75.755700000000004</v>
      </c>
    </row>
    <row r="946" spans="1:6">
      <c r="A946" t="s">
        <v>1370</v>
      </c>
      <c r="B946" s="26">
        <v>35338</v>
      </c>
      <c r="C946" s="25">
        <v>76.2</v>
      </c>
      <c r="E946" s="28">
        <v>35309</v>
      </c>
      <c r="F946" s="32">
        <v>76.230199999999996</v>
      </c>
    </row>
    <row r="947" spans="1:6">
      <c r="A947" t="s">
        <v>1371</v>
      </c>
      <c r="B947" s="26">
        <v>35369</v>
      </c>
      <c r="C947" s="25">
        <v>76.2</v>
      </c>
      <c r="E947" s="28">
        <v>35339</v>
      </c>
      <c r="F947" s="32">
        <v>76.215699999999998</v>
      </c>
    </row>
    <row r="948" spans="1:6">
      <c r="A948" t="s">
        <v>1372</v>
      </c>
      <c r="B948" s="26">
        <v>35399</v>
      </c>
      <c r="C948" s="25">
        <v>76.900000000000006</v>
      </c>
      <c r="E948" s="28">
        <v>35370</v>
      </c>
      <c r="F948" s="32">
        <v>76.897300000000001</v>
      </c>
    </row>
    <row r="949" spans="1:6">
      <c r="A949" t="s">
        <v>1373</v>
      </c>
      <c r="B949" s="26">
        <v>35430</v>
      </c>
      <c r="C949" s="25">
        <v>77.400000000000006</v>
      </c>
      <c r="E949" s="28">
        <v>35400</v>
      </c>
      <c r="F949" s="32">
        <v>77.377200000000002</v>
      </c>
    </row>
    <row r="950" spans="1:6">
      <c r="A950" t="s">
        <v>1374</v>
      </c>
      <c r="B950" s="26">
        <v>35461</v>
      </c>
      <c r="C950" s="25">
        <v>77.5</v>
      </c>
      <c r="E950" s="28">
        <v>35431</v>
      </c>
      <c r="F950" s="32">
        <v>77.513499999999993</v>
      </c>
    </row>
    <row r="951" spans="1:6">
      <c r="A951" t="s">
        <v>1375</v>
      </c>
      <c r="B951" s="26">
        <v>35489</v>
      </c>
      <c r="C951" s="25">
        <v>78.400000000000006</v>
      </c>
      <c r="E951" s="28">
        <v>35462</v>
      </c>
      <c r="F951" s="32">
        <v>78.4255</v>
      </c>
    </row>
    <row r="952" spans="1:6">
      <c r="A952" t="s">
        <v>1376</v>
      </c>
      <c r="B952" s="26">
        <v>35520</v>
      </c>
      <c r="C952" s="25">
        <v>78.900000000000006</v>
      </c>
      <c r="E952" s="28">
        <v>35490</v>
      </c>
      <c r="F952" s="32">
        <v>78.919700000000006</v>
      </c>
    </row>
    <row r="953" spans="1:6">
      <c r="A953" t="s">
        <v>1377</v>
      </c>
      <c r="B953" s="26">
        <v>35550</v>
      </c>
      <c r="C953" s="25">
        <v>79</v>
      </c>
      <c r="E953" s="28">
        <v>35521</v>
      </c>
      <c r="F953" s="32">
        <v>78.984800000000007</v>
      </c>
    </row>
    <row r="954" spans="1:6">
      <c r="A954" t="s">
        <v>1378</v>
      </c>
      <c r="B954" s="26">
        <v>35581</v>
      </c>
      <c r="C954" s="25">
        <v>79.400000000000006</v>
      </c>
      <c r="E954" s="28">
        <v>35551</v>
      </c>
      <c r="F954" s="32">
        <v>79.429599999999994</v>
      </c>
    </row>
    <row r="955" spans="1:6">
      <c r="A955" t="s">
        <v>1379</v>
      </c>
      <c r="B955" s="26">
        <v>35611</v>
      </c>
      <c r="C955" s="25">
        <v>79.8</v>
      </c>
      <c r="E955" s="28">
        <v>35582</v>
      </c>
      <c r="F955" s="32">
        <v>79.7971</v>
      </c>
    </row>
    <row r="956" spans="1:6">
      <c r="A956" t="s">
        <v>1380</v>
      </c>
      <c r="B956" s="26">
        <v>35642</v>
      </c>
      <c r="C956" s="25">
        <v>80.5</v>
      </c>
      <c r="E956" s="28">
        <v>35612</v>
      </c>
      <c r="F956" s="32">
        <v>80.4666</v>
      </c>
    </row>
    <row r="957" spans="1:6">
      <c r="A957" t="s">
        <v>1381</v>
      </c>
      <c r="B957" s="26">
        <v>35673</v>
      </c>
      <c r="C957" s="25">
        <v>81.3</v>
      </c>
      <c r="E957" s="28">
        <v>35643</v>
      </c>
      <c r="F957" s="32">
        <v>81.282499999999999</v>
      </c>
    </row>
    <row r="958" spans="1:6">
      <c r="A958" t="s">
        <v>1382</v>
      </c>
      <c r="B958" s="26">
        <v>35703</v>
      </c>
      <c r="C958" s="25">
        <v>82</v>
      </c>
      <c r="E958" s="28">
        <v>35674</v>
      </c>
      <c r="F958" s="32">
        <v>82.032700000000006</v>
      </c>
    </row>
    <row r="959" spans="1:6">
      <c r="A959" t="s">
        <v>1383</v>
      </c>
      <c r="B959" s="26">
        <v>35734</v>
      </c>
      <c r="C959" s="25">
        <v>82.8</v>
      </c>
      <c r="E959" s="28">
        <v>35704</v>
      </c>
      <c r="F959" s="32">
        <v>82.765600000000006</v>
      </c>
    </row>
    <row r="960" spans="1:6">
      <c r="A960" t="s">
        <v>1384</v>
      </c>
      <c r="B960" s="26">
        <v>35764</v>
      </c>
      <c r="C960" s="25">
        <v>83.4</v>
      </c>
      <c r="E960" s="28">
        <v>35735</v>
      </c>
      <c r="F960" s="32">
        <v>83.427000000000007</v>
      </c>
    </row>
    <row r="961" spans="1:6">
      <c r="A961" t="s">
        <v>1385</v>
      </c>
      <c r="B961" s="26">
        <v>35795</v>
      </c>
      <c r="C961" s="25">
        <v>83.8</v>
      </c>
      <c r="E961" s="28">
        <v>35765</v>
      </c>
      <c r="F961" s="32">
        <v>83.784000000000006</v>
      </c>
    </row>
    <row r="962" spans="1:6">
      <c r="A962" t="s">
        <v>1386</v>
      </c>
      <c r="B962" s="26">
        <v>35826</v>
      </c>
      <c r="C962" s="25">
        <v>84.2</v>
      </c>
      <c r="E962" s="28">
        <v>35796</v>
      </c>
      <c r="F962" s="32">
        <v>84.156400000000005</v>
      </c>
    </row>
    <row r="963" spans="1:6">
      <c r="A963" t="s">
        <v>1387</v>
      </c>
      <c r="B963" s="26">
        <v>35854</v>
      </c>
      <c r="C963" s="25">
        <v>84.3</v>
      </c>
      <c r="E963" s="28">
        <v>35827</v>
      </c>
      <c r="F963" s="32">
        <v>84.306600000000003</v>
      </c>
    </row>
    <row r="964" spans="1:6">
      <c r="A964" t="s">
        <v>1388</v>
      </c>
      <c r="B964" s="26">
        <v>35885</v>
      </c>
      <c r="C964" s="25">
        <v>84.3</v>
      </c>
      <c r="E964" s="28">
        <v>35855</v>
      </c>
      <c r="F964" s="32">
        <v>84.341999999999999</v>
      </c>
    </row>
    <row r="965" spans="1:6">
      <c r="A965" t="s">
        <v>1389</v>
      </c>
      <c r="B965" s="26">
        <v>35915</v>
      </c>
      <c r="C965" s="25">
        <v>84.6</v>
      </c>
      <c r="E965" s="28">
        <v>35886</v>
      </c>
      <c r="F965" s="32">
        <v>84.633899999999997</v>
      </c>
    </row>
    <row r="966" spans="1:6">
      <c r="A966" t="s">
        <v>1390</v>
      </c>
      <c r="B966" s="26">
        <v>35946</v>
      </c>
      <c r="C966" s="25">
        <v>85.2</v>
      </c>
      <c r="E966" s="28">
        <v>35916</v>
      </c>
      <c r="F966" s="32">
        <v>85.186700000000002</v>
      </c>
    </row>
    <row r="967" spans="1:6">
      <c r="A967" t="s">
        <v>1391</v>
      </c>
      <c r="B967" s="26">
        <v>35976</v>
      </c>
      <c r="C967" s="25">
        <v>84.7</v>
      </c>
      <c r="E967" s="28">
        <v>35947</v>
      </c>
      <c r="F967" s="32">
        <v>84.680899999999994</v>
      </c>
    </row>
    <row r="968" spans="1:6">
      <c r="A968" t="s">
        <v>1392</v>
      </c>
      <c r="B968" s="26">
        <v>36007</v>
      </c>
      <c r="C968" s="25">
        <v>84.3</v>
      </c>
      <c r="E968" s="28">
        <v>35977</v>
      </c>
      <c r="F968" s="32">
        <v>84.344499999999996</v>
      </c>
    </row>
    <row r="969" spans="1:6">
      <c r="A969" t="s">
        <v>1393</v>
      </c>
      <c r="B969" s="26">
        <v>36038</v>
      </c>
      <c r="C969" s="25">
        <v>86.1</v>
      </c>
      <c r="E969" s="28">
        <v>36008</v>
      </c>
      <c r="F969" s="32">
        <v>86.081599999999995</v>
      </c>
    </row>
    <row r="970" spans="1:6">
      <c r="A970" t="s">
        <v>1394</v>
      </c>
      <c r="B970" s="26">
        <v>36068</v>
      </c>
      <c r="C970" s="25">
        <v>86</v>
      </c>
      <c r="E970" s="28">
        <v>36039</v>
      </c>
      <c r="F970" s="32">
        <v>86.002300000000005</v>
      </c>
    </row>
    <row r="971" spans="1:6">
      <c r="A971" t="s">
        <v>1395</v>
      </c>
      <c r="B971" s="26">
        <v>36099</v>
      </c>
      <c r="C971" s="25">
        <v>86.6</v>
      </c>
      <c r="E971" s="28">
        <v>36069</v>
      </c>
      <c r="F971" s="32">
        <v>86.590999999999994</v>
      </c>
    </row>
    <row r="972" spans="1:6">
      <c r="A972" t="s">
        <v>1396</v>
      </c>
      <c r="B972" s="26">
        <v>36129</v>
      </c>
      <c r="C972" s="25">
        <v>86.5</v>
      </c>
      <c r="E972" s="28">
        <v>36100</v>
      </c>
      <c r="F972" s="32">
        <v>86.511499999999998</v>
      </c>
    </row>
    <row r="973" spans="1:6">
      <c r="A973" t="s">
        <v>1397</v>
      </c>
      <c r="B973" s="26">
        <v>36160</v>
      </c>
      <c r="C973" s="25">
        <v>86.9</v>
      </c>
      <c r="E973" s="28">
        <v>36130</v>
      </c>
      <c r="F973" s="32">
        <v>86.861500000000007</v>
      </c>
    </row>
    <row r="974" spans="1:6">
      <c r="A974" t="s">
        <v>1398</v>
      </c>
      <c r="B974" s="26">
        <v>36191</v>
      </c>
      <c r="C974" s="25">
        <v>87.2</v>
      </c>
      <c r="E974" s="28">
        <v>36161</v>
      </c>
      <c r="F974" s="32">
        <v>87.220500000000001</v>
      </c>
    </row>
    <row r="975" spans="1:6">
      <c r="A975" t="s">
        <v>1399</v>
      </c>
      <c r="B975" s="26">
        <v>36219</v>
      </c>
      <c r="C975" s="25">
        <v>87.7</v>
      </c>
      <c r="E975" s="28">
        <v>36192</v>
      </c>
      <c r="F975" s="32">
        <v>87.725999999999999</v>
      </c>
    </row>
    <row r="976" spans="1:6">
      <c r="A976" t="s">
        <v>1400</v>
      </c>
      <c r="B976" s="26">
        <v>36250</v>
      </c>
      <c r="C976" s="25">
        <v>87.9</v>
      </c>
      <c r="E976" s="28">
        <v>36220</v>
      </c>
      <c r="F976" s="32">
        <v>87.912499999999994</v>
      </c>
    </row>
    <row r="977" spans="1:6">
      <c r="A977" t="s">
        <v>1401</v>
      </c>
      <c r="B977" s="26">
        <v>36280</v>
      </c>
      <c r="C977" s="25">
        <v>88.1</v>
      </c>
      <c r="E977" s="28">
        <v>36251</v>
      </c>
      <c r="F977" s="32">
        <v>88.108199999999997</v>
      </c>
    </row>
    <row r="978" spans="1:6">
      <c r="A978" t="s">
        <v>1402</v>
      </c>
      <c r="B978" s="26">
        <v>36311</v>
      </c>
      <c r="C978" s="25">
        <v>88.6</v>
      </c>
      <c r="E978" s="28">
        <v>36281</v>
      </c>
      <c r="F978" s="32">
        <v>88.648300000000006</v>
      </c>
    </row>
    <row r="979" spans="1:6">
      <c r="A979" t="s">
        <v>1403</v>
      </c>
      <c r="B979" s="26">
        <v>36341</v>
      </c>
      <c r="C979" s="25">
        <v>88.6</v>
      </c>
      <c r="E979" s="28">
        <v>36312</v>
      </c>
      <c r="F979" s="32">
        <v>88.590299999999999</v>
      </c>
    </row>
    <row r="980" spans="1:6">
      <c r="A980" t="s">
        <v>1404</v>
      </c>
      <c r="B980" s="26">
        <v>36372</v>
      </c>
      <c r="C980" s="25">
        <v>89.1</v>
      </c>
      <c r="E980" s="28">
        <v>36342</v>
      </c>
      <c r="F980" s="32">
        <v>89.109800000000007</v>
      </c>
    </row>
    <row r="981" spans="1:6">
      <c r="A981" t="s">
        <v>1405</v>
      </c>
      <c r="B981" s="26">
        <v>36403</v>
      </c>
      <c r="C981" s="25">
        <v>89.5</v>
      </c>
      <c r="E981" s="28">
        <v>36373</v>
      </c>
      <c r="F981" s="32">
        <v>89.500699999999995</v>
      </c>
    </row>
    <row r="982" spans="1:6">
      <c r="A982" t="s">
        <v>1406</v>
      </c>
      <c r="B982" s="26">
        <v>36433</v>
      </c>
      <c r="C982" s="25">
        <v>89.1</v>
      </c>
      <c r="E982" s="28">
        <v>36404</v>
      </c>
      <c r="F982" s="32">
        <v>89.130399999999995</v>
      </c>
    </row>
    <row r="983" spans="1:6">
      <c r="A983" t="s">
        <v>1407</v>
      </c>
      <c r="B983" s="26">
        <v>36464</v>
      </c>
      <c r="C983" s="25">
        <v>90.3</v>
      </c>
      <c r="E983" s="28">
        <v>36434</v>
      </c>
      <c r="F983" s="32">
        <v>90.270899999999997</v>
      </c>
    </row>
    <row r="984" spans="1:6">
      <c r="A984" t="s">
        <v>1408</v>
      </c>
      <c r="B984" s="26">
        <v>36494</v>
      </c>
      <c r="C984" s="25">
        <v>90.8</v>
      </c>
      <c r="E984" s="28">
        <v>36465</v>
      </c>
      <c r="F984" s="32">
        <v>90.752799999999993</v>
      </c>
    </row>
    <row r="985" spans="1:6">
      <c r="A985" t="s">
        <v>1409</v>
      </c>
      <c r="B985" s="26">
        <v>36525</v>
      </c>
      <c r="C985" s="25">
        <v>91.5</v>
      </c>
      <c r="E985" s="28">
        <v>36495</v>
      </c>
      <c r="F985" s="32">
        <v>91.478399999999993</v>
      </c>
    </row>
    <row r="986" spans="1:6">
      <c r="A986" t="s">
        <v>1410</v>
      </c>
      <c r="B986" s="26">
        <v>36556</v>
      </c>
      <c r="C986" s="25">
        <v>91.4</v>
      </c>
      <c r="E986" s="28">
        <v>36526</v>
      </c>
      <c r="F986" s="32">
        <v>91.409199999999998</v>
      </c>
    </row>
    <row r="987" spans="1:6">
      <c r="A987" t="s">
        <v>1411</v>
      </c>
      <c r="B987" s="26">
        <v>36585</v>
      </c>
      <c r="C987" s="25">
        <v>91.7</v>
      </c>
      <c r="E987" s="28">
        <v>36557</v>
      </c>
      <c r="F987" s="32">
        <v>91.724500000000006</v>
      </c>
    </row>
    <row r="988" spans="1:6">
      <c r="A988" t="s">
        <v>1412</v>
      </c>
      <c r="B988" s="26">
        <v>36616</v>
      </c>
      <c r="C988" s="25">
        <v>92.1</v>
      </c>
      <c r="E988" s="28">
        <v>36586</v>
      </c>
      <c r="F988" s="32">
        <v>92.082999999999998</v>
      </c>
    </row>
    <row r="989" spans="1:6">
      <c r="A989" t="s">
        <v>1413</v>
      </c>
      <c r="B989" s="26">
        <v>36646</v>
      </c>
      <c r="C989" s="25">
        <v>92.7</v>
      </c>
      <c r="E989" s="28">
        <v>36617</v>
      </c>
      <c r="F989" s="32">
        <v>92.665899999999993</v>
      </c>
    </row>
    <row r="990" spans="1:6">
      <c r="A990" t="s">
        <v>1414</v>
      </c>
      <c r="B990" s="26">
        <v>36677</v>
      </c>
      <c r="C990" s="25">
        <v>92.9</v>
      </c>
      <c r="E990" s="28">
        <v>36647</v>
      </c>
      <c r="F990" s="32">
        <v>92.934700000000007</v>
      </c>
    </row>
    <row r="991" spans="1:6">
      <c r="A991" t="s">
        <v>1415</v>
      </c>
      <c r="B991" s="26">
        <v>36707</v>
      </c>
      <c r="C991" s="25">
        <v>93</v>
      </c>
      <c r="E991" s="28">
        <v>36678</v>
      </c>
      <c r="F991" s="32">
        <v>93.001800000000003</v>
      </c>
    </row>
    <row r="992" spans="1:6">
      <c r="A992" t="s">
        <v>1416</v>
      </c>
      <c r="B992" s="26">
        <v>36738</v>
      </c>
      <c r="C992" s="25">
        <v>92.8</v>
      </c>
      <c r="E992" s="28">
        <v>36708</v>
      </c>
      <c r="F992" s="32">
        <v>92.837299999999999</v>
      </c>
    </row>
    <row r="993" spans="1:6">
      <c r="A993" t="s">
        <v>1417</v>
      </c>
      <c r="B993" s="26">
        <v>36769</v>
      </c>
      <c r="C993" s="25">
        <v>92.6</v>
      </c>
      <c r="E993" s="28">
        <v>36739</v>
      </c>
      <c r="F993" s="32">
        <v>92.590999999999994</v>
      </c>
    </row>
    <row r="994" spans="1:6">
      <c r="A994" t="s">
        <v>1418</v>
      </c>
      <c r="B994" s="26">
        <v>36799</v>
      </c>
      <c r="C994" s="25">
        <v>93</v>
      </c>
      <c r="E994" s="28">
        <v>36770</v>
      </c>
      <c r="F994" s="32">
        <v>92.982699999999994</v>
      </c>
    </row>
    <row r="995" spans="1:6">
      <c r="A995" t="s">
        <v>1419</v>
      </c>
      <c r="B995" s="26">
        <v>36830</v>
      </c>
      <c r="C995" s="25">
        <v>92.6</v>
      </c>
      <c r="E995" s="28">
        <v>36800</v>
      </c>
      <c r="F995" s="32">
        <v>92.64</v>
      </c>
    </row>
    <row r="996" spans="1:6">
      <c r="A996" t="s">
        <v>1420</v>
      </c>
      <c r="B996" s="26">
        <v>36860</v>
      </c>
      <c r="C996" s="25">
        <v>92.7</v>
      </c>
      <c r="E996" s="28">
        <v>36831</v>
      </c>
      <c r="F996" s="32">
        <v>92.660399999999996</v>
      </c>
    </row>
    <row r="997" spans="1:6">
      <c r="A997" t="s">
        <v>1421</v>
      </c>
      <c r="B997" s="26">
        <v>36891</v>
      </c>
      <c r="C997" s="25">
        <v>92.3</v>
      </c>
      <c r="E997" s="28">
        <v>36861</v>
      </c>
      <c r="F997" s="32">
        <v>92.345699999999994</v>
      </c>
    </row>
    <row r="998" spans="1:6">
      <c r="A998" t="s">
        <v>1422</v>
      </c>
      <c r="B998" s="26">
        <v>36922</v>
      </c>
      <c r="C998" s="25">
        <v>91.9</v>
      </c>
      <c r="E998" s="28">
        <v>36892</v>
      </c>
      <c r="F998" s="32">
        <v>91.890799999999999</v>
      </c>
    </row>
    <row r="999" spans="1:6">
      <c r="A999" t="s">
        <v>1423</v>
      </c>
      <c r="B999" s="26">
        <v>36950</v>
      </c>
      <c r="C999" s="25">
        <v>91.3</v>
      </c>
      <c r="E999" s="28">
        <v>36923</v>
      </c>
      <c r="F999" s="32">
        <v>91.2851</v>
      </c>
    </row>
    <row r="1000" spans="1:6">
      <c r="A1000" t="s">
        <v>1424</v>
      </c>
      <c r="B1000" s="26">
        <v>36981</v>
      </c>
      <c r="C1000" s="25">
        <v>91.1</v>
      </c>
      <c r="E1000" s="28">
        <v>36951</v>
      </c>
      <c r="F1000" s="32">
        <v>91.058499999999995</v>
      </c>
    </row>
    <row r="1001" spans="1:6">
      <c r="A1001" t="s">
        <v>1425</v>
      </c>
      <c r="B1001" s="26">
        <v>37011</v>
      </c>
      <c r="C1001" s="25">
        <v>90.7</v>
      </c>
      <c r="E1001" s="28">
        <v>36982</v>
      </c>
      <c r="F1001" s="32">
        <v>90.738399999999999</v>
      </c>
    </row>
    <row r="1002" spans="1:6">
      <c r="A1002" t="s">
        <v>1426</v>
      </c>
      <c r="B1002" s="26">
        <v>37042</v>
      </c>
      <c r="C1002" s="25">
        <v>90.3</v>
      </c>
      <c r="E1002" s="28">
        <v>37012</v>
      </c>
      <c r="F1002" s="32">
        <v>90.2607</v>
      </c>
    </row>
    <row r="1003" spans="1:6">
      <c r="A1003" t="s">
        <v>1427</v>
      </c>
      <c r="B1003" s="26">
        <v>37072</v>
      </c>
      <c r="C1003" s="25">
        <v>89.8</v>
      </c>
      <c r="E1003" s="28">
        <v>37043</v>
      </c>
      <c r="F1003" s="32">
        <v>89.781099999999995</v>
      </c>
    </row>
    <row r="1004" spans="1:6">
      <c r="A1004" t="s">
        <v>1428</v>
      </c>
      <c r="B1004" s="26">
        <v>37103</v>
      </c>
      <c r="C1004" s="25">
        <v>89.2</v>
      </c>
      <c r="E1004" s="28">
        <v>37073</v>
      </c>
      <c r="F1004" s="32">
        <v>89.235200000000006</v>
      </c>
    </row>
    <row r="1005" spans="1:6">
      <c r="A1005" t="s">
        <v>1429</v>
      </c>
      <c r="B1005" s="26">
        <v>37134</v>
      </c>
      <c r="C1005" s="25">
        <v>89.2</v>
      </c>
      <c r="E1005" s="28">
        <v>37104</v>
      </c>
      <c r="F1005" s="32">
        <v>89.156999999999996</v>
      </c>
    </row>
    <row r="1006" spans="1:6">
      <c r="A1006" t="s">
        <v>1430</v>
      </c>
      <c r="B1006" s="26">
        <v>37164</v>
      </c>
      <c r="C1006" s="25">
        <v>88.7</v>
      </c>
      <c r="E1006" s="28">
        <v>37135</v>
      </c>
      <c r="F1006" s="32">
        <v>88.674899999999994</v>
      </c>
    </row>
    <row r="1007" spans="1:6">
      <c r="A1007" t="s">
        <v>1431</v>
      </c>
      <c r="B1007" s="26">
        <v>37195</v>
      </c>
      <c r="C1007" s="25">
        <v>88.4</v>
      </c>
      <c r="E1007" s="28">
        <v>37165</v>
      </c>
      <c r="F1007" s="32">
        <v>88.405100000000004</v>
      </c>
    </row>
    <row r="1008" spans="1:6">
      <c r="A1008" t="s">
        <v>1432</v>
      </c>
      <c r="B1008" s="26">
        <v>37225</v>
      </c>
      <c r="C1008" s="25">
        <v>87.9</v>
      </c>
      <c r="E1008" s="28">
        <v>37196</v>
      </c>
      <c r="F1008" s="32">
        <v>87.885999999999996</v>
      </c>
    </row>
    <row r="1009" spans="1:6">
      <c r="A1009" t="s">
        <v>1433</v>
      </c>
      <c r="B1009" s="26">
        <v>37256</v>
      </c>
      <c r="C1009" s="25">
        <v>87.9</v>
      </c>
      <c r="E1009" s="28">
        <v>37226</v>
      </c>
      <c r="F1009" s="32">
        <v>87.851799999999997</v>
      </c>
    </row>
    <row r="1010" spans="1:6">
      <c r="A1010" t="s">
        <v>1434</v>
      </c>
      <c r="B1010" s="26">
        <v>37287</v>
      </c>
      <c r="C1010" s="25">
        <v>88.5</v>
      </c>
      <c r="E1010" s="28">
        <v>37257</v>
      </c>
      <c r="F1010" s="32">
        <v>88.463399999999993</v>
      </c>
    </row>
    <row r="1011" spans="1:6">
      <c r="A1011" t="s">
        <v>1435</v>
      </c>
      <c r="B1011" s="26">
        <v>37315</v>
      </c>
      <c r="C1011" s="25">
        <v>88.5</v>
      </c>
      <c r="E1011" s="28">
        <v>37288</v>
      </c>
      <c r="F1011" s="32">
        <v>88.457800000000006</v>
      </c>
    </row>
    <row r="1012" spans="1:6">
      <c r="A1012" t="s">
        <v>1436</v>
      </c>
      <c r="B1012" s="26">
        <v>37346</v>
      </c>
      <c r="C1012" s="25">
        <v>89.1</v>
      </c>
      <c r="E1012" s="28">
        <v>37316</v>
      </c>
      <c r="F1012" s="32">
        <v>89.126499999999993</v>
      </c>
    </row>
    <row r="1013" spans="1:6">
      <c r="A1013" t="s">
        <v>1437</v>
      </c>
      <c r="B1013" s="26">
        <v>37376</v>
      </c>
      <c r="C1013" s="25">
        <v>89.6</v>
      </c>
      <c r="E1013" s="28">
        <v>37347</v>
      </c>
      <c r="F1013" s="32">
        <v>89.550700000000006</v>
      </c>
    </row>
    <row r="1014" spans="1:6">
      <c r="A1014" t="s">
        <v>1438</v>
      </c>
      <c r="B1014" s="26">
        <v>37407</v>
      </c>
      <c r="C1014" s="25">
        <v>89.9</v>
      </c>
      <c r="E1014" s="28">
        <v>37377</v>
      </c>
      <c r="F1014" s="32">
        <v>89.934799999999996</v>
      </c>
    </row>
    <row r="1015" spans="1:6">
      <c r="A1015" t="s">
        <v>1439</v>
      </c>
      <c r="B1015" s="26">
        <v>37437</v>
      </c>
      <c r="C1015" s="25">
        <v>90.7</v>
      </c>
      <c r="E1015" s="28">
        <v>37408</v>
      </c>
      <c r="F1015" s="32">
        <v>90.673599999999993</v>
      </c>
    </row>
    <row r="1016" spans="1:6">
      <c r="A1016" t="s">
        <v>1440</v>
      </c>
      <c r="B1016" s="26">
        <v>37468</v>
      </c>
      <c r="C1016" s="25">
        <v>90.6</v>
      </c>
      <c r="E1016" s="28">
        <v>37438</v>
      </c>
      <c r="F1016" s="32">
        <v>90.643600000000006</v>
      </c>
    </row>
    <row r="1017" spans="1:6">
      <c r="A1017" t="s">
        <v>1441</v>
      </c>
      <c r="B1017" s="26">
        <v>37499</v>
      </c>
      <c r="C1017" s="25">
        <v>90.6</v>
      </c>
      <c r="E1017" s="28">
        <v>37469</v>
      </c>
      <c r="F1017" s="32">
        <v>90.5505</v>
      </c>
    </row>
    <row r="1018" spans="1:6">
      <c r="A1018" t="s">
        <v>1442</v>
      </c>
      <c r="B1018" s="26">
        <v>37529</v>
      </c>
      <c r="C1018" s="25">
        <v>90.6</v>
      </c>
      <c r="E1018" s="28">
        <v>37500</v>
      </c>
      <c r="F1018" s="32">
        <v>90.637299999999996</v>
      </c>
    </row>
    <row r="1019" spans="1:6">
      <c r="A1019" t="s">
        <v>1443</v>
      </c>
      <c r="B1019" s="26">
        <v>37560</v>
      </c>
      <c r="C1019" s="25">
        <v>90.4</v>
      </c>
      <c r="E1019" s="28">
        <v>37530</v>
      </c>
      <c r="F1019" s="32">
        <v>90.398799999999994</v>
      </c>
    </row>
    <row r="1020" spans="1:6">
      <c r="A1020" t="s">
        <v>1444</v>
      </c>
      <c r="B1020" s="26">
        <v>37590</v>
      </c>
      <c r="C1020" s="25">
        <v>90.9</v>
      </c>
      <c r="E1020" s="28">
        <v>37561</v>
      </c>
      <c r="F1020" s="32">
        <v>90.8947</v>
      </c>
    </row>
    <row r="1021" spans="1:6">
      <c r="A1021" t="s">
        <v>1445</v>
      </c>
      <c r="B1021" s="26">
        <v>37621</v>
      </c>
      <c r="C1021" s="25">
        <v>90.4</v>
      </c>
      <c r="E1021" s="28">
        <v>37591</v>
      </c>
      <c r="F1021" s="32">
        <v>90.390600000000006</v>
      </c>
    </row>
    <row r="1022" spans="1:6">
      <c r="A1022" t="s">
        <v>1446</v>
      </c>
      <c r="B1022" s="26">
        <v>37652</v>
      </c>
      <c r="C1022" s="25">
        <v>91.1</v>
      </c>
      <c r="E1022" s="28">
        <v>37622</v>
      </c>
      <c r="F1022" s="32">
        <v>91.136899999999997</v>
      </c>
    </row>
    <row r="1023" spans="1:6">
      <c r="A1023" t="s">
        <v>1447</v>
      </c>
      <c r="B1023" s="26">
        <v>37680</v>
      </c>
      <c r="C1023" s="25">
        <v>91.3</v>
      </c>
      <c r="E1023" s="28">
        <v>37653</v>
      </c>
      <c r="F1023" s="32">
        <v>91.250500000000002</v>
      </c>
    </row>
    <row r="1024" spans="1:6">
      <c r="A1024" t="s">
        <v>1448</v>
      </c>
      <c r="B1024" s="26">
        <v>37711</v>
      </c>
      <c r="C1024" s="25">
        <v>91</v>
      </c>
      <c r="E1024" s="28">
        <v>37681</v>
      </c>
      <c r="F1024" s="32">
        <v>91.000600000000006</v>
      </c>
    </row>
    <row r="1025" spans="1:6">
      <c r="A1025" t="s">
        <v>1449</v>
      </c>
      <c r="B1025" s="26">
        <v>37741</v>
      </c>
      <c r="C1025" s="25">
        <v>90.4</v>
      </c>
      <c r="E1025" s="28">
        <v>37712</v>
      </c>
      <c r="F1025" s="32">
        <v>90.431100000000001</v>
      </c>
    </row>
    <row r="1026" spans="1:6">
      <c r="A1026" t="s">
        <v>1450</v>
      </c>
      <c r="B1026" s="26">
        <v>37772</v>
      </c>
      <c r="C1026" s="25">
        <v>90.4</v>
      </c>
      <c r="E1026" s="28">
        <v>37742</v>
      </c>
      <c r="F1026" s="32">
        <v>90.4</v>
      </c>
    </row>
    <row r="1027" spans="1:6">
      <c r="A1027" t="s">
        <v>1451</v>
      </c>
      <c r="B1027" s="26">
        <v>37802</v>
      </c>
      <c r="C1027" s="25">
        <v>90.5</v>
      </c>
      <c r="E1027" s="28">
        <v>37773</v>
      </c>
      <c r="F1027" s="32">
        <v>90.519599999999997</v>
      </c>
    </row>
    <row r="1028" spans="1:6">
      <c r="A1028" t="s">
        <v>1452</v>
      </c>
      <c r="B1028" s="26">
        <v>37833</v>
      </c>
      <c r="C1028" s="25">
        <v>91</v>
      </c>
      <c r="E1028" s="28">
        <v>37803</v>
      </c>
      <c r="F1028" s="32">
        <v>90.986900000000006</v>
      </c>
    </row>
    <row r="1029" spans="1:6">
      <c r="A1029" t="s">
        <v>1453</v>
      </c>
      <c r="B1029" s="26">
        <v>37864</v>
      </c>
      <c r="C1029" s="25">
        <v>90.8</v>
      </c>
      <c r="E1029" s="28">
        <v>37834</v>
      </c>
      <c r="F1029" s="32">
        <v>90.793300000000002</v>
      </c>
    </row>
    <row r="1030" spans="1:6">
      <c r="A1030" t="s">
        <v>1454</v>
      </c>
      <c r="B1030" s="26">
        <v>37894</v>
      </c>
      <c r="C1030" s="25">
        <v>91.4</v>
      </c>
      <c r="E1030" s="28">
        <v>37865</v>
      </c>
      <c r="F1030" s="32">
        <v>91.381900000000002</v>
      </c>
    </row>
    <row r="1031" spans="1:6">
      <c r="A1031" t="s">
        <v>1455</v>
      </c>
      <c r="B1031" s="26">
        <v>37925</v>
      </c>
      <c r="C1031" s="25">
        <v>91.5</v>
      </c>
      <c r="E1031" s="28">
        <v>37895</v>
      </c>
      <c r="F1031" s="32">
        <v>91.504900000000006</v>
      </c>
    </row>
    <row r="1032" spans="1:6">
      <c r="A1032" t="s">
        <v>1456</v>
      </c>
      <c r="B1032" s="26">
        <v>37955</v>
      </c>
      <c r="C1032" s="25">
        <v>92.1</v>
      </c>
      <c r="E1032" s="28">
        <v>37926</v>
      </c>
      <c r="F1032" s="32">
        <v>92.126499999999993</v>
      </c>
    </row>
    <row r="1033" spans="1:6">
      <c r="A1033" t="s">
        <v>1457</v>
      </c>
      <c r="B1033" s="26">
        <v>37986</v>
      </c>
      <c r="C1033" s="25">
        <v>92.2</v>
      </c>
      <c r="E1033" s="28">
        <v>37956</v>
      </c>
      <c r="F1033" s="32">
        <v>92.173199999999994</v>
      </c>
    </row>
    <row r="1034" spans="1:6">
      <c r="A1034" t="s">
        <v>1458</v>
      </c>
      <c r="B1034" s="26">
        <v>38017</v>
      </c>
      <c r="C1034" s="25">
        <v>92.3</v>
      </c>
      <c r="E1034" s="28">
        <v>37987</v>
      </c>
      <c r="F1034" s="32">
        <v>92.326800000000006</v>
      </c>
    </row>
    <row r="1035" spans="1:6">
      <c r="A1035" t="s">
        <v>1459</v>
      </c>
      <c r="B1035" s="26">
        <v>38046</v>
      </c>
      <c r="C1035" s="25">
        <v>92.9</v>
      </c>
      <c r="E1035" s="28">
        <v>38018</v>
      </c>
      <c r="F1035" s="32">
        <v>92.899500000000003</v>
      </c>
    </row>
    <row r="1036" spans="1:6">
      <c r="A1036" t="s">
        <v>1460</v>
      </c>
      <c r="B1036" s="26">
        <v>38077</v>
      </c>
      <c r="C1036" s="25">
        <v>92.5</v>
      </c>
      <c r="E1036" s="28">
        <v>38047</v>
      </c>
      <c r="F1036" s="32">
        <v>92.536799999999999</v>
      </c>
    </row>
    <row r="1037" spans="1:6">
      <c r="A1037" t="s">
        <v>1461</v>
      </c>
      <c r="B1037" s="26">
        <v>38107</v>
      </c>
      <c r="C1037" s="25">
        <v>92.9</v>
      </c>
      <c r="E1037" s="28">
        <v>38078</v>
      </c>
      <c r="F1037" s="32">
        <v>92.895700000000005</v>
      </c>
    </row>
    <row r="1038" spans="1:6">
      <c r="A1038" t="s">
        <v>1462</v>
      </c>
      <c r="B1038" s="26">
        <v>38138</v>
      </c>
      <c r="C1038" s="25">
        <v>93.6</v>
      </c>
      <c r="E1038" s="28">
        <v>38108</v>
      </c>
      <c r="F1038" s="32">
        <v>93.584500000000006</v>
      </c>
    </row>
    <row r="1039" spans="1:6">
      <c r="A1039" t="s">
        <v>1463</v>
      </c>
      <c r="B1039" s="26">
        <v>38168</v>
      </c>
      <c r="C1039" s="25">
        <v>92.9</v>
      </c>
      <c r="E1039" s="28">
        <v>38139</v>
      </c>
      <c r="F1039" s="32">
        <v>92.865099999999998</v>
      </c>
    </row>
    <row r="1040" spans="1:6">
      <c r="A1040" t="s">
        <v>1464</v>
      </c>
      <c r="B1040" s="26">
        <v>38199</v>
      </c>
      <c r="C1040" s="25">
        <v>93.6</v>
      </c>
      <c r="E1040" s="28">
        <v>38169</v>
      </c>
      <c r="F1040" s="32">
        <v>93.550200000000004</v>
      </c>
    </row>
    <row r="1041" spans="1:6">
      <c r="A1041" t="s">
        <v>1465</v>
      </c>
      <c r="B1041" s="26">
        <v>38230</v>
      </c>
      <c r="C1041" s="25">
        <v>93.6</v>
      </c>
      <c r="E1041" s="28">
        <v>38200</v>
      </c>
      <c r="F1041" s="32">
        <v>93.630099999999999</v>
      </c>
    </row>
    <row r="1042" spans="1:6">
      <c r="A1042" t="s">
        <v>1466</v>
      </c>
      <c r="B1042" s="26">
        <v>38260</v>
      </c>
      <c r="C1042" s="25">
        <v>93.7</v>
      </c>
      <c r="E1042" s="28">
        <v>38231</v>
      </c>
      <c r="F1042" s="32">
        <v>93.735299999999995</v>
      </c>
    </row>
    <row r="1043" spans="1:6">
      <c r="A1043" t="s">
        <v>1467</v>
      </c>
      <c r="B1043" s="26">
        <v>38291</v>
      </c>
      <c r="C1043" s="25">
        <v>94.6</v>
      </c>
      <c r="E1043" s="28">
        <v>38261</v>
      </c>
      <c r="F1043" s="32">
        <v>94.569500000000005</v>
      </c>
    </row>
    <row r="1044" spans="1:6">
      <c r="A1044" t="s">
        <v>1468</v>
      </c>
      <c r="B1044" s="26">
        <v>38321</v>
      </c>
      <c r="C1044" s="25">
        <v>94.8</v>
      </c>
      <c r="E1044" s="28">
        <v>38292</v>
      </c>
      <c r="F1044" s="32">
        <v>94.801500000000004</v>
      </c>
    </row>
    <row r="1045" spans="1:6">
      <c r="A1045" t="s">
        <v>1469</v>
      </c>
      <c r="B1045" s="26">
        <v>38352</v>
      </c>
      <c r="C1045" s="25">
        <v>95.5</v>
      </c>
      <c r="E1045" s="28">
        <v>38322</v>
      </c>
      <c r="F1045" s="32">
        <v>95.541499999999999</v>
      </c>
    </row>
    <row r="1046" spans="1:6">
      <c r="A1046" t="s">
        <v>1470</v>
      </c>
      <c r="B1046" s="26">
        <v>38383</v>
      </c>
      <c r="C1046" s="25">
        <v>95.9</v>
      </c>
      <c r="E1046" s="28">
        <v>38353</v>
      </c>
      <c r="F1046" s="32">
        <v>95.878500000000003</v>
      </c>
    </row>
    <row r="1047" spans="1:6">
      <c r="A1047" t="s">
        <v>1471</v>
      </c>
      <c r="B1047" s="26">
        <v>38411</v>
      </c>
      <c r="C1047" s="25">
        <v>96.6</v>
      </c>
      <c r="E1047" s="28">
        <v>38384</v>
      </c>
      <c r="F1047" s="32">
        <v>96.570899999999995</v>
      </c>
    </row>
    <row r="1048" spans="1:6">
      <c r="A1048" t="s">
        <v>1472</v>
      </c>
      <c r="B1048" s="26">
        <v>38442</v>
      </c>
      <c r="C1048" s="25">
        <v>96.4</v>
      </c>
      <c r="E1048" s="28">
        <v>38412</v>
      </c>
      <c r="F1048" s="32">
        <v>96.4345</v>
      </c>
    </row>
    <row r="1049" spans="1:6">
      <c r="A1049" t="s">
        <v>1473</v>
      </c>
      <c r="B1049" s="26">
        <v>38472</v>
      </c>
      <c r="C1049" s="25">
        <v>96.6</v>
      </c>
      <c r="E1049" s="28">
        <v>38443</v>
      </c>
      <c r="F1049" s="32">
        <v>96.634699999999995</v>
      </c>
    </row>
    <row r="1050" spans="1:6">
      <c r="A1050" t="s">
        <v>1474</v>
      </c>
      <c r="B1050" s="26">
        <v>38503</v>
      </c>
      <c r="C1050" s="25">
        <v>96.7</v>
      </c>
      <c r="E1050" s="28">
        <v>38473</v>
      </c>
      <c r="F1050" s="32">
        <v>96.725099999999998</v>
      </c>
    </row>
    <row r="1051" spans="1:6">
      <c r="A1051" t="s">
        <v>1475</v>
      </c>
      <c r="B1051" s="26">
        <v>38533</v>
      </c>
      <c r="C1051" s="25">
        <v>97.1</v>
      </c>
      <c r="E1051" s="28">
        <v>38504</v>
      </c>
      <c r="F1051" s="32">
        <v>97.148300000000006</v>
      </c>
    </row>
    <row r="1052" spans="1:6">
      <c r="A1052" t="s">
        <v>1476</v>
      </c>
      <c r="B1052" s="26">
        <v>38564</v>
      </c>
      <c r="C1052" s="25">
        <v>96.8</v>
      </c>
      <c r="E1052" s="28">
        <v>38534</v>
      </c>
      <c r="F1052" s="32">
        <v>96.839699999999993</v>
      </c>
    </row>
    <row r="1053" spans="1:6">
      <c r="A1053" t="s">
        <v>1477</v>
      </c>
      <c r="B1053" s="26">
        <v>38595</v>
      </c>
      <c r="C1053" s="25">
        <v>97.2</v>
      </c>
      <c r="E1053" s="28">
        <v>38565</v>
      </c>
      <c r="F1053" s="32">
        <v>97.1584</v>
      </c>
    </row>
    <row r="1054" spans="1:6">
      <c r="A1054" t="s">
        <v>1478</v>
      </c>
      <c r="B1054" s="26">
        <v>38625</v>
      </c>
      <c r="C1054" s="25">
        <v>95.3</v>
      </c>
      <c r="E1054" s="28">
        <v>38596</v>
      </c>
      <c r="F1054" s="32">
        <v>95.276399999999995</v>
      </c>
    </row>
    <row r="1055" spans="1:6">
      <c r="A1055" t="s">
        <v>1479</v>
      </c>
      <c r="B1055" s="26">
        <v>38656</v>
      </c>
      <c r="C1055" s="25">
        <v>96.4</v>
      </c>
      <c r="E1055" s="28">
        <v>38626</v>
      </c>
      <c r="F1055" s="32">
        <v>96.441100000000006</v>
      </c>
    </row>
    <row r="1056" spans="1:6">
      <c r="A1056" t="s">
        <v>1480</v>
      </c>
      <c r="B1056" s="26">
        <v>38686</v>
      </c>
      <c r="C1056" s="25">
        <v>97.5</v>
      </c>
      <c r="E1056" s="28">
        <v>38657</v>
      </c>
      <c r="F1056" s="32">
        <v>97.501599999999996</v>
      </c>
    </row>
    <row r="1057" spans="1:6">
      <c r="A1057" t="s">
        <v>1481</v>
      </c>
      <c r="B1057" s="26">
        <v>38717</v>
      </c>
      <c r="C1057" s="25">
        <v>98</v>
      </c>
      <c r="E1057" s="28">
        <v>38687</v>
      </c>
      <c r="F1057" s="32">
        <v>97.972300000000004</v>
      </c>
    </row>
    <row r="1058" spans="1:6">
      <c r="A1058" t="s">
        <v>1482</v>
      </c>
      <c r="B1058" s="26">
        <v>38748</v>
      </c>
      <c r="C1058" s="25">
        <v>98.1</v>
      </c>
      <c r="E1058" s="28">
        <v>38718</v>
      </c>
      <c r="F1058" s="32">
        <v>98.126999999999995</v>
      </c>
    </row>
    <row r="1059" spans="1:6">
      <c r="A1059" t="s">
        <v>1483</v>
      </c>
      <c r="B1059" s="26">
        <v>38776</v>
      </c>
      <c r="C1059" s="25">
        <v>98.2</v>
      </c>
      <c r="E1059" s="28">
        <v>38749</v>
      </c>
      <c r="F1059" s="32">
        <v>98.168700000000001</v>
      </c>
    </row>
    <row r="1060" spans="1:6">
      <c r="A1060" t="s">
        <v>1484</v>
      </c>
      <c r="B1060" s="26">
        <v>38807</v>
      </c>
      <c r="C1060" s="25">
        <v>98.4</v>
      </c>
      <c r="E1060" s="28">
        <v>38777</v>
      </c>
      <c r="F1060" s="32">
        <v>98.391300000000001</v>
      </c>
    </row>
    <row r="1061" spans="1:6">
      <c r="A1061" t="s">
        <v>1485</v>
      </c>
      <c r="B1061" s="26">
        <v>38837</v>
      </c>
      <c r="C1061" s="25">
        <v>98.7</v>
      </c>
      <c r="E1061" s="28">
        <v>38808</v>
      </c>
      <c r="F1061" s="32">
        <v>98.682599999999994</v>
      </c>
    </row>
    <row r="1062" spans="1:6">
      <c r="A1062" t="s">
        <v>1486</v>
      </c>
      <c r="B1062" s="26">
        <v>38868</v>
      </c>
      <c r="C1062" s="25">
        <v>98.7</v>
      </c>
      <c r="E1062" s="28">
        <v>38838</v>
      </c>
      <c r="F1062" s="32">
        <v>98.707400000000007</v>
      </c>
    </row>
    <row r="1063" spans="1:6">
      <c r="A1063" t="s">
        <v>1487</v>
      </c>
      <c r="B1063" s="26">
        <v>38898</v>
      </c>
      <c r="C1063" s="25">
        <v>99</v>
      </c>
      <c r="E1063" s="28">
        <v>38869</v>
      </c>
      <c r="F1063" s="32">
        <v>99.0398</v>
      </c>
    </row>
    <row r="1064" spans="1:6">
      <c r="A1064" t="s">
        <v>1488</v>
      </c>
      <c r="B1064" s="26">
        <v>38929</v>
      </c>
      <c r="C1064" s="25">
        <v>99</v>
      </c>
      <c r="E1064" s="28">
        <v>38899</v>
      </c>
      <c r="F1064" s="32">
        <v>98.975099999999998</v>
      </c>
    </row>
    <row r="1065" spans="1:6">
      <c r="A1065" t="s">
        <v>1489</v>
      </c>
      <c r="B1065" s="26">
        <v>38960</v>
      </c>
      <c r="C1065" s="25">
        <v>99.4</v>
      </c>
      <c r="E1065" s="28">
        <v>38930</v>
      </c>
      <c r="F1065" s="32">
        <v>99.404700000000005</v>
      </c>
    </row>
    <row r="1066" spans="1:6">
      <c r="A1066" t="s">
        <v>1490</v>
      </c>
      <c r="B1066" s="26">
        <v>38990</v>
      </c>
      <c r="C1066" s="25">
        <v>99.2</v>
      </c>
      <c r="E1066" s="28">
        <v>38961</v>
      </c>
      <c r="F1066" s="32">
        <v>99.224599999999995</v>
      </c>
    </row>
    <row r="1067" spans="1:6">
      <c r="A1067" t="s">
        <v>1491</v>
      </c>
      <c r="B1067" s="26">
        <v>39021</v>
      </c>
      <c r="C1067" s="25">
        <v>99.1</v>
      </c>
      <c r="E1067" s="28">
        <v>38991</v>
      </c>
      <c r="F1067" s="32">
        <v>99.122900000000001</v>
      </c>
    </row>
    <row r="1068" spans="1:6">
      <c r="A1068" t="s">
        <v>1492</v>
      </c>
      <c r="B1068" s="26">
        <v>39051</v>
      </c>
      <c r="C1068" s="25">
        <v>99.1</v>
      </c>
      <c r="E1068" s="28">
        <v>39022</v>
      </c>
      <c r="F1068" s="32">
        <v>99.096299999999999</v>
      </c>
    </row>
    <row r="1069" spans="1:6">
      <c r="A1069" t="s">
        <v>1493</v>
      </c>
      <c r="B1069" s="26">
        <v>39082</v>
      </c>
      <c r="C1069" s="25">
        <v>100.1</v>
      </c>
      <c r="E1069" s="28">
        <v>39052</v>
      </c>
      <c r="F1069" s="32">
        <v>100.1125</v>
      </c>
    </row>
    <row r="1070" spans="1:6">
      <c r="A1070" t="s">
        <v>1494</v>
      </c>
      <c r="B1070" s="26">
        <v>39113</v>
      </c>
      <c r="C1070" s="25">
        <v>99.8</v>
      </c>
      <c r="E1070" s="28">
        <v>39083</v>
      </c>
      <c r="F1070" s="32">
        <v>99.754599999999996</v>
      </c>
    </row>
    <row r="1071" spans="1:6">
      <c r="A1071" t="s">
        <v>1495</v>
      </c>
      <c r="B1071" s="26">
        <v>39141</v>
      </c>
      <c r="C1071" s="25">
        <v>100.7</v>
      </c>
      <c r="E1071" s="28">
        <v>39114</v>
      </c>
      <c r="F1071" s="32">
        <v>100.7166</v>
      </c>
    </row>
    <row r="1072" spans="1:6">
      <c r="A1072" t="s">
        <v>1496</v>
      </c>
      <c r="B1072" s="26">
        <v>39172</v>
      </c>
      <c r="C1072" s="25">
        <v>100.9</v>
      </c>
      <c r="E1072" s="28">
        <v>39142</v>
      </c>
      <c r="F1072" s="32">
        <v>100.8952</v>
      </c>
    </row>
    <row r="1073" spans="1:6">
      <c r="A1073" t="s">
        <v>1497</v>
      </c>
      <c r="B1073" s="26">
        <v>39202</v>
      </c>
      <c r="C1073" s="25">
        <v>101.6</v>
      </c>
      <c r="E1073" s="28">
        <v>39173</v>
      </c>
      <c r="F1073" s="32">
        <v>101.5723</v>
      </c>
    </row>
    <row r="1074" spans="1:6">
      <c r="A1074" t="s">
        <v>1498</v>
      </c>
      <c r="B1074" s="26">
        <v>39233</v>
      </c>
      <c r="C1074" s="25">
        <v>101.6</v>
      </c>
      <c r="E1074" s="28">
        <v>39203</v>
      </c>
      <c r="F1074" s="32">
        <v>101.62690000000001</v>
      </c>
    </row>
    <row r="1075" spans="1:6">
      <c r="A1075" t="s">
        <v>1499</v>
      </c>
      <c r="B1075" s="26">
        <v>39263</v>
      </c>
      <c r="C1075" s="25">
        <v>101.7</v>
      </c>
      <c r="E1075" s="28">
        <v>39234</v>
      </c>
      <c r="F1075" s="32">
        <v>101.65470000000001</v>
      </c>
    </row>
    <row r="1076" spans="1:6">
      <c r="A1076" t="s">
        <v>1500</v>
      </c>
      <c r="B1076" s="26">
        <v>39294</v>
      </c>
      <c r="C1076" s="25">
        <v>101.5</v>
      </c>
      <c r="E1076" s="28">
        <v>39264</v>
      </c>
      <c r="F1076" s="32">
        <v>101.4953</v>
      </c>
    </row>
    <row r="1077" spans="1:6">
      <c r="A1077" t="s">
        <v>1501</v>
      </c>
      <c r="B1077" s="26">
        <v>39325</v>
      </c>
      <c r="C1077" s="25">
        <v>101.7</v>
      </c>
      <c r="E1077" s="28">
        <v>39295</v>
      </c>
      <c r="F1077" s="32">
        <v>101.6943</v>
      </c>
    </row>
    <row r="1078" spans="1:6">
      <c r="A1078" t="s">
        <v>1502</v>
      </c>
      <c r="B1078" s="26">
        <v>39355</v>
      </c>
      <c r="C1078" s="25">
        <v>101.9</v>
      </c>
      <c r="E1078" s="28">
        <v>39326</v>
      </c>
      <c r="F1078" s="32">
        <v>101.94280000000001</v>
      </c>
    </row>
    <row r="1079" spans="1:6">
      <c r="A1079" t="s">
        <v>1503</v>
      </c>
      <c r="B1079" s="26">
        <v>39386</v>
      </c>
      <c r="C1079" s="25">
        <v>101.6</v>
      </c>
      <c r="E1079" s="28">
        <v>39356</v>
      </c>
      <c r="F1079" s="32">
        <v>101.6446</v>
      </c>
    </row>
    <row r="1080" spans="1:6">
      <c r="A1080" t="s">
        <v>1504</v>
      </c>
      <c r="B1080" s="26">
        <v>39416</v>
      </c>
      <c r="C1080" s="25">
        <v>102.2</v>
      </c>
      <c r="E1080" s="28">
        <v>39387</v>
      </c>
      <c r="F1080" s="32">
        <v>102.2167</v>
      </c>
    </row>
    <row r="1081" spans="1:6">
      <c r="A1081" t="s">
        <v>1505</v>
      </c>
      <c r="B1081" s="26">
        <v>39447</v>
      </c>
      <c r="C1081" s="25">
        <v>102.3</v>
      </c>
      <c r="E1081" s="28">
        <v>39417</v>
      </c>
      <c r="F1081" s="32">
        <v>102.2764</v>
      </c>
    </row>
    <row r="1082" spans="1:6">
      <c r="A1082" t="s">
        <v>1506</v>
      </c>
      <c r="B1082" s="26">
        <v>39478</v>
      </c>
      <c r="C1082" s="25">
        <v>102.1</v>
      </c>
      <c r="E1082" s="28">
        <v>39448</v>
      </c>
      <c r="F1082" s="32">
        <v>102.1493</v>
      </c>
    </row>
    <row r="1083" spans="1:6">
      <c r="A1083" t="s">
        <v>1507</v>
      </c>
      <c r="B1083" s="26">
        <v>39507</v>
      </c>
      <c r="C1083" s="25">
        <v>101.8</v>
      </c>
      <c r="E1083" s="28">
        <v>39479</v>
      </c>
      <c r="F1083" s="32">
        <v>101.7756</v>
      </c>
    </row>
    <row r="1084" spans="1:6">
      <c r="A1084" t="s">
        <v>1508</v>
      </c>
      <c r="B1084" s="26">
        <v>39538</v>
      </c>
      <c r="C1084" s="25">
        <v>101.5</v>
      </c>
      <c r="E1084" s="28">
        <v>39508</v>
      </c>
      <c r="F1084" s="32">
        <v>101.4508</v>
      </c>
    </row>
    <row r="1085" spans="1:6">
      <c r="A1085" t="s">
        <v>1509</v>
      </c>
      <c r="B1085" s="26">
        <v>39568</v>
      </c>
      <c r="C1085" s="25">
        <v>100.8</v>
      </c>
      <c r="E1085" s="28">
        <v>39539</v>
      </c>
      <c r="F1085" s="32">
        <v>100.75539999999999</v>
      </c>
    </row>
    <row r="1086" spans="1:6">
      <c r="A1086" t="s">
        <v>1510</v>
      </c>
      <c r="B1086" s="26">
        <v>39599</v>
      </c>
      <c r="C1086" s="25">
        <v>100.1</v>
      </c>
      <c r="E1086" s="28">
        <v>39569</v>
      </c>
      <c r="F1086" s="32">
        <v>100.1336</v>
      </c>
    </row>
    <row r="1087" spans="1:6">
      <c r="A1087" t="s">
        <v>1511</v>
      </c>
      <c r="B1087" s="26">
        <v>39629</v>
      </c>
      <c r="C1087" s="25">
        <v>99.9</v>
      </c>
      <c r="E1087" s="28">
        <v>39600</v>
      </c>
      <c r="F1087" s="32">
        <v>99.872799999999998</v>
      </c>
    </row>
    <row r="1088" spans="1:6">
      <c r="A1088" t="s">
        <v>1512</v>
      </c>
      <c r="B1088" s="26">
        <v>39660</v>
      </c>
      <c r="C1088" s="25">
        <v>99.4</v>
      </c>
      <c r="E1088" s="28">
        <v>39630</v>
      </c>
      <c r="F1088" s="32">
        <v>99.419399999999996</v>
      </c>
    </row>
    <row r="1089" spans="1:6">
      <c r="A1089" t="s">
        <v>1513</v>
      </c>
      <c r="B1089" s="26">
        <v>39691</v>
      </c>
      <c r="C1089" s="25">
        <v>97.8</v>
      </c>
      <c r="E1089" s="28">
        <v>39661</v>
      </c>
      <c r="F1089" s="32">
        <v>97.849100000000007</v>
      </c>
    </row>
    <row r="1090" spans="1:6">
      <c r="A1090" t="s">
        <v>1514</v>
      </c>
      <c r="B1090" s="26">
        <v>39721</v>
      </c>
      <c r="C1090" s="25">
        <v>93.6</v>
      </c>
      <c r="E1090" s="28">
        <v>39692</v>
      </c>
      <c r="F1090" s="32">
        <v>93.557599999999994</v>
      </c>
    </row>
    <row r="1091" spans="1:6">
      <c r="A1091" t="s">
        <v>1515</v>
      </c>
      <c r="B1091" s="26">
        <v>39752</v>
      </c>
      <c r="C1091" s="25">
        <v>94.5</v>
      </c>
      <c r="E1091" s="28">
        <v>39722</v>
      </c>
      <c r="F1091" s="32">
        <v>94.498500000000007</v>
      </c>
    </row>
    <row r="1092" spans="1:6">
      <c r="A1092" t="s">
        <v>1516</v>
      </c>
      <c r="B1092" s="26">
        <v>39782</v>
      </c>
      <c r="C1092" s="25">
        <v>93.3</v>
      </c>
      <c r="E1092" s="28">
        <v>39753</v>
      </c>
      <c r="F1092" s="32">
        <v>93.261700000000005</v>
      </c>
    </row>
    <row r="1093" spans="1:6">
      <c r="A1093" t="s">
        <v>1517</v>
      </c>
      <c r="B1093" s="26">
        <v>39813</v>
      </c>
      <c r="C1093" s="25">
        <v>90.6</v>
      </c>
      <c r="E1093" s="28">
        <v>39783</v>
      </c>
      <c r="F1093" s="32">
        <v>90.626599999999996</v>
      </c>
    </row>
    <row r="1094" spans="1:6">
      <c r="A1094" t="s">
        <v>1518</v>
      </c>
      <c r="B1094" s="26">
        <v>39844</v>
      </c>
      <c r="C1094" s="25">
        <v>88.4</v>
      </c>
      <c r="E1094" s="28">
        <v>39814</v>
      </c>
      <c r="F1094" s="32">
        <v>88.371200000000002</v>
      </c>
    </row>
    <row r="1095" spans="1:6">
      <c r="A1095" t="s">
        <v>1519</v>
      </c>
      <c r="B1095" s="26">
        <v>39872</v>
      </c>
      <c r="C1095" s="25">
        <v>87.8</v>
      </c>
      <c r="E1095" s="28">
        <v>39845</v>
      </c>
      <c r="F1095" s="32">
        <v>87.843000000000004</v>
      </c>
    </row>
    <row r="1096" spans="1:6">
      <c r="A1096" t="s">
        <v>1520</v>
      </c>
      <c r="B1096" s="26">
        <v>39903</v>
      </c>
      <c r="C1096" s="25">
        <v>86.5</v>
      </c>
      <c r="E1096" s="28">
        <v>39873</v>
      </c>
      <c r="F1096" s="32">
        <v>86.468900000000005</v>
      </c>
    </row>
    <row r="1097" spans="1:6">
      <c r="A1097" t="s">
        <v>1521</v>
      </c>
      <c r="B1097" s="26">
        <v>39933</v>
      </c>
      <c r="C1097" s="25">
        <v>85.8</v>
      </c>
      <c r="E1097" s="28">
        <v>39904</v>
      </c>
      <c r="F1097" s="32">
        <v>85.790300000000002</v>
      </c>
    </row>
    <row r="1098" spans="1:6">
      <c r="A1098" t="s">
        <v>1522</v>
      </c>
      <c r="B1098" s="26">
        <v>39964</v>
      </c>
      <c r="C1098" s="25">
        <v>84.9</v>
      </c>
      <c r="E1098" s="28">
        <v>39934</v>
      </c>
      <c r="F1098" s="32">
        <v>84.943600000000004</v>
      </c>
    </row>
    <row r="1099" spans="1:6">
      <c r="A1099" t="s">
        <v>1523</v>
      </c>
      <c r="B1099" s="26">
        <v>39994</v>
      </c>
      <c r="C1099" s="25">
        <v>84.7</v>
      </c>
      <c r="E1099" s="28">
        <v>39965</v>
      </c>
      <c r="F1099" s="32">
        <v>84.674599999999998</v>
      </c>
    </row>
    <row r="1100" spans="1:6">
      <c r="A1100" t="s">
        <v>1524</v>
      </c>
      <c r="B1100" s="26">
        <v>40025</v>
      </c>
      <c r="C1100" s="25">
        <v>85.7</v>
      </c>
      <c r="E1100" s="28">
        <v>39995</v>
      </c>
      <c r="F1100" s="32">
        <v>85.685299999999998</v>
      </c>
    </row>
    <row r="1101" spans="1:6">
      <c r="A1101" t="s">
        <v>1525</v>
      </c>
      <c r="B1101" s="26">
        <v>40056</v>
      </c>
      <c r="C1101" s="25">
        <v>86.6</v>
      </c>
      <c r="E1101" s="28">
        <v>40026</v>
      </c>
      <c r="F1101" s="32">
        <v>86.639300000000006</v>
      </c>
    </row>
    <row r="1102" spans="1:6">
      <c r="A1102" t="s">
        <v>1526</v>
      </c>
      <c r="B1102" s="26">
        <v>40086</v>
      </c>
      <c r="C1102" s="25">
        <v>87.4</v>
      </c>
      <c r="E1102" s="28">
        <v>40057</v>
      </c>
      <c r="F1102" s="32">
        <v>87.382099999999994</v>
      </c>
    </row>
    <row r="1103" spans="1:6">
      <c r="A1103" t="s">
        <v>1527</v>
      </c>
      <c r="B1103" s="26">
        <v>40117</v>
      </c>
      <c r="C1103" s="25">
        <v>87.6</v>
      </c>
      <c r="E1103" s="28">
        <v>40087</v>
      </c>
      <c r="F1103" s="32">
        <v>87.5809</v>
      </c>
    </row>
    <row r="1104" spans="1:6">
      <c r="A1104" t="s">
        <v>1528</v>
      </c>
      <c r="B1104" s="26">
        <v>40147</v>
      </c>
      <c r="C1104" s="25">
        <v>87.9</v>
      </c>
      <c r="E1104" s="28">
        <v>40118</v>
      </c>
      <c r="F1104" s="32">
        <v>87.938800000000001</v>
      </c>
    </row>
    <row r="1105" spans="1:6">
      <c r="A1105" t="s">
        <v>1529</v>
      </c>
      <c r="B1105" s="26">
        <v>40178</v>
      </c>
      <c r="C1105" s="25">
        <v>88.2</v>
      </c>
      <c r="E1105" s="28">
        <v>40148</v>
      </c>
      <c r="F1105" s="32">
        <v>88.240399999999994</v>
      </c>
    </row>
    <row r="1106" spans="1:6">
      <c r="A1106" t="s">
        <v>1530</v>
      </c>
      <c r="B1106" s="26">
        <v>40209</v>
      </c>
      <c r="C1106" s="25">
        <v>89.2</v>
      </c>
      <c r="E1106" s="28">
        <v>40179</v>
      </c>
      <c r="F1106" s="32">
        <v>89.189700000000002</v>
      </c>
    </row>
    <row r="1107" spans="1:6">
      <c r="A1107" t="s">
        <v>1531</v>
      </c>
      <c r="B1107" s="26">
        <v>40237</v>
      </c>
      <c r="C1107" s="25">
        <v>89.5</v>
      </c>
      <c r="E1107" s="28">
        <v>40210</v>
      </c>
      <c r="F1107" s="32">
        <v>89.504599999999996</v>
      </c>
    </row>
    <row r="1108" spans="1:6">
      <c r="A1108" t="s">
        <v>1532</v>
      </c>
      <c r="B1108" s="26">
        <v>40268</v>
      </c>
      <c r="C1108" s="25">
        <v>90.1</v>
      </c>
      <c r="E1108" s="28">
        <v>40238</v>
      </c>
      <c r="F1108" s="32">
        <v>90.135599999999997</v>
      </c>
    </row>
    <row r="1109" spans="1:6">
      <c r="A1109" t="s">
        <v>1533</v>
      </c>
      <c r="B1109" s="26">
        <v>40298</v>
      </c>
      <c r="C1109" s="25">
        <v>90.5</v>
      </c>
      <c r="E1109" s="28">
        <v>40269</v>
      </c>
      <c r="F1109" s="32">
        <v>90.460700000000003</v>
      </c>
    </row>
    <row r="1110" spans="1:6">
      <c r="A1110" t="s">
        <v>1534</v>
      </c>
      <c r="B1110" s="26">
        <v>40329</v>
      </c>
      <c r="C1110" s="25">
        <v>91.7</v>
      </c>
      <c r="E1110" s="28">
        <v>40299</v>
      </c>
      <c r="F1110" s="32">
        <v>91.701400000000007</v>
      </c>
    </row>
    <row r="1111" spans="1:6">
      <c r="A1111" t="s">
        <v>1535</v>
      </c>
      <c r="B1111" s="26">
        <v>40359</v>
      </c>
      <c r="C1111" s="25">
        <v>91.9</v>
      </c>
      <c r="E1111" s="28">
        <v>40330</v>
      </c>
      <c r="F1111" s="32">
        <v>91.903300000000002</v>
      </c>
    </row>
    <row r="1112" spans="1:6">
      <c r="A1112" t="s">
        <v>1536</v>
      </c>
      <c r="B1112" s="26">
        <v>40390</v>
      </c>
      <c r="C1112" s="25">
        <v>92.3</v>
      </c>
      <c r="E1112" s="28">
        <v>40360</v>
      </c>
      <c r="F1112" s="32">
        <v>92.254900000000006</v>
      </c>
    </row>
    <row r="1113" spans="1:6">
      <c r="A1113" t="s">
        <v>1537</v>
      </c>
      <c r="B1113" s="26">
        <v>40421</v>
      </c>
      <c r="C1113" s="25">
        <v>92.6</v>
      </c>
      <c r="E1113" s="28">
        <v>40391</v>
      </c>
      <c r="F1113" s="32">
        <v>92.593599999999995</v>
      </c>
    </row>
    <row r="1114" spans="1:6">
      <c r="A1114" t="s">
        <v>1538</v>
      </c>
      <c r="B1114" s="26">
        <v>40451</v>
      </c>
      <c r="C1114" s="25">
        <v>92.9</v>
      </c>
      <c r="E1114" s="28">
        <v>40422</v>
      </c>
      <c r="F1114" s="32">
        <v>92.853300000000004</v>
      </c>
    </row>
    <row r="1115" spans="1:6">
      <c r="A1115" t="s">
        <v>1539</v>
      </c>
      <c r="B1115" s="26">
        <v>40482</v>
      </c>
      <c r="C1115" s="25">
        <v>92.6</v>
      </c>
      <c r="E1115" s="28">
        <v>40452</v>
      </c>
      <c r="F1115" s="32">
        <v>92.603300000000004</v>
      </c>
    </row>
    <row r="1116" spans="1:6">
      <c r="A1116" t="s">
        <v>1540</v>
      </c>
      <c r="B1116" s="26">
        <v>40512</v>
      </c>
      <c r="C1116" s="25">
        <v>92.7</v>
      </c>
      <c r="E1116" s="28">
        <v>40483</v>
      </c>
      <c r="F1116" s="32">
        <v>92.668599999999998</v>
      </c>
    </row>
    <row r="1117" spans="1:6">
      <c r="A1117" t="s">
        <v>1541</v>
      </c>
      <c r="B1117" s="26">
        <v>40543</v>
      </c>
      <c r="C1117" s="25">
        <v>93.6</v>
      </c>
      <c r="E1117" s="28">
        <v>40513</v>
      </c>
      <c r="F1117" s="32">
        <v>93.5916</v>
      </c>
    </row>
    <row r="1118" spans="1:6">
      <c r="A1118" t="s">
        <v>1542</v>
      </c>
      <c r="B1118" s="26">
        <v>40574</v>
      </c>
      <c r="C1118" s="25">
        <v>93.4</v>
      </c>
      <c r="E1118" s="28">
        <v>40544</v>
      </c>
      <c r="F1118" s="32">
        <v>93.388900000000007</v>
      </c>
    </row>
    <row r="1119" spans="1:6">
      <c r="A1119" t="s">
        <v>1543</v>
      </c>
      <c r="B1119" s="26">
        <v>40602</v>
      </c>
      <c r="C1119" s="25">
        <v>93</v>
      </c>
      <c r="E1119" s="28">
        <v>40575</v>
      </c>
      <c r="F1119" s="32">
        <v>93.004499999999993</v>
      </c>
    </row>
    <row r="1120" spans="1:6">
      <c r="A1120" t="s">
        <v>1544</v>
      </c>
      <c r="B1120" s="26">
        <v>40633</v>
      </c>
      <c r="C1120" s="25">
        <v>94</v>
      </c>
      <c r="E1120" s="28">
        <v>40603</v>
      </c>
      <c r="F1120" s="32">
        <v>93.968400000000003</v>
      </c>
    </row>
    <row r="1121" spans="1:6">
      <c r="A1121" t="s">
        <v>1545</v>
      </c>
      <c r="B1121" s="26">
        <v>40663</v>
      </c>
      <c r="C1121" s="25">
        <v>93.7</v>
      </c>
      <c r="E1121" s="28">
        <v>40634</v>
      </c>
      <c r="F1121" s="32">
        <v>93.6571</v>
      </c>
    </row>
    <row r="1122" spans="1:6">
      <c r="A1122" t="s">
        <v>1546</v>
      </c>
      <c r="B1122" s="26">
        <v>40694</v>
      </c>
      <c r="C1122" s="25">
        <v>93.8</v>
      </c>
      <c r="E1122" s="28">
        <v>40664</v>
      </c>
      <c r="F1122" s="32">
        <v>93.772300000000001</v>
      </c>
    </row>
    <row r="1123" spans="1:6">
      <c r="A1123" t="s">
        <v>1547</v>
      </c>
      <c r="B1123" s="26">
        <v>40724</v>
      </c>
      <c r="C1123" s="25">
        <v>94</v>
      </c>
      <c r="E1123" s="28">
        <v>40695</v>
      </c>
      <c r="F1123" s="32">
        <v>94.049300000000002</v>
      </c>
    </row>
    <row r="1124" spans="1:6">
      <c r="A1124" t="s">
        <v>1548</v>
      </c>
      <c r="B1124" s="26">
        <v>40755</v>
      </c>
      <c r="C1124" s="25">
        <v>94.5</v>
      </c>
      <c r="E1124" s="28">
        <v>40725</v>
      </c>
      <c r="F1124" s="32">
        <v>94.495800000000003</v>
      </c>
    </row>
    <row r="1125" spans="1:6">
      <c r="A1125" t="s">
        <v>1549</v>
      </c>
      <c r="B1125" s="26">
        <v>40786</v>
      </c>
      <c r="C1125" s="25">
        <v>95.1</v>
      </c>
      <c r="E1125" s="28">
        <v>40756</v>
      </c>
      <c r="F1125" s="32">
        <v>95.097399999999993</v>
      </c>
    </row>
    <row r="1126" spans="1:6">
      <c r="A1126" t="s">
        <v>1550</v>
      </c>
      <c r="B1126" s="26">
        <v>40816</v>
      </c>
      <c r="C1126" s="25">
        <v>95</v>
      </c>
      <c r="E1126" s="28">
        <v>40787</v>
      </c>
      <c r="F1126" s="32">
        <v>95.0244</v>
      </c>
    </row>
    <row r="1127" spans="1:6">
      <c r="A1127" t="s">
        <v>1551</v>
      </c>
      <c r="B1127" s="26">
        <v>40847</v>
      </c>
      <c r="C1127" s="25">
        <v>95.7</v>
      </c>
      <c r="E1127" s="28">
        <v>40817</v>
      </c>
      <c r="F1127" s="32">
        <v>95.689099999999996</v>
      </c>
    </row>
    <row r="1128" spans="1:6">
      <c r="A1128" t="s">
        <v>1552</v>
      </c>
      <c r="B1128" s="26">
        <v>40877</v>
      </c>
      <c r="C1128" s="25">
        <v>95.7</v>
      </c>
      <c r="E1128" s="28">
        <v>40848</v>
      </c>
      <c r="F1128" s="32">
        <v>95.677800000000005</v>
      </c>
    </row>
    <row r="1129" spans="1:6">
      <c r="A1129" t="s">
        <v>1553</v>
      </c>
      <c r="B1129" s="26">
        <v>40908</v>
      </c>
      <c r="C1129" s="25">
        <v>96.2</v>
      </c>
      <c r="E1129" s="28">
        <v>40878</v>
      </c>
      <c r="F1129" s="32">
        <v>96.180899999999994</v>
      </c>
    </row>
    <row r="1130" spans="1:6">
      <c r="A1130" t="s">
        <v>1554</v>
      </c>
      <c r="B1130" s="26">
        <v>40939</v>
      </c>
      <c r="C1130" s="25">
        <v>96.8</v>
      </c>
      <c r="E1130" s="28">
        <v>40909</v>
      </c>
      <c r="F1130" s="32">
        <v>96.759500000000003</v>
      </c>
    </row>
    <row r="1131" spans="1:6">
      <c r="A1131" t="s">
        <v>1555</v>
      </c>
      <c r="B1131" s="26">
        <v>40968</v>
      </c>
      <c r="C1131" s="25">
        <v>97.1</v>
      </c>
      <c r="E1131" s="28">
        <v>40940</v>
      </c>
      <c r="F1131" s="32">
        <v>97.066199999999995</v>
      </c>
    </row>
    <row r="1132" spans="1:6">
      <c r="A1132" t="s">
        <v>1556</v>
      </c>
      <c r="B1132" s="26">
        <v>40999</v>
      </c>
      <c r="C1132" s="25">
        <v>96.6</v>
      </c>
      <c r="E1132" s="28">
        <v>40969</v>
      </c>
      <c r="F1132" s="32">
        <v>96.560900000000004</v>
      </c>
    </row>
    <row r="1133" spans="1:6">
      <c r="A1133" t="s">
        <v>1557</v>
      </c>
      <c r="B1133" s="26">
        <v>41029</v>
      </c>
      <c r="C1133" s="25">
        <v>97.3</v>
      </c>
      <c r="E1133" s="28">
        <v>41000</v>
      </c>
      <c r="F1133" s="32">
        <v>97.251000000000005</v>
      </c>
    </row>
    <row r="1134" spans="1:6">
      <c r="A1134" t="s">
        <v>1558</v>
      </c>
      <c r="B1134" s="26">
        <v>41060</v>
      </c>
      <c r="C1134" s="25">
        <v>97.5</v>
      </c>
      <c r="E1134" s="28">
        <v>41030</v>
      </c>
      <c r="F1134" s="32">
        <v>97.459500000000006</v>
      </c>
    </row>
    <row r="1135" spans="1:6">
      <c r="A1135" t="s">
        <v>1559</v>
      </c>
      <c r="B1135" s="26">
        <v>41090</v>
      </c>
      <c r="C1135" s="25">
        <v>97.5</v>
      </c>
      <c r="E1135" s="28">
        <v>41061</v>
      </c>
      <c r="F1135" s="32">
        <v>97.476799999999997</v>
      </c>
    </row>
    <row r="1136" spans="1:6">
      <c r="A1136" t="s">
        <v>1560</v>
      </c>
      <c r="B1136" s="26">
        <v>41121</v>
      </c>
      <c r="C1136" s="25">
        <v>97.7</v>
      </c>
      <c r="E1136" s="28">
        <v>41091</v>
      </c>
      <c r="F1136" s="32">
        <v>97.671400000000006</v>
      </c>
    </row>
    <row r="1137" spans="1:6">
      <c r="A1137" t="s">
        <v>1561</v>
      </c>
      <c r="B1137" s="26">
        <v>41152</v>
      </c>
      <c r="C1137" s="25">
        <v>97.3</v>
      </c>
      <c r="E1137" s="28">
        <v>41122</v>
      </c>
      <c r="F1137" s="32">
        <v>97.273399999999995</v>
      </c>
    </row>
    <row r="1138" spans="1:6">
      <c r="A1138" t="s">
        <v>1562</v>
      </c>
      <c r="B1138" s="26">
        <v>41182</v>
      </c>
      <c r="C1138" s="25">
        <v>97.2</v>
      </c>
      <c r="E1138" s="28">
        <v>41153</v>
      </c>
      <c r="F1138" s="32">
        <v>97.221699999999998</v>
      </c>
    </row>
    <row r="1139" spans="1:6">
      <c r="A1139" t="s">
        <v>1563</v>
      </c>
      <c r="B1139" s="26">
        <v>41213</v>
      </c>
      <c r="C1139" s="25">
        <v>97.5</v>
      </c>
      <c r="E1139" s="28">
        <v>41183</v>
      </c>
      <c r="F1139" s="32">
        <v>97.531099999999995</v>
      </c>
    </row>
    <row r="1140" spans="1:6">
      <c r="A1140" t="s">
        <v>1564</v>
      </c>
      <c r="B1140" s="26">
        <v>41243</v>
      </c>
      <c r="C1140" s="25">
        <v>97.9</v>
      </c>
      <c r="E1140" s="28">
        <v>41214</v>
      </c>
      <c r="F1140" s="32">
        <v>97.9084</v>
      </c>
    </row>
    <row r="1141" spans="1:6">
      <c r="A1141" t="s">
        <v>1565</v>
      </c>
      <c r="B1141" s="26">
        <v>41274</v>
      </c>
      <c r="C1141" s="25">
        <v>98.2</v>
      </c>
      <c r="E1141" s="28">
        <v>41244</v>
      </c>
      <c r="F1141" s="32">
        <v>98.188400000000001</v>
      </c>
    </row>
    <row r="1142" spans="1:6">
      <c r="A1142" t="s">
        <v>1566</v>
      </c>
      <c r="B1142" s="26">
        <v>41305</v>
      </c>
      <c r="C1142" s="25">
        <v>98.2</v>
      </c>
      <c r="E1142" s="28">
        <v>41275</v>
      </c>
      <c r="F1142" s="32">
        <v>98.173599999999993</v>
      </c>
    </row>
    <row r="1143" spans="1:6">
      <c r="A1143" t="s">
        <v>1567</v>
      </c>
      <c r="B1143" s="26">
        <v>41333</v>
      </c>
      <c r="C1143" s="25">
        <v>98.6</v>
      </c>
      <c r="E1143" s="28">
        <v>41306</v>
      </c>
      <c r="F1143" s="32">
        <v>98.6434</v>
      </c>
    </row>
    <row r="1144" spans="1:6">
      <c r="A1144" t="s">
        <v>1568</v>
      </c>
      <c r="B1144" s="26">
        <v>41364</v>
      </c>
      <c r="C1144" s="25">
        <v>99</v>
      </c>
      <c r="E1144" s="28">
        <v>41334</v>
      </c>
      <c r="F1144" s="32">
        <v>99.046999999999997</v>
      </c>
    </row>
    <row r="1145" spans="1:6">
      <c r="A1145" t="s">
        <v>1569</v>
      </c>
      <c r="B1145" s="26">
        <v>41394</v>
      </c>
      <c r="C1145" s="25">
        <v>98.9</v>
      </c>
      <c r="E1145" s="28">
        <v>41365</v>
      </c>
      <c r="F1145" s="32">
        <v>98.944500000000005</v>
      </c>
    </row>
    <row r="1146" spans="1:6">
      <c r="A1146" t="s">
        <v>1570</v>
      </c>
      <c r="B1146" s="26">
        <v>41425</v>
      </c>
      <c r="C1146" s="25">
        <v>99</v>
      </c>
      <c r="E1146" s="28">
        <v>41395</v>
      </c>
      <c r="F1146" s="32">
        <v>99.038300000000007</v>
      </c>
    </row>
    <row r="1147" spans="1:6">
      <c r="A1147" t="s">
        <v>1571</v>
      </c>
      <c r="B1147" s="26">
        <v>41455</v>
      </c>
      <c r="C1147" s="25">
        <v>99.2</v>
      </c>
      <c r="E1147" s="28">
        <v>41426</v>
      </c>
      <c r="F1147" s="32">
        <v>99.222099999999998</v>
      </c>
    </row>
    <row r="1148" spans="1:6">
      <c r="A1148" t="s">
        <v>1572</v>
      </c>
      <c r="B1148" s="26">
        <v>41486</v>
      </c>
      <c r="C1148" s="25">
        <v>98.9</v>
      </c>
      <c r="E1148" s="28">
        <v>41456</v>
      </c>
      <c r="F1148" s="32">
        <v>98.898700000000005</v>
      </c>
    </row>
    <row r="1149" spans="1:6">
      <c r="A1149" t="s">
        <v>1573</v>
      </c>
      <c r="B1149" s="26">
        <v>41517</v>
      </c>
      <c r="C1149" s="25">
        <v>99.5</v>
      </c>
      <c r="E1149" s="28">
        <v>41487</v>
      </c>
      <c r="F1149" s="32">
        <v>99.489699999999999</v>
      </c>
    </row>
    <row r="1150" spans="1:6">
      <c r="A1150" t="s">
        <v>1574</v>
      </c>
      <c r="B1150" s="26">
        <v>41547</v>
      </c>
      <c r="C1150" s="25">
        <v>100</v>
      </c>
      <c r="E1150" s="28">
        <v>41518</v>
      </c>
      <c r="F1150" s="32">
        <v>100.021</v>
      </c>
    </row>
    <row r="1151" spans="1:6">
      <c r="A1151" t="s">
        <v>1575</v>
      </c>
      <c r="B1151" s="26">
        <v>41578</v>
      </c>
      <c r="C1151" s="25">
        <v>99.9</v>
      </c>
      <c r="E1151" s="28">
        <v>41548</v>
      </c>
      <c r="F1151" s="32">
        <v>99.903700000000001</v>
      </c>
    </row>
    <row r="1152" spans="1:6">
      <c r="A1152" t="s">
        <v>1576</v>
      </c>
      <c r="B1152" s="26">
        <v>41608</v>
      </c>
      <c r="C1152" s="25">
        <v>100.2</v>
      </c>
      <c r="E1152" s="28">
        <v>41579</v>
      </c>
      <c r="F1152" s="32">
        <v>100.15819999999999</v>
      </c>
    </row>
    <row r="1153" spans="1:6">
      <c r="A1153" t="s">
        <v>1577</v>
      </c>
      <c r="B1153" s="26">
        <v>41639</v>
      </c>
      <c r="C1153" s="25">
        <v>100.4</v>
      </c>
      <c r="E1153" s="28">
        <v>41609</v>
      </c>
      <c r="F1153" s="32">
        <v>100.374</v>
      </c>
    </row>
    <row r="1154" spans="1:6">
      <c r="A1154" t="s">
        <v>1578</v>
      </c>
      <c r="B1154" s="26">
        <v>41670</v>
      </c>
      <c r="C1154" s="25">
        <v>100</v>
      </c>
      <c r="E1154" s="28">
        <v>41640</v>
      </c>
      <c r="F1154" s="32">
        <v>99.989900000000006</v>
      </c>
    </row>
    <row r="1155" spans="1:6">
      <c r="A1155" t="s">
        <v>1579</v>
      </c>
      <c r="B1155" s="26">
        <v>41698</v>
      </c>
      <c r="C1155" s="25">
        <v>100.7</v>
      </c>
      <c r="E1155" s="28">
        <v>41671</v>
      </c>
      <c r="F1155" s="32">
        <v>100.7471</v>
      </c>
    </row>
    <row r="1156" spans="1:6">
      <c r="A1156" t="s">
        <v>1580</v>
      </c>
      <c r="B1156" s="26">
        <v>41729</v>
      </c>
      <c r="C1156" s="25">
        <v>101.7</v>
      </c>
      <c r="E1156" s="28">
        <v>41699</v>
      </c>
      <c r="F1156" s="32">
        <v>101.7435</v>
      </c>
    </row>
    <row r="1157" spans="1:6">
      <c r="A1157" t="s">
        <v>1581</v>
      </c>
      <c r="B1157" s="26">
        <v>41759</v>
      </c>
      <c r="C1157" s="25">
        <v>101.8</v>
      </c>
      <c r="E1157" s="28">
        <v>41730</v>
      </c>
      <c r="F1157" s="32">
        <v>101.82729999999999</v>
      </c>
    </row>
    <row r="1158" spans="1:6">
      <c r="A1158" t="s">
        <v>1582</v>
      </c>
      <c r="B1158" s="26">
        <v>41790</v>
      </c>
      <c r="C1158" s="25">
        <v>102.2</v>
      </c>
      <c r="E1158" s="28">
        <v>41760</v>
      </c>
      <c r="F1158" s="32">
        <v>102.2392</v>
      </c>
    </row>
    <row r="1159" spans="1:6">
      <c r="A1159" t="s">
        <v>1583</v>
      </c>
      <c r="B1159" s="26">
        <v>41820</v>
      </c>
      <c r="C1159" s="25">
        <v>102.6</v>
      </c>
      <c r="E1159" s="28">
        <v>41791</v>
      </c>
      <c r="F1159" s="32">
        <v>102.5774</v>
      </c>
    </row>
    <row r="1160" spans="1:6">
      <c r="A1160" t="s">
        <v>1584</v>
      </c>
      <c r="B1160" s="26">
        <v>41851</v>
      </c>
      <c r="C1160" s="25">
        <v>102.8</v>
      </c>
      <c r="E1160" s="28">
        <v>41821</v>
      </c>
      <c r="F1160" s="32">
        <v>102.7954</v>
      </c>
    </row>
    <row r="1161" spans="1:6">
      <c r="A1161" t="s">
        <v>1585</v>
      </c>
      <c r="B1161" s="26">
        <v>41882</v>
      </c>
      <c r="C1161" s="25">
        <v>102.6</v>
      </c>
      <c r="E1161" s="28">
        <v>41852</v>
      </c>
      <c r="F1161" s="32">
        <v>102.6322</v>
      </c>
    </row>
    <row r="1162" spans="1:6">
      <c r="A1162" t="s">
        <v>1586</v>
      </c>
      <c r="B1162" s="26">
        <v>41912</v>
      </c>
      <c r="C1162" s="25">
        <v>102.9</v>
      </c>
      <c r="E1162" s="28">
        <v>41883</v>
      </c>
      <c r="F1162" s="32">
        <v>102.9417</v>
      </c>
    </row>
    <row r="1163" spans="1:6">
      <c r="A1163" t="s">
        <v>1587</v>
      </c>
      <c r="B1163" s="26">
        <v>41943</v>
      </c>
      <c r="C1163" s="25">
        <v>103</v>
      </c>
      <c r="E1163" s="28">
        <v>41913</v>
      </c>
      <c r="F1163" s="32">
        <v>102.9611</v>
      </c>
    </row>
    <row r="1164" spans="1:6">
      <c r="A1164" t="s">
        <v>1588</v>
      </c>
      <c r="B1164" s="26">
        <v>41973</v>
      </c>
      <c r="C1164" s="25">
        <v>103.6</v>
      </c>
      <c r="E1164" s="28">
        <v>41944</v>
      </c>
      <c r="F1164" s="32">
        <v>103.59780000000001</v>
      </c>
    </row>
    <row r="1165" spans="1:6">
      <c r="A1165" t="s">
        <v>1589</v>
      </c>
      <c r="B1165" s="26">
        <v>42004</v>
      </c>
      <c r="C1165" s="25">
        <v>103.6</v>
      </c>
      <c r="E1165" s="28">
        <v>41974</v>
      </c>
      <c r="F1165" s="32">
        <v>103.6151</v>
      </c>
    </row>
    <row r="1166" spans="1:6">
      <c r="A1166" t="s">
        <v>1590</v>
      </c>
      <c r="B1166" s="26">
        <v>42035</v>
      </c>
      <c r="C1166" s="25">
        <v>102.8</v>
      </c>
      <c r="E1166" s="28">
        <v>42005</v>
      </c>
      <c r="F1166" s="32">
        <v>102.7923</v>
      </c>
    </row>
    <row r="1167" spans="1:6">
      <c r="A1167" t="s">
        <v>1591</v>
      </c>
      <c r="B1167" s="26">
        <v>42063</v>
      </c>
      <c r="C1167" s="25">
        <v>102.1</v>
      </c>
      <c r="E1167" s="28">
        <v>42036</v>
      </c>
      <c r="F1167" s="32">
        <v>102.1366</v>
      </c>
    </row>
    <row r="1168" spans="1:6">
      <c r="A1168" t="s">
        <v>1592</v>
      </c>
      <c r="B1168" s="26">
        <v>42094</v>
      </c>
      <c r="C1168" s="25">
        <v>101.8</v>
      </c>
      <c r="E1168" s="28">
        <v>42064</v>
      </c>
      <c r="F1168" s="32">
        <v>101.7869</v>
      </c>
    </row>
    <row r="1169" spans="1:6">
      <c r="A1169" t="s">
        <v>1593</v>
      </c>
      <c r="B1169" s="26">
        <v>42124</v>
      </c>
      <c r="C1169" s="25">
        <v>101.2</v>
      </c>
      <c r="E1169" s="28">
        <v>42095</v>
      </c>
      <c r="F1169" s="32">
        <v>101.2255</v>
      </c>
    </row>
    <row r="1170" spans="1:6">
      <c r="A1170" t="s">
        <v>1594</v>
      </c>
      <c r="B1170" s="26">
        <v>42155</v>
      </c>
      <c r="C1170" s="25">
        <v>100.8</v>
      </c>
      <c r="E1170" s="28">
        <v>42125</v>
      </c>
      <c r="F1170" s="32">
        <v>100.7675</v>
      </c>
    </row>
    <row r="1171" spans="1:6">
      <c r="A1171" t="s">
        <v>1595</v>
      </c>
      <c r="B1171" s="26">
        <v>42185</v>
      </c>
      <c r="C1171" s="25">
        <v>100.5</v>
      </c>
      <c r="E1171" s="28">
        <v>42156</v>
      </c>
      <c r="F1171" s="32">
        <v>100.4588</v>
      </c>
    </row>
    <row r="1172" spans="1:6">
      <c r="A1172" t="s">
        <v>1596</v>
      </c>
      <c r="B1172" s="26">
        <v>42216</v>
      </c>
      <c r="C1172" s="25">
        <v>101.1</v>
      </c>
      <c r="E1172" s="28">
        <v>42186</v>
      </c>
      <c r="F1172" s="32">
        <v>101.08929999999999</v>
      </c>
    </row>
    <row r="1173" spans="1:6">
      <c r="A1173" t="s">
        <v>1597</v>
      </c>
      <c r="B1173" s="26">
        <v>42247</v>
      </c>
      <c r="C1173" s="25">
        <v>100.9</v>
      </c>
      <c r="E1173" s="28">
        <v>42217</v>
      </c>
      <c r="F1173" s="32">
        <v>100.9165</v>
      </c>
    </row>
    <row r="1174" spans="1:6">
      <c r="A1174" t="s">
        <v>1598</v>
      </c>
      <c r="B1174" s="26">
        <v>42277</v>
      </c>
      <c r="C1174" s="25">
        <v>100.6</v>
      </c>
      <c r="E1174" s="28">
        <v>42248</v>
      </c>
      <c r="F1174" s="32">
        <v>100.633</v>
      </c>
    </row>
    <row r="1175" spans="1:6">
      <c r="A1175" t="s">
        <v>1599</v>
      </c>
      <c r="B1175" s="26">
        <v>42308</v>
      </c>
      <c r="C1175" s="25">
        <v>100.2</v>
      </c>
      <c r="E1175" s="28">
        <v>42278</v>
      </c>
      <c r="F1175" s="32">
        <v>100.1563</v>
      </c>
    </row>
    <row r="1176" spans="1:6">
      <c r="A1176" t="s">
        <v>1600</v>
      </c>
      <c r="B1176" s="26">
        <v>42338</v>
      </c>
      <c r="C1176" s="25">
        <v>99.4</v>
      </c>
      <c r="E1176" s="28">
        <v>42309</v>
      </c>
      <c r="F1176" s="32">
        <v>99.436599999999999</v>
      </c>
    </row>
    <row r="1177" spans="1:6">
      <c r="A1177" t="s">
        <v>1601</v>
      </c>
      <c r="B1177" s="26">
        <v>42369</v>
      </c>
      <c r="C1177" s="25">
        <v>98.9</v>
      </c>
      <c r="E1177" s="28">
        <v>42339</v>
      </c>
      <c r="F1177" s="32">
        <v>98.947100000000006</v>
      </c>
    </row>
    <row r="1178" spans="1:6">
      <c r="A1178" t="s">
        <v>1602</v>
      </c>
      <c r="B1178" s="26">
        <v>42400</v>
      </c>
      <c r="C1178" s="25">
        <v>99.4</v>
      </c>
      <c r="E1178" s="28">
        <v>42370</v>
      </c>
      <c r="F1178" s="32">
        <v>99.439099999999996</v>
      </c>
    </row>
    <row r="1179" spans="1:6">
      <c r="A1179" t="s">
        <v>1603</v>
      </c>
      <c r="B1179" s="26">
        <v>42429</v>
      </c>
      <c r="C1179" s="25">
        <v>98.9</v>
      </c>
      <c r="E1179" s="28">
        <v>42401</v>
      </c>
      <c r="F1179" s="32">
        <v>98.923199999999994</v>
      </c>
    </row>
    <row r="1180" spans="1:6">
      <c r="A1180" t="s">
        <v>1604</v>
      </c>
      <c r="B1180" s="26">
        <v>42460</v>
      </c>
      <c r="C1180" s="25">
        <v>98.2</v>
      </c>
      <c r="E1180" s="28">
        <v>42430</v>
      </c>
      <c r="F1180" s="32">
        <v>98.163499999999999</v>
      </c>
    </row>
    <row r="1181" spans="1:6">
      <c r="A1181" t="s">
        <v>1605</v>
      </c>
      <c r="B1181" s="26">
        <v>42490</v>
      </c>
      <c r="C1181" s="25">
        <v>98.5</v>
      </c>
      <c r="E1181" s="28">
        <v>42461</v>
      </c>
      <c r="F1181" s="32">
        <v>98.477500000000006</v>
      </c>
    </row>
    <row r="1182" spans="1:6">
      <c r="A1182" t="s">
        <v>1606</v>
      </c>
      <c r="B1182" s="26">
        <v>42521</v>
      </c>
      <c r="C1182" s="25">
        <v>98.3</v>
      </c>
      <c r="E1182" s="28">
        <v>42491</v>
      </c>
      <c r="F1182" s="32">
        <v>98.254900000000006</v>
      </c>
    </row>
    <row r="1183" spans="1:6">
      <c r="A1183" t="s">
        <v>1607</v>
      </c>
      <c r="B1183" s="26">
        <v>42551</v>
      </c>
      <c r="C1183" s="25">
        <v>98.7</v>
      </c>
      <c r="E1183" s="28">
        <v>42522</v>
      </c>
      <c r="F1183" s="32">
        <v>98.731499999999997</v>
      </c>
    </row>
    <row r="1184" spans="1:6">
      <c r="A1184" t="s">
        <v>1608</v>
      </c>
      <c r="B1184" s="26">
        <v>42582</v>
      </c>
      <c r="C1184" s="25">
        <v>98.8</v>
      </c>
      <c r="E1184" s="28">
        <v>42552</v>
      </c>
      <c r="F1184" s="32">
        <v>98.845200000000006</v>
      </c>
    </row>
    <row r="1185" spans="1:6">
      <c r="A1185" t="s">
        <v>1609</v>
      </c>
      <c r="B1185" s="26">
        <v>42613</v>
      </c>
      <c r="C1185" s="25">
        <v>98.7</v>
      </c>
      <c r="E1185" s="28">
        <v>42583</v>
      </c>
      <c r="F1185" s="32">
        <v>98.742699999999999</v>
      </c>
    </row>
    <row r="1186" spans="1:6">
      <c r="A1186" t="s">
        <v>1610</v>
      </c>
      <c r="B1186" s="26">
        <v>42643</v>
      </c>
      <c r="C1186" s="25">
        <v>98.7</v>
      </c>
      <c r="E1186" s="28">
        <v>42614</v>
      </c>
      <c r="F1186" s="32">
        <v>98.655199999999994</v>
      </c>
    </row>
    <row r="1187" spans="1:6">
      <c r="A1187" t="s">
        <v>1611</v>
      </c>
      <c r="B1187" s="26">
        <v>42674</v>
      </c>
      <c r="C1187" s="25">
        <v>98.7</v>
      </c>
      <c r="E1187" s="28">
        <v>42644</v>
      </c>
      <c r="F1187" s="32">
        <v>98.723699999999994</v>
      </c>
    </row>
    <row r="1188" spans="1:6">
      <c r="A1188" t="s">
        <v>1612</v>
      </c>
      <c r="B1188" s="26">
        <v>42704</v>
      </c>
      <c r="C1188" s="25">
        <v>98.3</v>
      </c>
      <c r="E1188" s="28">
        <v>42675</v>
      </c>
      <c r="F1188" s="32">
        <v>98.344300000000004</v>
      </c>
    </row>
    <row r="1189" spans="1:6">
      <c r="A1189" t="s">
        <v>1613</v>
      </c>
      <c r="B1189" s="26">
        <v>42735</v>
      </c>
      <c r="C1189" s="25">
        <v>99</v>
      </c>
      <c r="E1189" s="28">
        <v>42705</v>
      </c>
      <c r="F1189" s="32">
        <v>99.040599999999998</v>
      </c>
    </row>
    <row r="1190" spans="1:6">
      <c r="A1190" t="s">
        <v>1614</v>
      </c>
      <c r="B1190" s="26">
        <v>42766</v>
      </c>
      <c r="C1190" s="25">
        <v>98.8</v>
      </c>
      <c r="E1190" s="28">
        <v>42736</v>
      </c>
      <c r="F1190" s="32">
        <v>98.815799999999996</v>
      </c>
    </row>
    <row r="1191" spans="1:6">
      <c r="A1191" t="s">
        <v>1615</v>
      </c>
      <c r="B1191" s="26">
        <v>42794</v>
      </c>
      <c r="C1191" s="25">
        <v>98.4</v>
      </c>
      <c r="E1191" s="28">
        <v>42767</v>
      </c>
      <c r="F1191" s="32">
        <v>98.435599999999994</v>
      </c>
    </row>
    <row r="1192" spans="1:6">
      <c r="A1192" t="s">
        <v>1616</v>
      </c>
      <c r="B1192" s="26">
        <v>42825</v>
      </c>
      <c r="C1192" s="25">
        <v>99</v>
      </c>
      <c r="E1192" s="28">
        <v>42795</v>
      </c>
      <c r="F1192" s="32">
        <v>99.049199999999999</v>
      </c>
    </row>
    <row r="1193" spans="1:6">
      <c r="A1193" t="s">
        <v>1617</v>
      </c>
      <c r="B1193" s="26">
        <v>42855</v>
      </c>
      <c r="C1193" s="25">
        <v>100</v>
      </c>
      <c r="E1193" s="28">
        <v>42826</v>
      </c>
      <c r="F1193" s="32">
        <v>100.0416</v>
      </c>
    </row>
    <row r="1194" spans="1:6">
      <c r="A1194" t="s">
        <v>1618</v>
      </c>
      <c r="B1194" s="26">
        <v>42886</v>
      </c>
      <c r="C1194" s="25">
        <v>100.1</v>
      </c>
      <c r="E1194" s="28">
        <v>42856</v>
      </c>
      <c r="F1194" s="32">
        <v>100.128</v>
      </c>
    </row>
    <row r="1195" spans="1:6">
      <c r="A1195" t="s">
        <v>1619</v>
      </c>
      <c r="B1195" s="26">
        <v>42916</v>
      </c>
      <c r="C1195" s="25">
        <v>100.3</v>
      </c>
      <c r="E1195" s="28">
        <v>42887</v>
      </c>
      <c r="F1195" s="32">
        <v>100.337</v>
      </c>
    </row>
    <row r="1196" spans="1:6">
      <c r="A1196" t="s">
        <v>1620</v>
      </c>
      <c r="B1196" s="26">
        <v>42947</v>
      </c>
      <c r="C1196" s="25">
        <v>100.1</v>
      </c>
      <c r="E1196" s="28">
        <v>42917</v>
      </c>
      <c r="F1196" s="32">
        <v>100.0865</v>
      </c>
    </row>
    <row r="1197" spans="1:6">
      <c r="A1197" t="s">
        <v>1621</v>
      </c>
      <c r="B1197" s="26">
        <v>42978</v>
      </c>
      <c r="C1197" s="25">
        <v>99.6</v>
      </c>
      <c r="E1197" s="28">
        <v>42948</v>
      </c>
      <c r="F1197" s="32">
        <v>99.632300000000001</v>
      </c>
    </row>
    <row r="1198" spans="1:6">
      <c r="A1198" t="s">
        <v>1622</v>
      </c>
      <c r="B1198" s="26">
        <v>43008</v>
      </c>
      <c r="C1198" s="25">
        <v>99.7</v>
      </c>
      <c r="E1198" s="28">
        <v>42979</v>
      </c>
      <c r="F1198" s="32">
        <v>99.748199999999997</v>
      </c>
    </row>
    <row r="1199" spans="1:6">
      <c r="A1199" t="s">
        <v>1623</v>
      </c>
      <c r="B1199" s="26">
        <v>43039</v>
      </c>
      <c r="C1199" s="25">
        <v>101</v>
      </c>
      <c r="E1199" s="28">
        <v>43009</v>
      </c>
      <c r="F1199" s="32">
        <v>100.9893</v>
      </c>
    </row>
    <row r="1200" spans="1:6">
      <c r="A1200" t="s">
        <v>1624</v>
      </c>
      <c r="B1200" s="26">
        <v>43069</v>
      </c>
      <c r="C1200" s="25">
        <v>101.2</v>
      </c>
      <c r="E1200" s="28">
        <v>43040</v>
      </c>
      <c r="F1200" s="32">
        <v>101.24930000000001</v>
      </c>
    </row>
    <row r="1201" spans="1:6">
      <c r="A1201" t="s">
        <v>1625</v>
      </c>
      <c r="B1201" s="26">
        <v>43100</v>
      </c>
      <c r="C1201" s="25">
        <v>101.5</v>
      </c>
      <c r="E1201" s="28">
        <v>43070</v>
      </c>
      <c r="F1201" s="32">
        <v>101.4871</v>
      </c>
    </row>
    <row r="1202" spans="1:6">
      <c r="A1202" t="s">
        <v>1626</v>
      </c>
      <c r="B1202" s="26">
        <v>43131</v>
      </c>
      <c r="C1202" s="25">
        <v>101.5</v>
      </c>
      <c r="E1202" s="28">
        <v>43101</v>
      </c>
      <c r="F1202" s="32">
        <v>101.48520000000001</v>
      </c>
    </row>
    <row r="1203" spans="1:6">
      <c r="A1203" t="s">
        <v>1627</v>
      </c>
      <c r="B1203" s="26">
        <v>43159</v>
      </c>
      <c r="C1203" s="25">
        <v>101.7</v>
      </c>
      <c r="E1203" s="28">
        <v>43132</v>
      </c>
      <c r="F1203" s="32">
        <v>101.7319</v>
      </c>
    </row>
    <row r="1204" spans="1:6">
      <c r="A1204" t="s">
        <v>1628</v>
      </c>
      <c r="B1204" s="26">
        <v>43190</v>
      </c>
      <c r="C1204" s="25">
        <v>102.2</v>
      </c>
      <c r="E1204" s="28">
        <v>43160</v>
      </c>
      <c r="F1204" s="32">
        <v>102.1943</v>
      </c>
    </row>
    <row r="1205" spans="1:6">
      <c r="A1205" t="s">
        <v>1629</v>
      </c>
      <c r="B1205" s="26">
        <v>43220</v>
      </c>
      <c r="C1205" s="25">
        <v>103.4</v>
      </c>
      <c r="E1205" s="28">
        <v>43191</v>
      </c>
      <c r="F1205" s="32">
        <v>103.35509999999999</v>
      </c>
    </row>
    <row r="1206" spans="1:6">
      <c r="A1206" t="s">
        <v>1630</v>
      </c>
      <c r="B1206" s="26">
        <v>43251</v>
      </c>
      <c r="C1206" s="25">
        <v>102.4</v>
      </c>
      <c r="E1206" s="28">
        <v>43221</v>
      </c>
      <c r="F1206" s="32">
        <v>102.381</v>
      </c>
    </row>
    <row r="1207" spans="1:6">
      <c r="A1207" t="s">
        <v>1631</v>
      </c>
      <c r="B1207" s="26">
        <v>43281</v>
      </c>
      <c r="C1207" s="25">
        <v>103.2</v>
      </c>
      <c r="E1207" s="28">
        <v>43252</v>
      </c>
      <c r="F1207" s="32">
        <v>103.2256</v>
      </c>
    </row>
    <row r="1208" spans="1:6">
      <c r="A1208" t="s">
        <v>1632</v>
      </c>
      <c r="B1208" s="26">
        <v>43312</v>
      </c>
      <c r="C1208" s="25">
        <v>103.4</v>
      </c>
      <c r="E1208" s="28">
        <v>43282</v>
      </c>
      <c r="F1208" s="32">
        <v>103.3561</v>
      </c>
    </row>
    <row r="1209" spans="1:6">
      <c r="A1209" t="s">
        <v>1633</v>
      </c>
      <c r="B1209" s="26">
        <v>43343</v>
      </c>
      <c r="C1209" s="25">
        <v>104.1</v>
      </c>
      <c r="E1209" s="28">
        <v>43313</v>
      </c>
      <c r="F1209" s="32">
        <v>104.0585</v>
      </c>
    </row>
    <row r="1210" spans="1:6">
      <c r="A1210" t="s">
        <v>1634</v>
      </c>
      <c r="B1210" s="26">
        <v>43373</v>
      </c>
      <c r="C1210" s="25">
        <v>104.1</v>
      </c>
      <c r="E1210" s="28">
        <v>43344</v>
      </c>
      <c r="F1210" s="32">
        <v>104.10380000000001</v>
      </c>
    </row>
    <row r="1211" spans="1:6">
      <c r="A1211" t="s">
        <v>1635</v>
      </c>
      <c r="B1211" s="26">
        <v>43404</v>
      </c>
      <c r="C1211" s="25">
        <v>103.9</v>
      </c>
      <c r="E1211" s="28">
        <v>43374</v>
      </c>
      <c r="F1211" s="32">
        <v>103.9297</v>
      </c>
    </row>
    <row r="1212" spans="1:6">
      <c r="A1212" t="s">
        <v>1636</v>
      </c>
      <c r="B1212" s="26">
        <v>43434</v>
      </c>
      <c r="C1212" s="25">
        <v>104</v>
      </c>
      <c r="E1212" s="28">
        <v>43405</v>
      </c>
      <c r="F1212" s="32">
        <v>104.01260000000001</v>
      </c>
    </row>
    <row r="1213" spans="1:6">
      <c r="A1213" t="s">
        <v>1637</v>
      </c>
      <c r="B1213" s="26">
        <v>43465</v>
      </c>
      <c r="C1213" s="25">
        <v>104</v>
      </c>
      <c r="E1213" s="28">
        <v>43435</v>
      </c>
      <c r="F1213" s="32">
        <v>104.04510000000001</v>
      </c>
    </row>
    <row r="1214" spans="1:6">
      <c r="A1214" t="s">
        <v>1638</v>
      </c>
      <c r="B1214" s="26">
        <v>43496</v>
      </c>
      <c r="C1214" s="25">
        <v>103.4</v>
      </c>
      <c r="E1214" s="28">
        <v>43466</v>
      </c>
      <c r="F1214" s="32">
        <v>103.35980000000001</v>
      </c>
    </row>
    <row r="1215" spans="1:6">
      <c r="A1215" t="s">
        <v>1639</v>
      </c>
      <c r="B1215" s="26">
        <v>43524</v>
      </c>
      <c r="C1215" s="25">
        <v>102.8</v>
      </c>
      <c r="E1215" s="28">
        <v>43497</v>
      </c>
      <c r="F1215" s="32">
        <v>102.82510000000001</v>
      </c>
    </row>
    <row r="1216" spans="1:6">
      <c r="A1216" t="s">
        <v>1640</v>
      </c>
      <c r="B1216" s="26">
        <v>43555</v>
      </c>
      <c r="C1216" s="25">
        <v>102.8</v>
      </c>
      <c r="E1216" s="28">
        <v>43525</v>
      </c>
      <c r="F1216" s="32">
        <v>102.8361</v>
      </c>
    </row>
    <row r="1217" spans="1:6">
      <c r="A1217" t="s">
        <v>1641</v>
      </c>
      <c r="B1217" s="26">
        <v>43585</v>
      </c>
      <c r="C1217" s="25">
        <v>102.3</v>
      </c>
      <c r="E1217" s="28">
        <v>43556</v>
      </c>
      <c r="F1217" s="32">
        <v>102.2748</v>
      </c>
    </row>
    <row r="1218" spans="1:6">
      <c r="A1218" t="s">
        <v>1642</v>
      </c>
      <c r="B1218" s="26">
        <v>43616</v>
      </c>
      <c r="C1218" s="25">
        <v>102.4</v>
      </c>
      <c r="E1218" s="28">
        <v>43586</v>
      </c>
      <c r="F1218" s="32">
        <v>102.41759999999999</v>
      </c>
    </row>
    <row r="1219" spans="1:6">
      <c r="A1219" t="s">
        <v>1643</v>
      </c>
      <c r="B1219" s="26">
        <v>43646</v>
      </c>
      <c r="C1219" s="25">
        <v>102.5</v>
      </c>
      <c r="E1219" s="28">
        <v>43617</v>
      </c>
      <c r="F1219" s="32">
        <v>102.5425</v>
      </c>
    </row>
    <row r="1220" spans="1:6">
      <c r="A1220" t="s">
        <v>1644</v>
      </c>
      <c r="B1220" s="26">
        <v>43677</v>
      </c>
      <c r="C1220" s="25">
        <v>102</v>
      </c>
      <c r="E1220" s="28">
        <v>43647</v>
      </c>
      <c r="F1220" s="32">
        <v>102.0057</v>
      </c>
    </row>
    <row r="1221" spans="1:6">
      <c r="A1221" t="s">
        <v>1645</v>
      </c>
      <c r="B1221" s="26">
        <v>43708</v>
      </c>
      <c r="C1221" s="25">
        <v>102.8</v>
      </c>
      <c r="E1221" s="28">
        <v>43678</v>
      </c>
      <c r="F1221" s="32">
        <v>102.7814</v>
      </c>
    </row>
    <row r="1222" spans="1:6">
      <c r="A1222" t="s">
        <v>1646</v>
      </c>
      <c r="B1222" s="26">
        <v>43738</v>
      </c>
      <c r="C1222" s="25">
        <v>102.5</v>
      </c>
      <c r="E1222" s="28">
        <v>43709</v>
      </c>
      <c r="F1222" s="32">
        <v>102.4601</v>
      </c>
    </row>
    <row r="1223" spans="1:6">
      <c r="A1223" t="s">
        <v>1647</v>
      </c>
      <c r="B1223" s="26">
        <v>43769</v>
      </c>
      <c r="C1223" s="25">
        <v>101.6</v>
      </c>
      <c r="E1223" s="28">
        <v>43739</v>
      </c>
      <c r="F1223" s="32">
        <v>101.5878</v>
      </c>
    </row>
    <row r="1224" spans="1:6">
      <c r="A1224" t="s">
        <v>1648</v>
      </c>
      <c r="B1224" s="26">
        <v>43799</v>
      </c>
      <c r="C1224" s="25">
        <v>102.1</v>
      </c>
      <c r="E1224" s="28">
        <v>43770</v>
      </c>
      <c r="F1224" s="32">
        <v>102.1494</v>
      </c>
    </row>
    <row r="1225" spans="1:6">
      <c r="A1225" t="s">
        <v>1649</v>
      </c>
      <c r="B1225" s="26">
        <v>43830</v>
      </c>
      <c r="C1225" s="25">
        <v>101.9</v>
      </c>
      <c r="E1225" s="28">
        <v>43800</v>
      </c>
      <c r="F1225" s="32">
        <v>101.9421</v>
      </c>
    </row>
    <row r="1226" spans="1:6">
      <c r="A1226" t="s">
        <v>1650</v>
      </c>
      <c r="B1226" s="26">
        <v>43861</v>
      </c>
      <c r="C1226" s="25">
        <v>101.3</v>
      </c>
      <c r="E1226" s="28">
        <v>43831</v>
      </c>
      <c r="F1226" s="32">
        <v>101.3372</v>
      </c>
    </row>
    <row r="1227" spans="1:6">
      <c r="A1227" t="s">
        <v>1651</v>
      </c>
      <c r="B1227" s="26">
        <v>43890</v>
      </c>
      <c r="C1227" s="25">
        <v>101.7</v>
      </c>
      <c r="E1227" s="28">
        <v>43862</v>
      </c>
      <c r="F1227" s="32">
        <v>101.6718</v>
      </c>
    </row>
    <row r="1228" spans="1:6">
      <c r="A1228" t="s">
        <v>1652</v>
      </c>
      <c r="B1228" s="26">
        <v>43921</v>
      </c>
      <c r="C1228" s="25">
        <v>97.6</v>
      </c>
      <c r="E1228" s="28">
        <v>43891</v>
      </c>
      <c r="F1228" s="32">
        <v>97.605999999999995</v>
      </c>
    </row>
    <row r="1229" spans="1:6">
      <c r="A1229" t="s">
        <v>1653</v>
      </c>
      <c r="B1229" s="26">
        <v>43951</v>
      </c>
      <c r="C1229" s="25">
        <v>84.7</v>
      </c>
      <c r="E1229" s="28">
        <v>43922</v>
      </c>
      <c r="F1229" s="32">
        <v>84.681200000000004</v>
      </c>
    </row>
    <row r="1230" spans="1:6">
      <c r="A1230" t="s">
        <v>1654</v>
      </c>
      <c r="B1230" s="26">
        <v>43982</v>
      </c>
      <c r="C1230" s="25">
        <v>86</v>
      </c>
      <c r="E1230" s="28">
        <v>43952</v>
      </c>
      <c r="F1230" s="32">
        <v>86.010800000000003</v>
      </c>
    </row>
    <row r="1231" spans="1:6">
      <c r="A1231" t="s">
        <v>1655</v>
      </c>
      <c r="B1231" s="26">
        <v>44012</v>
      </c>
      <c r="C1231" s="25">
        <v>91.7</v>
      </c>
      <c r="E1231" s="28">
        <v>43983</v>
      </c>
      <c r="F1231" s="32">
        <v>91.674499999999995</v>
      </c>
    </row>
    <row r="1232" spans="1:6">
      <c r="A1232" t="s">
        <v>1656</v>
      </c>
      <c r="B1232" s="26">
        <v>44043</v>
      </c>
      <c r="C1232" s="25">
        <v>95</v>
      </c>
      <c r="E1232" s="28">
        <v>44013</v>
      </c>
      <c r="F1232" s="32">
        <v>95.003699999999995</v>
      </c>
    </row>
    <row r="1233" spans="1:6">
      <c r="A1233" t="s">
        <v>1657</v>
      </c>
      <c r="B1233" s="26">
        <v>44074</v>
      </c>
      <c r="C1233" s="25">
        <v>95.9</v>
      </c>
      <c r="E1233" s="28">
        <v>44044</v>
      </c>
      <c r="F1233" s="32">
        <v>95.929400000000001</v>
      </c>
    </row>
    <row r="1234" spans="1:6">
      <c r="A1234" t="s">
        <v>1658</v>
      </c>
      <c r="B1234" s="26">
        <v>44104</v>
      </c>
      <c r="C1234" s="25">
        <v>95.9</v>
      </c>
      <c r="E1234" s="28">
        <v>44075</v>
      </c>
      <c r="F1234" s="32">
        <v>95.891400000000004</v>
      </c>
    </row>
    <row r="1235" spans="1:6">
      <c r="A1235" t="s">
        <v>1659</v>
      </c>
      <c r="B1235" s="26">
        <v>44135</v>
      </c>
      <c r="C1235" s="25">
        <v>96.5</v>
      </c>
      <c r="E1235" s="28">
        <v>44105</v>
      </c>
      <c r="F1235" s="32">
        <v>96.525599999999997</v>
      </c>
    </row>
    <row r="1236" spans="1:6">
      <c r="A1236" t="s">
        <v>1660</v>
      </c>
      <c r="B1236" s="26">
        <v>44165</v>
      </c>
      <c r="C1236" s="25">
        <v>97</v>
      </c>
      <c r="E1236" s="28">
        <v>44136</v>
      </c>
      <c r="F1236" s="32">
        <v>96.9529</v>
      </c>
    </row>
    <row r="1237" spans="1:6">
      <c r="A1237" t="s">
        <v>1661</v>
      </c>
      <c r="B1237" s="26">
        <v>44196</v>
      </c>
      <c r="C1237" s="25">
        <v>98.2</v>
      </c>
      <c r="E1237" s="28">
        <v>44166</v>
      </c>
      <c r="F1237" s="32">
        <v>98.203900000000004</v>
      </c>
    </row>
    <row r="1238" spans="1:6">
      <c r="A1238" t="s">
        <v>1662</v>
      </c>
      <c r="B1238" s="26">
        <v>44227</v>
      </c>
      <c r="C1238" s="25">
        <v>98.8</v>
      </c>
      <c r="E1238" s="28">
        <v>44197</v>
      </c>
      <c r="F1238" s="32">
        <v>98.813500000000005</v>
      </c>
    </row>
    <row r="1239" spans="1:6">
      <c r="A1239" t="s">
        <v>1663</v>
      </c>
      <c r="B1239" s="26">
        <v>44255</v>
      </c>
      <c r="C1239" s="25">
        <v>95.5</v>
      </c>
      <c r="E1239" s="28">
        <v>44228</v>
      </c>
      <c r="F1239" s="32">
        <v>95.507199999999997</v>
      </c>
    </row>
    <row r="1240" spans="1:6">
      <c r="A1240" t="s">
        <v>1664</v>
      </c>
      <c r="B1240" s="26">
        <v>44286</v>
      </c>
      <c r="C1240" s="25">
        <v>98.2</v>
      </c>
      <c r="E1240" s="28">
        <v>44256</v>
      </c>
      <c r="F1240" s="32">
        <v>98.192899999999995</v>
      </c>
    </row>
    <row r="1241" spans="1:6">
      <c r="A1241" t="s">
        <v>1665</v>
      </c>
      <c r="B1241" s="26">
        <v>44316</v>
      </c>
      <c r="C1241" s="25">
        <v>98.3</v>
      </c>
      <c r="E1241" s="28">
        <v>44287</v>
      </c>
      <c r="F1241" s="32">
        <v>98.331699999999998</v>
      </c>
    </row>
    <row r="1242" spans="1:6">
      <c r="A1242" t="s">
        <v>1666</v>
      </c>
      <c r="B1242" s="26">
        <v>44347</v>
      </c>
      <c r="C1242" s="25">
        <v>99.2</v>
      </c>
      <c r="E1242" s="28">
        <v>44317</v>
      </c>
      <c r="F1242" s="32">
        <v>99.186700000000002</v>
      </c>
    </row>
    <row r="1243" spans="1:6">
      <c r="A1243" t="s">
        <v>1667</v>
      </c>
      <c r="B1243" s="26">
        <v>44377</v>
      </c>
      <c r="C1243" s="25">
        <v>99.6</v>
      </c>
      <c r="E1243" s="28">
        <v>44348</v>
      </c>
      <c r="F1243" s="32">
        <v>99.648300000000006</v>
      </c>
    </row>
    <row r="1244" spans="1:6">
      <c r="A1244" t="s">
        <v>1668</v>
      </c>
      <c r="B1244" s="26">
        <v>44408</v>
      </c>
      <c r="C1244" s="25">
        <v>100.1</v>
      </c>
      <c r="E1244" s="28">
        <v>44378</v>
      </c>
      <c r="F1244" s="32">
        <v>100.0668</v>
      </c>
    </row>
    <row r="1245" spans="1:6">
      <c r="A1245" t="s">
        <v>1669</v>
      </c>
      <c r="B1245" s="26">
        <v>44439</v>
      </c>
      <c r="C1245" s="25">
        <v>100</v>
      </c>
      <c r="E1245" s="28">
        <v>44409</v>
      </c>
      <c r="F1245" s="32">
        <v>100.0412</v>
      </c>
    </row>
    <row r="1246" spans="1:6">
      <c r="A1246" t="s">
        <v>1670</v>
      </c>
      <c r="B1246" s="26">
        <v>44469</v>
      </c>
      <c r="C1246" s="25">
        <v>99</v>
      </c>
      <c r="E1246" s="28">
        <v>44440</v>
      </c>
      <c r="F1246" s="32">
        <v>98.995500000000007</v>
      </c>
    </row>
    <row r="1247" spans="1:6">
      <c r="A1247" t="s">
        <v>1671</v>
      </c>
      <c r="B1247" s="26">
        <v>44500</v>
      </c>
      <c r="C1247" s="25">
        <v>100.4</v>
      </c>
      <c r="E1247" s="28">
        <v>44470</v>
      </c>
      <c r="F1247" s="32">
        <v>100.35420000000001</v>
      </c>
    </row>
    <row r="1248" spans="1:6">
      <c r="A1248" t="s">
        <v>1672</v>
      </c>
      <c r="B1248" s="26">
        <v>44530</v>
      </c>
      <c r="C1248" s="25">
        <v>101.3</v>
      </c>
      <c r="E1248" s="28">
        <v>44501</v>
      </c>
      <c r="F1248" s="32">
        <v>101.2684</v>
      </c>
    </row>
    <row r="1249" spans="1:6">
      <c r="A1249" t="s">
        <v>1673</v>
      </c>
      <c r="B1249" s="26">
        <v>44561</v>
      </c>
      <c r="C1249" s="25">
        <v>101.2</v>
      </c>
      <c r="E1249" s="28">
        <v>44531</v>
      </c>
      <c r="F1249" s="32">
        <v>101.1948</v>
      </c>
    </row>
    <row r="1250" spans="1:6">
      <c r="A1250" t="s">
        <v>1674</v>
      </c>
      <c r="B1250" s="26">
        <v>44592</v>
      </c>
      <c r="C1250" s="25">
        <v>101.2</v>
      </c>
      <c r="E1250" s="28">
        <v>44562</v>
      </c>
      <c r="F1250" s="32">
        <v>101.2146</v>
      </c>
    </row>
    <row r="1251" spans="1:6">
      <c r="A1251" t="s">
        <v>1675</v>
      </c>
      <c r="B1251" s="26">
        <v>44620</v>
      </c>
      <c r="C1251" s="25">
        <v>101.8</v>
      </c>
      <c r="E1251" s="28">
        <v>44593</v>
      </c>
      <c r="F1251" s="32">
        <v>101.8458</v>
      </c>
    </row>
    <row r="1252" spans="1:6">
      <c r="A1252" t="s">
        <v>1676</v>
      </c>
      <c r="B1252" s="26">
        <v>44651</v>
      </c>
      <c r="C1252" s="25">
        <v>102.7</v>
      </c>
      <c r="E1252" s="28">
        <v>44621</v>
      </c>
      <c r="F1252" s="32">
        <v>102.67319999999999</v>
      </c>
    </row>
    <row r="1253" spans="1:6">
      <c r="A1253" t="s">
        <v>1677</v>
      </c>
      <c r="B1253" s="26">
        <v>44681</v>
      </c>
      <c r="C1253" s="25">
        <v>102.9</v>
      </c>
      <c r="E1253" s="28">
        <v>44652</v>
      </c>
      <c r="F1253" s="32">
        <v>102.9024</v>
      </c>
    </row>
    <row r="1254" spans="1:6">
      <c r="A1254" t="s">
        <v>1678</v>
      </c>
      <c r="B1254" s="26">
        <v>44712</v>
      </c>
      <c r="C1254" s="25">
        <v>103</v>
      </c>
      <c r="E1254" s="28">
        <v>44682</v>
      </c>
      <c r="F1254" s="32">
        <v>102.9659</v>
      </c>
    </row>
    <row r="1255" spans="1:6">
      <c r="A1255" t="s">
        <v>1679</v>
      </c>
      <c r="B1255" s="26">
        <v>44742</v>
      </c>
      <c r="C1255" s="25">
        <v>102.8</v>
      </c>
      <c r="E1255" s="28">
        <v>44713</v>
      </c>
      <c r="F1255" s="32">
        <v>102.8224</v>
      </c>
    </row>
    <row r="1256" spans="1:6">
      <c r="A1256" t="s">
        <v>1680</v>
      </c>
      <c r="B1256" s="26">
        <v>44773</v>
      </c>
      <c r="C1256" s="25">
        <v>103.1</v>
      </c>
      <c r="E1256" s="28">
        <v>44743</v>
      </c>
      <c r="F1256" s="32">
        <v>103.0505</v>
      </c>
    </row>
    <row r="1257" spans="1:6">
      <c r="A1257" t="s">
        <v>1681</v>
      </c>
      <c r="B1257" s="26">
        <v>44804</v>
      </c>
      <c r="C1257" s="25">
        <v>103.2</v>
      </c>
      <c r="E1257" s="28">
        <v>44774</v>
      </c>
      <c r="F1257" s="32">
        <v>103.1703</v>
      </c>
    </row>
    <row r="1258" spans="1:6">
      <c r="A1258" t="s">
        <v>1682</v>
      </c>
      <c r="B1258" s="26">
        <v>44834</v>
      </c>
      <c r="C1258" s="25">
        <v>103.5</v>
      </c>
      <c r="E1258" s="28">
        <v>44805</v>
      </c>
      <c r="F1258" s="32">
        <v>103.5326</v>
      </c>
    </row>
    <row r="1259" spans="1:6">
      <c r="A1259" t="s">
        <v>1683</v>
      </c>
      <c r="B1259" s="26">
        <v>44865</v>
      </c>
      <c r="C1259" s="25">
        <v>103.4</v>
      </c>
      <c r="E1259" s="28">
        <v>44835</v>
      </c>
      <c r="F1259" s="32">
        <v>103.4442</v>
      </c>
    </row>
    <row r="1260" spans="1:6">
      <c r="A1260" t="s">
        <v>1684</v>
      </c>
      <c r="B1260" s="26">
        <v>44895</v>
      </c>
      <c r="C1260" s="25">
        <v>103.1</v>
      </c>
      <c r="E1260" s="28">
        <v>44866</v>
      </c>
      <c r="F1260" s="32">
        <v>103.1058</v>
      </c>
    </row>
    <row r="1261" spans="1:6">
      <c r="A1261" t="s">
        <v>1685</v>
      </c>
      <c r="B1261" s="26">
        <v>44926</v>
      </c>
      <c r="C1261" s="25">
        <v>101.8</v>
      </c>
      <c r="E1261" s="28">
        <v>44896</v>
      </c>
      <c r="F1261" s="32">
        <v>101.8266</v>
      </c>
    </row>
    <row r="1262" spans="1:6">
      <c r="A1262" t="s">
        <v>1686</v>
      </c>
      <c r="B1262" s="26">
        <v>44957</v>
      </c>
      <c r="C1262" s="25">
        <v>102.7</v>
      </c>
      <c r="E1262" s="28">
        <v>44927</v>
      </c>
      <c r="F1262" s="32">
        <v>102.74760000000001</v>
      </c>
    </row>
    <row r="1263" spans="1:6">
      <c r="A1263" t="s">
        <v>1687</v>
      </c>
      <c r="B1263" s="26">
        <v>44985</v>
      </c>
      <c r="C1263" s="25">
        <v>102.8</v>
      </c>
      <c r="E1263" s="28">
        <v>44958</v>
      </c>
      <c r="F1263" s="32">
        <v>102.80029999999999</v>
      </c>
    </row>
    <row r="1264" spans="1:6">
      <c r="A1264" t="s">
        <v>1688</v>
      </c>
      <c r="B1264" s="26">
        <v>45016</v>
      </c>
      <c r="C1264" s="25">
        <v>102.8</v>
      </c>
      <c r="E1264" s="28">
        <v>44986</v>
      </c>
      <c r="F1264" s="32">
        <v>102.8143</v>
      </c>
    </row>
    <row r="1265" spans="1:6">
      <c r="A1265" t="s">
        <v>1689</v>
      </c>
      <c r="B1265" s="26">
        <v>45046</v>
      </c>
      <c r="C1265" s="25">
        <v>103.2</v>
      </c>
      <c r="E1265" s="28">
        <v>45017</v>
      </c>
      <c r="F1265" s="32">
        <v>103.22410000000001</v>
      </c>
    </row>
    <row r="1266" spans="1:6">
      <c r="A1266" t="s">
        <v>1690</v>
      </c>
      <c r="B1266" s="26">
        <v>45077</v>
      </c>
      <c r="C1266" s="25">
        <v>103</v>
      </c>
      <c r="E1266" s="28">
        <v>45047</v>
      </c>
      <c r="F1266" s="32">
        <v>102.98090000000001</v>
      </c>
    </row>
    <row r="1267" spans="1:6">
      <c r="A1267" t="s">
        <v>1691</v>
      </c>
      <c r="B1267" s="26">
        <v>45107</v>
      </c>
      <c r="C1267" s="25">
        <v>102.4</v>
      </c>
      <c r="E1267" s="28">
        <v>45078</v>
      </c>
      <c r="F1267" s="32">
        <v>102.3809</v>
      </c>
    </row>
    <row r="1268" spans="1:6">
      <c r="A1268" t="s">
        <v>1692</v>
      </c>
      <c r="B1268" s="26">
        <v>45138</v>
      </c>
      <c r="C1268" s="25">
        <v>103.1</v>
      </c>
      <c r="E1268" s="28">
        <v>45108</v>
      </c>
      <c r="F1268" s="32">
        <v>103.0722</v>
      </c>
    </row>
    <row r="1269" spans="1:6">
      <c r="A1269" t="s">
        <v>1693</v>
      </c>
      <c r="B1269" s="26">
        <v>45169</v>
      </c>
      <c r="C1269" s="25">
        <v>103.1</v>
      </c>
      <c r="E1269" s="28">
        <v>45139</v>
      </c>
      <c r="F1269" s="32">
        <v>103.0951</v>
      </c>
    </row>
    <row r="1270" spans="1:6">
      <c r="A1270" t="s">
        <v>1694</v>
      </c>
      <c r="B1270" s="26">
        <v>45199</v>
      </c>
      <c r="C1270" s="25">
        <v>103.3</v>
      </c>
      <c r="E1270" s="28">
        <v>45170</v>
      </c>
      <c r="F1270" s="32">
        <v>103.3081</v>
      </c>
    </row>
    <row r="1271" spans="1:6">
      <c r="A1271" t="s">
        <v>1695</v>
      </c>
      <c r="B1271" s="26">
        <v>45230</v>
      </c>
      <c r="C1271" s="25">
        <v>102.6</v>
      </c>
      <c r="E1271" s="28">
        <v>45200</v>
      </c>
      <c r="F1271" s="32">
        <v>102.57810000000001</v>
      </c>
    </row>
    <row r="1272" spans="1:6">
      <c r="A1272" t="s">
        <v>1696</v>
      </c>
      <c r="B1272" s="26">
        <v>45260</v>
      </c>
      <c r="C1272" s="25">
        <v>102.9</v>
      </c>
      <c r="E1272" s="28">
        <v>45231</v>
      </c>
      <c r="F1272" s="32">
        <v>102.88679999999999</v>
      </c>
    </row>
    <row r="1273" spans="1:6">
      <c r="A1273" t="s">
        <v>1697</v>
      </c>
      <c r="B1273" s="26">
        <v>45291</v>
      </c>
      <c r="C1273" s="25">
        <v>102.6</v>
      </c>
      <c r="E1273" s="28">
        <v>45261</v>
      </c>
      <c r="F1273" s="32">
        <v>102.6309</v>
      </c>
    </row>
    <row r="1274" spans="1:6">
      <c r="A1274" t="s">
        <v>1698</v>
      </c>
      <c r="B1274" s="26">
        <v>45322</v>
      </c>
      <c r="C1274" s="25">
        <v>101.5</v>
      </c>
      <c r="E1274" s="28">
        <v>45292</v>
      </c>
      <c r="F1274" s="32">
        <v>101.483</v>
      </c>
    </row>
    <row r="1275" spans="1:6">
      <c r="A1275" t="s">
        <v>1699</v>
      </c>
      <c r="B1275" s="26">
        <v>45351</v>
      </c>
      <c r="C1275" s="25">
        <v>102.7</v>
      </c>
      <c r="E1275" s="28">
        <v>45323</v>
      </c>
      <c r="F1275" s="32">
        <v>102.72669999999999</v>
      </c>
    </row>
    <row r="1276" spans="1:6">
      <c r="A1276" t="s">
        <v>1700</v>
      </c>
      <c r="B1276" s="26">
        <v>45382</v>
      </c>
      <c r="C1276" s="25">
        <v>102.5</v>
      </c>
      <c r="E1276" s="28">
        <v>45352</v>
      </c>
      <c r="F1276" s="32">
        <v>102.51860000000001</v>
      </c>
    </row>
    <row r="1277" spans="1:6">
      <c r="A1277" t="s">
        <v>1701</v>
      </c>
      <c r="B1277" s="26">
        <v>45412</v>
      </c>
      <c r="C1277" s="25">
        <v>102.4</v>
      </c>
      <c r="E1277" s="28">
        <v>45383</v>
      </c>
      <c r="F1277" s="32">
        <v>102.35680000000001</v>
      </c>
    </row>
    <row r="1278" spans="1:6">
      <c r="A1278" t="s">
        <v>1702</v>
      </c>
      <c r="B1278" s="26">
        <v>45443</v>
      </c>
      <c r="C1278" s="25">
        <v>103</v>
      </c>
      <c r="E1278" s="28">
        <v>45413</v>
      </c>
      <c r="F1278" s="32">
        <v>102.97969999999999</v>
      </c>
    </row>
    <row r="1279" spans="1:6">
      <c r="A1279" t="s">
        <v>1703</v>
      </c>
      <c r="B1279" s="26">
        <v>45473</v>
      </c>
      <c r="C1279" s="25">
        <v>103.3</v>
      </c>
      <c r="E1279" s="28">
        <v>45444</v>
      </c>
      <c r="F1279" s="32">
        <v>103.2534</v>
      </c>
    </row>
    <row r="1280" spans="1:6">
      <c r="A1280" t="s">
        <v>1704</v>
      </c>
      <c r="B1280" s="26">
        <v>45504</v>
      </c>
      <c r="C1280" s="25">
        <v>102.5</v>
      </c>
      <c r="E1280" s="28">
        <v>45474</v>
      </c>
      <c r="F1280" s="32">
        <v>102.5192</v>
      </c>
    </row>
    <row r="1281" spans="1:6">
      <c r="A1281" t="s">
        <v>1705</v>
      </c>
      <c r="B1281" s="26">
        <v>45535</v>
      </c>
      <c r="C1281" s="25">
        <v>103</v>
      </c>
      <c r="E1281" s="28">
        <v>45505</v>
      </c>
      <c r="F1281" s="32">
        <v>103.0196</v>
      </c>
    </row>
    <row r="1282" spans="1:6">
      <c r="A1282" t="s">
        <v>1706</v>
      </c>
      <c r="B1282" s="26">
        <v>45565</v>
      </c>
      <c r="C1282" s="25">
        <v>102.6</v>
      </c>
      <c r="E1282" s="28">
        <v>45536</v>
      </c>
      <c r="F1282" s="32">
        <v>102.5954</v>
      </c>
    </row>
    <row r="1283" spans="1:6">
      <c r="A1283" t="s">
        <v>1707</v>
      </c>
      <c r="B1283" s="26">
        <v>45596</v>
      </c>
      <c r="C1283" s="25">
        <v>102.3</v>
      </c>
      <c r="E1283" s="28">
        <v>45566</v>
      </c>
      <c r="F1283" s="32">
        <v>102.26690000000001</v>
      </c>
    </row>
    <row r="1284" spans="1:6">
      <c r="A1284" t="s">
        <v>1708</v>
      </c>
      <c r="B1284" s="26">
        <v>45626</v>
      </c>
      <c r="C1284" s="25">
        <v>102</v>
      </c>
      <c r="E1284" s="28">
        <v>45597</v>
      </c>
      <c r="F1284" s="32">
        <v>102.0231</v>
      </c>
    </row>
    <row r="1285" spans="1:6">
      <c r="A1285" t="s">
        <v>1709</v>
      </c>
      <c r="B1285" s="26">
        <v>45657</v>
      </c>
      <c r="C1285" s="25">
        <v>103.2</v>
      </c>
      <c r="E1285" s="28">
        <v>45627</v>
      </c>
      <c r="F1285" s="32">
        <v>103.16540000000001</v>
      </c>
    </row>
    <row r="1286" spans="1:6">
      <c r="A1286" t="s">
        <v>1710</v>
      </c>
      <c r="B1286" s="26">
        <v>45688</v>
      </c>
      <c r="C1286" s="25">
        <v>103.4</v>
      </c>
      <c r="E1286" s="28">
        <v>45658</v>
      </c>
      <c r="F1286" s="32">
        <v>103.435</v>
      </c>
    </row>
    <row r="1287" spans="1:6">
      <c r="A1287" t="s">
        <v>1711</v>
      </c>
      <c r="B1287" s="26">
        <v>45716</v>
      </c>
      <c r="C1287" s="25">
        <v>104.2</v>
      </c>
      <c r="E1287" s="28">
        <v>45689</v>
      </c>
      <c r="F1287" s="32">
        <v>104.2062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E692E-BB3B-49E7-8FF7-69DDA36468FA}">
  <sheetPr>
    <tabColor theme="8" tint="0.59999389629810485"/>
  </sheetPr>
  <dimension ref="A1:AV260"/>
  <sheetViews>
    <sheetView zoomScaleSheetLayoutView="1" workbookViewId="0">
      <pane xSplit="1" ySplit="5" topLeftCell="D39" activePane="bottomRight" state="frozen"/>
      <selection pane="topRight"/>
      <selection pane="bottomLeft"/>
      <selection pane="bottomRight"/>
    </sheetView>
  </sheetViews>
  <sheetFormatPr defaultColWidth="11.42578125" defaultRowHeight="12.75"/>
  <cols>
    <col min="1" max="5" width="11.42578125" style="7" customWidth="1"/>
    <col min="6" max="8" width="11" style="7" bestFit="1" customWidth="1"/>
    <col min="9" max="10" width="11.42578125" style="7"/>
    <col min="11" max="14" width="11.42578125" style="43"/>
    <col min="15" max="29" width="11.42578125" style="7"/>
    <col min="30" max="32" width="11.42578125" style="56"/>
    <col min="33" max="267" width="11.42578125" style="7"/>
    <col min="268" max="270" width="11" style="7" bestFit="1" customWidth="1"/>
    <col min="271" max="523" width="11.42578125" style="7"/>
    <col min="524" max="526" width="11" style="7" bestFit="1" customWidth="1"/>
    <col min="527" max="779" width="11.42578125" style="7"/>
    <col min="780" max="782" width="11" style="7" bestFit="1" customWidth="1"/>
    <col min="783" max="1035" width="11.42578125" style="7"/>
    <col min="1036" max="1038" width="11" style="7" bestFit="1" customWidth="1"/>
    <col min="1039" max="1291" width="11.42578125" style="7"/>
    <col min="1292" max="1294" width="11" style="7" bestFit="1" customWidth="1"/>
    <col min="1295" max="1547" width="11.42578125" style="7"/>
    <col min="1548" max="1550" width="11" style="7" bestFit="1" customWidth="1"/>
    <col min="1551" max="1803" width="11.42578125" style="7"/>
    <col min="1804" max="1806" width="11" style="7" bestFit="1" customWidth="1"/>
    <col min="1807" max="2059" width="11.42578125" style="7"/>
    <col min="2060" max="2062" width="11" style="7" bestFit="1" customWidth="1"/>
    <col min="2063" max="2315" width="11.42578125" style="7"/>
    <col min="2316" max="2318" width="11" style="7" bestFit="1" customWidth="1"/>
    <col min="2319" max="2571" width="11.42578125" style="7"/>
    <col min="2572" max="2574" width="11" style="7" bestFit="1" customWidth="1"/>
    <col min="2575" max="2827" width="11.42578125" style="7"/>
    <col min="2828" max="2830" width="11" style="7" bestFit="1" customWidth="1"/>
    <col min="2831" max="3083" width="11.42578125" style="7"/>
    <col min="3084" max="3086" width="11" style="7" bestFit="1" customWidth="1"/>
    <col min="3087" max="3339" width="11.42578125" style="7"/>
    <col min="3340" max="3342" width="11" style="7" bestFit="1" customWidth="1"/>
    <col min="3343" max="3595" width="11.42578125" style="7"/>
    <col min="3596" max="3598" width="11" style="7" bestFit="1" customWidth="1"/>
    <col min="3599" max="3851" width="11.42578125" style="7"/>
    <col min="3852" max="3854" width="11" style="7" bestFit="1" customWidth="1"/>
    <col min="3855" max="4107" width="11.42578125" style="7"/>
    <col min="4108" max="4110" width="11" style="7" bestFit="1" customWidth="1"/>
    <col min="4111" max="4363" width="11.42578125" style="7"/>
    <col min="4364" max="4366" width="11" style="7" bestFit="1" customWidth="1"/>
    <col min="4367" max="4619" width="11.42578125" style="7"/>
    <col min="4620" max="4622" width="11" style="7" bestFit="1" customWidth="1"/>
    <col min="4623" max="4875" width="11.42578125" style="7"/>
    <col min="4876" max="4878" width="11" style="7" bestFit="1" customWidth="1"/>
    <col min="4879" max="5131" width="11.42578125" style="7"/>
    <col min="5132" max="5134" width="11" style="7" bestFit="1" customWidth="1"/>
    <col min="5135" max="5387" width="11.42578125" style="7"/>
    <col min="5388" max="5390" width="11" style="7" bestFit="1" customWidth="1"/>
    <col min="5391" max="5643" width="11.42578125" style="7"/>
    <col min="5644" max="5646" width="11" style="7" bestFit="1" customWidth="1"/>
    <col min="5647" max="5899" width="11.42578125" style="7"/>
    <col min="5900" max="5902" width="11" style="7" bestFit="1" customWidth="1"/>
    <col min="5903" max="6155" width="11.42578125" style="7"/>
    <col min="6156" max="6158" width="11" style="7" bestFit="1" customWidth="1"/>
    <col min="6159" max="6411" width="11.42578125" style="7"/>
    <col min="6412" max="6414" width="11" style="7" bestFit="1" customWidth="1"/>
    <col min="6415" max="6667" width="11.42578125" style="7"/>
    <col min="6668" max="6670" width="11" style="7" bestFit="1" customWidth="1"/>
    <col min="6671" max="6923" width="11.42578125" style="7"/>
    <col min="6924" max="6926" width="11" style="7" bestFit="1" customWidth="1"/>
    <col min="6927" max="7179" width="11.42578125" style="7"/>
    <col min="7180" max="7182" width="11" style="7" bestFit="1" customWidth="1"/>
    <col min="7183" max="7435" width="11.42578125" style="7"/>
    <col min="7436" max="7438" width="11" style="7" bestFit="1" customWidth="1"/>
    <col min="7439" max="7691" width="11.42578125" style="7"/>
    <col min="7692" max="7694" width="11" style="7" bestFit="1" customWidth="1"/>
    <col min="7695" max="7947" width="11.42578125" style="7"/>
    <col min="7948" max="7950" width="11" style="7" bestFit="1" customWidth="1"/>
    <col min="7951" max="8203" width="11.42578125" style="7"/>
    <col min="8204" max="8206" width="11" style="7" bestFit="1" customWidth="1"/>
    <col min="8207" max="8459" width="11.42578125" style="7"/>
    <col min="8460" max="8462" width="11" style="7" bestFit="1" customWidth="1"/>
    <col min="8463" max="8715" width="11.42578125" style="7"/>
    <col min="8716" max="8718" width="11" style="7" bestFit="1" customWidth="1"/>
    <col min="8719" max="8971" width="11.42578125" style="7"/>
    <col min="8972" max="8974" width="11" style="7" bestFit="1" customWidth="1"/>
    <col min="8975" max="9227" width="11.42578125" style="7"/>
    <col min="9228" max="9230" width="11" style="7" bestFit="1" customWidth="1"/>
    <col min="9231" max="9483" width="11.42578125" style="7"/>
    <col min="9484" max="9486" width="11" style="7" bestFit="1" customWidth="1"/>
    <col min="9487" max="9739" width="11.42578125" style="7"/>
    <col min="9740" max="9742" width="11" style="7" bestFit="1" customWidth="1"/>
    <col min="9743" max="9995" width="11.42578125" style="7"/>
    <col min="9996" max="9998" width="11" style="7" bestFit="1" customWidth="1"/>
    <col min="9999" max="10251" width="11.42578125" style="7"/>
    <col min="10252" max="10254" width="11" style="7" bestFit="1" customWidth="1"/>
    <col min="10255" max="10507" width="11.42578125" style="7"/>
    <col min="10508" max="10510" width="11" style="7" bestFit="1" customWidth="1"/>
    <col min="10511" max="10763" width="11.42578125" style="7"/>
    <col min="10764" max="10766" width="11" style="7" bestFit="1" customWidth="1"/>
    <col min="10767" max="11019" width="11.42578125" style="7"/>
    <col min="11020" max="11022" width="11" style="7" bestFit="1" customWidth="1"/>
    <col min="11023" max="11275" width="11.42578125" style="7"/>
    <col min="11276" max="11278" width="11" style="7" bestFit="1" customWidth="1"/>
    <col min="11279" max="11531" width="11.42578125" style="7"/>
    <col min="11532" max="11534" width="11" style="7" bestFit="1" customWidth="1"/>
    <col min="11535" max="11787" width="11.42578125" style="7"/>
    <col min="11788" max="11790" width="11" style="7" bestFit="1" customWidth="1"/>
    <col min="11791" max="12043" width="11.42578125" style="7"/>
    <col min="12044" max="12046" width="11" style="7" bestFit="1" customWidth="1"/>
    <col min="12047" max="12299" width="11.42578125" style="7"/>
    <col min="12300" max="12302" width="11" style="7" bestFit="1" customWidth="1"/>
    <col min="12303" max="12555" width="11.42578125" style="7"/>
    <col min="12556" max="12558" width="11" style="7" bestFit="1" customWidth="1"/>
    <col min="12559" max="12811" width="11.42578125" style="7"/>
    <col min="12812" max="12814" width="11" style="7" bestFit="1" customWidth="1"/>
    <col min="12815" max="13067" width="11.42578125" style="7"/>
    <col min="13068" max="13070" width="11" style="7" bestFit="1" customWidth="1"/>
    <col min="13071" max="13323" width="11.42578125" style="7"/>
    <col min="13324" max="13326" width="11" style="7" bestFit="1" customWidth="1"/>
    <col min="13327" max="13579" width="11.42578125" style="7"/>
    <col min="13580" max="13582" width="11" style="7" bestFit="1" customWidth="1"/>
    <col min="13583" max="13835" width="11.42578125" style="7"/>
    <col min="13836" max="13838" width="11" style="7" bestFit="1" customWidth="1"/>
    <col min="13839" max="14091" width="11.42578125" style="7"/>
    <col min="14092" max="14094" width="11" style="7" bestFit="1" customWidth="1"/>
    <col min="14095" max="14347" width="11.42578125" style="7"/>
    <col min="14348" max="14350" width="11" style="7" bestFit="1" customWidth="1"/>
    <col min="14351" max="14603" width="11.42578125" style="7"/>
    <col min="14604" max="14606" width="11" style="7" bestFit="1" customWidth="1"/>
    <col min="14607" max="14859" width="11.42578125" style="7"/>
    <col min="14860" max="14862" width="11" style="7" bestFit="1" customWidth="1"/>
    <col min="14863" max="15115" width="11.42578125" style="7"/>
    <col min="15116" max="15118" width="11" style="7" bestFit="1" customWidth="1"/>
    <col min="15119" max="15371" width="11.42578125" style="7"/>
    <col min="15372" max="15374" width="11" style="7" bestFit="1" customWidth="1"/>
    <col min="15375" max="15627" width="11.42578125" style="7"/>
    <col min="15628" max="15630" width="11" style="7" bestFit="1" customWidth="1"/>
    <col min="15631" max="15883" width="11.42578125" style="7"/>
    <col min="15884" max="15886" width="11" style="7" bestFit="1" customWidth="1"/>
    <col min="15887" max="16139" width="11.42578125" style="7"/>
    <col min="16140" max="16142" width="11" style="7" bestFit="1" customWidth="1"/>
    <col min="16143" max="16384" width="11.42578125" style="7"/>
  </cols>
  <sheetData>
    <row r="1" spans="1:34">
      <c r="A1" s="50" t="s">
        <v>1712</v>
      </c>
      <c r="B1" s="40" t="s">
        <v>1713</v>
      </c>
      <c r="C1" s="40" t="s">
        <v>1713</v>
      </c>
      <c r="D1" s="40" t="s">
        <v>1713</v>
      </c>
      <c r="F1" s="41"/>
      <c r="G1" s="42" t="s">
        <v>1714</v>
      </c>
      <c r="H1" s="41"/>
      <c r="L1" s="52" t="s">
        <v>1715</v>
      </c>
      <c r="P1" s="43"/>
      <c r="Q1" s="52" t="s">
        <v>1716</v>
      </c>
      <c r="R1" s="43"/>
      <c r="S1" s="43"/>
      <c r="T1" s="43"/>
      <c r="U1" s="41"/>
      <c r="V1" s="42" t="s">
        <v>1717</v>
      </c>
      <c r="W1" s="41"/>
      <c r="AA1" s="42" t="s">
        <v>1718</v>
      </c>
      <c r="AH1" s="48" t="s">
        <v>1719</v>
      </c>
    </row>
    <row r="2" spans="1:34">
      <c r="B2" s="40" t="s">
        <v>1720</v>
      </c>
      <c r="C2" s="40" t="s">
        <v>1720</v>
      </c>
      <c r="D2" s="40" t="s">
        <v>1721</v>
      </c>
      <c r="F2" s="41"/>
      <c r="H2" s="41"/>
      <c r="P2" s="43"/>
      <c r="Q2" s="43"/>
      <c r="R2" s="43"/>
      <c r="S2" s="43"/>
      <c r="T2" s="43"/>
      <c r="U2" s="55" t="s">
        <v>1722</v>
      </c>
      <c r="W2" s="41"/>
      <c r="AH2" s="7" t="s">
        <v>1723</v>
      </c>
    </row>
    <row r="3" spans="1:34">
      <c r="B3" s="40" t="s">
        <v>1724</v>
      </c>
      <c r="F3" s="41" t="s">
        <v>1725</v>
      </c>
      <c r="G3" s="41" t="s">
        <v>1726</v>
      </c>
      <c r="H3" s="41" t="s">
        <v>1727</v>
      </c>
      <c r="I3" s="41" t="s">
        <v>449</v>
      </c>
      <c r="K3" s="53" t="s">
        <v>1725</v>
      </c>
      <c r="L3" s="53" t="s">
        <v>1726</v>
      </c>
      <c r="M3" s="53" t="s">
        <v>1727</v>
      </c>
      <c r="N3" s="53" t="s">
        <v>449</v>
      </c>
      <c r="P3" s="53" t="s">
        <v>1725</v>
      </c>
      <c r="Q3" s="53" t="s">
        <v>1726</v>
      </c>
      <c r="R3" s="53" t="s">
        <v>1727</v>
      </c>
      <c r="S3" s="53" t="s">
        <v>449</v>
      </c>
      <c r="T3" s="53"/>
      <c r="U3" s="41" t="s">
        <v>1725</v>
      </c>
      <c r="V3" s="41" t="s">
        <v>1726</v>
      </c>
      <c r="W3" s="41" t="s">
        <v>1727</v>
      </c>
      <c r="X3" s="41" t="s">
        <v>449</v>
      </c>
      <c r="Z3" s="41" t="s">
        <v>1725</v>
      </c>
      <c r="AA3" s="41" t="s">
        <v>1726</v>
      </c>
      <c r="AB3" s="41" t="s">
        <v>1727</v>
      </c>
      <c r="AC3" s="41" t="s">
        <v>449</v>
      </c>
      <c r="AD3" s="56" t="s">
        <v>1728</v>
      </c>
      <c r="AF3" s="61" t="s">
        <v>1729</v>
      </c>
      <c r="AH3" s="7" t="s">
        <v>1730</v>
      </c>
    </row>
    <row r="4" spans="1:34">
      <c r="B4" s="40"/>
      <c r="C4" s="41" t="s">
        <v>1731</v>
      </c>
      <c r="D4" s="41"/>
      <c r="F4" s="41"/>
      <c r="G4" s="41"/>
      <c r="H4" s="41"/>
      <c r="AF4" s="61" t="s">
        <v>1732</v>
      </c>
    </row>
    <row r="5" spans="1:34" ht="15">
      <c r="B5" s="40" t="s">
        <v>1733</v>
      </c>
      <c r="D5" s="1" t="s">
        <v>388</v>
      </c>
      <c r="E5" s="1"/>
      <c r="F5" s="41"/>
      <c r="G5" s="41" t="s">
        <v>1734</v>
      </c>
      <c r="H5" s="41"/>
      <c r="L5" s="53" t="s">
        <v>1735</v>
      </c>
    </row>
    <row r="6" spans="1:34">
      <c r="A6" s="7">
        <f t="shared" ref="A6:A25" si="0">A7-1</f>
        <v>1800</v>
      </c>
      <c r="B6" s="43">
        <f t="shared" ref="B6:B69" si="1">B7/(C7/C6)</f>
        <v>1213.5505910608649</v>
      </c>
      <c r="C6" s="43">
        <v>1396.7</v>
      </c>
      <c r="D6" s="43">
        <f>'Chart 3 Trade Data'!Y15</f>
        <v>486.01752291519762</v>
      </c>
      <c r="E6" s="66">
        <f t="shared" ref="E6:E43" si="2">SUM(F6:H6)-I6</f>
        <v>0</v>
      </c>
      <c r="F6" s="64">
        <f t="shared" ref="F6:F42" si="3">K6*P7-((K6*P7)/(K6*P7+L6*Q7+M6*R7))*J6</f>
        <v>327.3370118909524</v>
      </c>
      <c r="G6" s="65">
        <f t="shared" ref="G6:G42" si="4">L6*Q7-((L6*Q7)/(K6*P7+L6*Q7+M6*R7))*J6</f>
        <v>49.046713578491101</v>
      </c>
      <c r="H6" s="65">
        <f t="shared" ref="H6:H42" si="5">M6*R7-((M6*R7)/(K6*P7+L6*Q7+M6*R7))*J6</f>
        <v>106.03419355037062</v>
      </c>
      <c r="I6" s="63">
        <f t="shared" ref="I6:I43" si="6">I7/(D7/D6)</f>
        <v>482.41791901981412</v>
      </c>
      <c r="J6" s="45">
        <f t="shared" ref="J6:J43" si="7">K6*P7+L6*Q7+M6*R7-I6</f>
        <v>14.815231725016929</v>
      </c>
      <c r="K6" s="54">
        <v>1400</v>
      </c>
      <c r="L6" s="62">
        <f>N6*AA6/100</f>
        <v>103.6042231148493</v>
      </c>
      <c r="M6" s="62">
        <f>N6*AB6/100</f>
        <v>176.39577688515081</v>
      </c>
      <c r="N6" s="43">
        <v>1680</v>
      </c>
      <c r="O6" s="44"/>
      <c r="P6" s="44">
        <f>F6/K6</f>
        <v>0.23381215135068029</v>
      </c>
      <c r="Q6" s="44">
        <f>G6/L6</f>
        <v>0.47340457853847245</v>
      </c>
      <c r="R6" s="44">
        <f>H6/M6</f>
        <v>0.60111526150316064</v>
      </c>
      <c r="S6" s="44">
        <f>I6/N6</f>
        <v>0.28715352322607984</v>
      </c>
      <c r="T6" s="44"/>
      <c r="U6" s="44"/>
      <c r="V6" s="44"/>
      <c r="Z6" s="47">
        <f>100*K6/$N6</f>
        <v>83.333333333333329</v>
      </c>
      <c r="AA6" s="60">
        <f>AD6*AF6</f>
        <v>6.1669180425505541</v>
      </c>
      <c r="AB6" s="60">
        <f>AD6*(1-AF6)</f>
        <v>10.499748624116119</v>
      </c>
      <c r="AC6" s="47">
        <f>100*N6/$N6</f>
        <v>100</v>
      </c>
      <c r="AD6" s="56">
        <f>AC6-Z6</f>
        <v>16.666666666666671</v>
      </c>
      <c r="AE6" s="56">
        <v>209</v>
      </c>
      <c r="AF6" s="59">
        <f>VLOOKUP(AE6,'GDP historical pre-WWI forecast'!$A$2:$C$112,3)</f>
        <v>0.37001508255303311</v>
      </c>
    </row>
    <row r="7" spans="1:34">
      <c r="A7" s="7">
        <f t="shared" si="0"/>
        <v>1801</v>
      </c>
      <c r="B7" s="43">
        <f t="shared" si="1"/>
        <v>1234.472978282706</v>
      </c>
      <c r="C7" s="43">
        <v>1420.78</v>
      </c>
      <c r="D7" s="43">
        <f>'Chart 3 Trade Data'!Y16</f>
        <v>520.01874879815387</v>
      </c>
      <c r="E7" s="66">
        <f t="shared" si="2"/>
        <v>0</v>
      </c>
      <c r="F7" s="64">
        <f t="shared" si="3"/>
        <v>350.64424538800705</v>
      </c>
      <c r="G7" s="65">
        <f t="shared" si="4"/>
        <v>52.46636183673543</v>
      </c>
      <c r="H7" s="65">
        <f t="shared" si="5"/>
        <v>113.0567135371985</v>
      </c>
      <c r="I7" s="63">
        <f t="shared" si="6"/>
        <v>516.16732076194103</v>
      </c>
      <c r="J7" s="45">
        <f t="shared" si="7"/>
        <v>-79.544582718327888</v>
      </c>
      <c r="K7" s="51">
        <f>K6+(K16-K6)*(1/10)</f>
        <v>1455</v>
      </c>
      <c r="L7" s="51">
        <f>L6+(L16-L6)*(1/10)</f>
        <v>107.52559429248946</v>
      </c>
      <c r="M7" s="51">
        <f>M6+(M16-M6)*(1/10)</f>
        <v>182.47440570751064</v>
      </c>
      <c r="N7" s="51">
        <f>N6+(N16-N6)*(1/10)</f>
        <v>1745</v>
      </c>
      <c r="O7" s="44"/>
      <c r="P7" s="44">
        <f t="shared" ref="P7:P70" si="8">F7/K7</f>
        <v>0.24099260851409418</v>
      </c>
      <c r="Q7" s="44">
        <f t="shared" ref="Q7:Q70" si="9">G7/L7</f>
        <v>0.48794300726222672</v>
      </c>
      <c r="R7" s="44">
        <f t="shared" ref="R7:R70" si="10">H7/M7</f>
        <v>0.61957573227238127</v>
      </c>
      <c r="S7" s="44">
        <f t="shared" ref="S7:S70" si="11">I7/N7</f>
        <v>0.29579789155412095</v>
      </c>
      <c r="T7" s="44"/>
      <c r="U7" s="44"/>
      <c r="V7" s="44"/>
      <c r="Z7" s="47"/>
      <c r="AC7" s="47"/>
      <c r="AE7" s="56">
        <v>208</v>
      </c>
      <c r="AF7" s="59">
        <f>VLOOKUP(AE7,'GDP historical pre-WWI forecast'!$A$2:$C$112,3)</f>
        <v>0.37059724137437472</v>
      </c>
    </row>
    <row r="8" spans="1:34">
      <c r="A8" s="7">
        <f t="shared" si="0"/>
        <v>1802</v>
      </c>
      <c r="B8" s="43">
        <f t="shared" si="1"/>
        <v>1234.6293748649291</v>
      </c>
      <c r="C8" s="43">
        <v>1420.96</v>
      </c>
      <c r="D8" s="43">
        <f>'Chart 3 Trade Data'!Y17</f>
        <v>456.01644125376572</v>
      </c>
      <c r="E8" s="66">
        <f t="shared" si="2"/>
        <v>0</v>
      </c>
      <c r="F8" s="64">
        <f t="shared" si="3"/>
        <v>307.81977277790656</v>
      </c>
      <c r="G8" s="65">
        <f t="shared" si="4"/>
        <v>45.999508331921213</v>
      </c>
      <c r="H8" s="65">
        <f t="shared" si="5"/>
        <v>98.819754019874296</v>
      </c>
      <c r="I8" s="63">
        <f t="shared" si="6"/>
        <v>452.63903512970211</v>
      </c>
      <c r="J8" s="45">
        <f t="shared" si="7"/>
        <v>20.003194808786532</v>
      </c>
      <c r="K8" s="51">
        <f>K6+(K16-K6)*(2/10)</f>
        <v>1510</v>
      </c>
      <c r="L8" s="51">
        <f>L6+(L16-L6)*(2/10)</f>
        <v>111.4469654701296</v>
      </c>
      <c r="M8" s="51">
        <f>M6+(M16-M6)*(2/10)</f>
        <v>188.5530345298705</v>
      </c>
      <c r="N8" s="51">
        <f>N6+(N16-N6)*(2/10)</f>
        <v>1810</v>
      </c>
      <c r="O8" s="44"/>
      <c r="P8" s="44">
        <f t="shared" si="8"/>
        <v>0.20385415415755401</v>
      </c>
      <c r="Q8" s="44">
        <f t="shared" si="9"/>
        <v>0.41274796615480897</v>
      </c>
      <c r="R8" s="44">
        <f t="shared" si="10"/>
        <v>0.52409527253839716</v>
      </c>
      <c r="S8" s="44">
        <f t="shared" si="11"/>
        <v>0.2500768149887857</v>
      </c>
      <c r="T8" s="44"/>
      <c r="U8" s="44"/>
      <c r="V8" s="44"/>
      <c r="Z8" s="47"/>
      <c r="AC8" s="47"/>
      <c r="AE8" s="56">
        <v>207</v>
      </c>
      <c r="AF8" s="59">
        <f>VLOOKUP(AE8,'GDP historical pre-WWI forecast'!$A$2:$C$112,3)</f>
        <v>0.37117940019571638</v>
      </c>
    </row>
    <row r="9" spans="1:34">
      <c r="A9" s="7">
        <f t="shared" si="0"/>
        <v>1803</v>
      </c>
      <c r="B9" s="43">
        <f t="shared" si="1"/>
        <v>1217.3041090342183</v>
      </c>
      <c r="C9" s="43">
        <v>1401.02</v>
      </c>
      <c r="D9" s="43">
        <f>'Chart 3 Trade Data'!Y18</f>
        <v>493.01777530286518</v>
      </c>
      <c r="E9" s="66">
        <f t="shared" si="2"/>
        <v>0</v>
      </c>
      <c r="F9" s="64">
        <f t="shared" si="3"/>
        <v>333.13052262909605</v>
      </c>
      <c r="G9" s="65">
        <f t="shared" si="4"/>
        <v>49.72240095651015</v>
      </c>
      <c r="H9" s="65">
        <f t="shared" si="5"/>
        <v>106.51340167523404</v>
      </c>
      <c r="I9" s="63">
        <f t="shared" si="6"/>
        <v>489.36632526084026</v>
      </c>
      <c r="J9" s="45">
        <f t="shared" si="7"/>
        <v>27.020794787106354</v>
      </c>
      <c r="K9" s="51">
        <f>K6+(K16-K6)*(3/10)</f>
        <v>1565</v>
      </c>
      <c r="L9" s="51">
        <f>L6+(L16-L6)*(3/10)</f>
        <v>115.36833664776975</v>
      </c>
      <c r="M9" s="51">
        <f>M6+(M16-M6)*(3/10)</f>
        <v>194.63166335223033</v>
      </c>
      <c r="N9" s="51">
        <f>N6+(N16-N6)*(3/10)</f>
        <v>1875</v>
      </c>
      <c r="O9" s="44"/>
      <c r="P9" s="44">
        <f t="shared" si="8"/>
        <v>0.21286295375661091</v>
      </c>
      <c r="Q9" s="44">
        <f t="shared" si="9"/>
        <v>0.43098827981127313</v>
      </c>
      <c r="R9" s="44">
        <f t="shared" si="10"/>
        <v>0.54725628831766071</v>
      </c>
      <c r="S9" s="44">
        <f t="shared" si="11"/>
        <v>0.26099537347244811</v>
      </c>
      <c r="T9" s="44"/>
      <c r="U9" s="44"/>
      <c r="V9" s="44"/>
      <c r="Z9" s="47"/>
      <c r="AC9" s="47"/>
      <c r="AE9" s="56">
        <v>206</v>
      </c>
      <c r="AF9" s="59">
        <f>VLOOKUP(AE9,'GDP historical pre-WWI forecast'!$A$2:$C$112,3)</f>
        <v>0.37176155901705799</v>
      </c>
    </row>
    <row r="10" spans="1:34">
      <c r="A10" s="7">
        <f t="shared" si="0"/>
        <v>1804</v>
      </c>
      <c r="B10" s="43">
        <f t="shared" si="1"/>
        <v>1226.1578933278463</v>
      </c>
      <c r="C10" s="43">
        <v>1411.21</v>
      </c>
      <c r="D10" s="43">
        <f>'Chart 3 Trade Data'!Y19</f>
        <v>538.01939779501311</v>
      </c>
      <c r="E10" s="66">
        <f t="shared" si="2"/>
        <v>0</v>
      </c>
      <c r="F10" s="64">
        <f t="shared" si="3"/>
        <v>363.8785196481025</v>
      </c>
      <c r="G10" s="65">
        <f t="shared" si="4"/>
        <v>54.251250788806374</v>
      </c>
      <c r="H10" s="65">
        <f t="shared" si="5"/>
        <v>115.90488065909936</v>
      </c>
      <c r="I10" s="63">
        <f t="shared" si="6"/>
        <v>534.03465109600825</v>
      </c>
      <c r="J10" s="45">
        <f t="shared" si="7"/>
        <v>10.782411406266306</v>
      </c>
      <c r="K10" s="51">
        <f>K6+(K16-K6)*(4/10)</f>
        <v>1620</v>
      </c>
      <c r="L10" s="51">
        <f>L6+(L16-L6)*(4/10)</f>
        <v>119.28970782540989</v>
      </c>
      <c r="M10" s="51">
        <f>M6+(M16-M6)*(4/10)</f>
        <v>200.71029217459019</v>
      </c>
      <c r="N10" s="51">
        <f>N6+(N16-N6)*(4/10)</f>
        <v>1940</v>
      </c>
      <c r="P10" s="44">
        <f t="shared" si="8"/>
        <v>0.2246163701531497</v>
      </c>
      <c r="Q10" s="44">
        <f t="shared" si="9"/>
        <v>0.45478567914851009</v>
      </c>
      <c r="R10" s="44">
        <f t="shared" si="10"/>
        <v>0.57747352865331958</v>
      </c>
      <c r="S10" s="44">
        <f t="shared" si="11"/>
        <v>0.27527559334845786</v>
      </c>
      <c r="U10" s="44"/>
      <c r="V10" s="44"/>
      <c r="Z10" s="47"/>
      <c r="AC10" s="47"/>
      <c r="AE10" s="56">
        <v>205</v>
      </c>
      <c r="AF10" s="59">
        <f>VLOOKUP(AE10,'GDP historical pre-WWI forecast'!$A$2:$C$112,3)</f>
        <v>0.37234371783839965</v>
      </c>
    </row>
    <row r="11" spans="1:34">
      <c r="A11" s="7">
        <f t="shared" si="0"/>
        <v>1805</v>
      </c>
      <c r="B11" s="43">
        <f t="shared" si="1"/>
        <v>1251.6418475311934</v>
      </c>
      <c r="C11" s="43">
        <v>1440.54</v>
      </c>
      <c r="D11" s="43">
        <f>'Chart 3 Trade Data'!Y20</f>
        <v>567.02044340106397</v>
      </c>
      <c r="E11" s="66">
        <f t="shared" si="2"/>
        <v>0</v>
      </c>
      <c r="F11" s="64">
        <f t="shared" si="3"/>
        <v>383.82872996236836</v>
      </c>
      <c r="G11" s="65">
        <f t="shared" si="4"/>
        <v>57.165999929065769</v>
      </c>
      <c r="H11" s="65">
        <f t="shared" si="5"/>
        <v>121.82617563168235</v>
      </c>
      <c r="I11" s="63">
        <f t="shared" si="6"/>
        <v>562.82090552311649</v>
      </c>
      <c r="J11" s="45">
        <f t="shared" si="7"/>
        <v>37.380293756235574</v>
      </c>
      <c r="K11" s="51">
        <f>K6+(K16-K6)*(5/10)</f>
        <v>1675</v>
      </c>
      <c r="L11" s="51">
        <f>L6+(L16-L6)*(5/10)</f>
        <v>123.21107900305005</v>
      </c>
      <c r="M11" s="51">
        <f>M6+(M16-M6)*(5/10)</f>
        <v>206.78892099695003</v>
      </c>
      <c r="N11" s="51">
        <f>N6+(N16-N6)*(5/10)</f>
        <v>2005</v>
      </c>
      <c r="P11" s="44">
        <f t="shared" si="8"/>
        <v>0.22915148057454826</v>
      </c>
      <c r="Q11" s="44">
        <f t="shared" si="9"/>
        <v>0.46396801644477642</v>
      </c>
      <c r="R11" s="44">
        <f t="shared" si="10"/>
        <v>0.5891329914791672</v>
      </c>
      <c r="S11" s="44">
        <f t="shared" si="11"/>
        <v>0.28070868105891095</v>
      </c>
      <c r="U11" s="44"/>
      <c r="V11" s="44"/>
      <c r="Z11" s="47"/>
      <c r="AC11" s="47"/>
      <c r="AE11" s="56">
        <v>204</v>
      </c>
      <c r="AF11" s="59">
        <f>VLOOKUP(AE11,'GDP historical pre-WWI forecast'!$A$2:$C$112,3)</f>
        <v>0.37292587665974131</v>
      </c>
    </row>
    <row r="12" spans="1:34">
      <c r="A12" s="7">
        <f t="shared" si="0"/>
        <v>1806</v>
      </c>
      <c r="B12" s="43">
        <f t="shared" si="1"/>
        <v>1269.9315589522796</v>
      </c>
      <c r="C12" s="43">
        <v>1461.59</v>
      </c>
      <c r="D12" s="43">
        <f>'Chart 3 Trade Data'!Y21</f>
        <v>624.02249855778462</v>
      </c>
      <c r="E12" s="66">
        <f t="shared" si="2"/>
        <v>0</v>
      </c>
      <c r="F12" s="64">
        <f t="shared" si="3"/>
        <v>422.7614794448549</v>
      </c>
      <c r="G12" s="65">
        <f t="shared" si="4"/>
        <v>62.902962403044242</v>
      </c>
      <c r="H12" s="65">
        <f t="shared" si="5"/>
        <v>133.73634306643012</v>
      </c>
      <c r="I12" s="63">
        <f t="shared" si="6"/>
        <v>619.40078491432928</v>
      </c>
      <c r="J12" s="45">
        <f t="shared" si="7"/>
        <v>-46.543140859224309</v>
      </c>
      <c r="K12" s="51">
        <f>K6+(K16-K6)*(6/10)</f>
        <v>1730</v>
      </c>
      <c r="L12" s="51">
        <f>L6+(L16-L6)*(6/10)</f>
        <v>127.1324501806902</v>
      </c>
      <c r="M12" s="51">
        <f>M6+(M16-M6)*(6/10)</f>
        <v>212.86754981930986</v>
      </c>
      <c r="N12" s="51">
        <f>N6+(N16-N6)*(6/10)</f>
        <v>2070</v>
      </c>
      <c r="P12" s="44">
        <f t="shared" si="8"/>
        <v>0.24437079736696815</v>
      </c>
      <c r="Q12" s="44">
        <f t="shared" si="9"/>
        <v>0.49478290014580717</v>
      </c>
      <c r="R12" s="44">
        <f t="shared" si="10"/>
        <v>0.62826082782439441</v>
      </c>
      <c r="S12" s="44">
        <f t="shared" si="11"/>
        <v>0.29922743232576293</v>
      </c>
      <c r="U12" s="44"/>
      <c r="V12" s="44"/>
      <c r="Z12" s="47"/>
      <c r="AC12" s="47"/>
      <c r="AE12" s="56">
        <v>203</v>
      </c>
      <c r="AF12" s="59">
        <f>VLOOKUP(AE12,'GDP historical pre-WWI forecast'!$A$2:$C$112,3)</f>
        <v>0.37350803548108291</v>
      </c>
    </row>
    <row r="13" spans="1:34">
      <c r="A13" s="7">
        <f t="shared" si="0"/>
        <v>1807</v>
      </c>
      <c r="B13" s="43">
        <f t="shared" si="1"/>
        <v>1230.7802812024388</v>
      </c>
      <c r="C13" s="43">
        <v>1416.53</v>
      </c>
      <c r="D13" s="43">
        <f>'Chart 3 Trade Data'!Y22</f>
        <v>595.02145295173375</v>
      </c>
      <c r="E13" s="66">
        <f t="shared" si="2"/>
        <v>0</v>
      </c>
      <c r="F13" s="64">
        <f t="shared" si="3"/>
        <v>403.42470264328927</v>
      </c>
      <c r="G13" s="65">
        <f t="shared" si="4"/>
        <v>59.970729534862528</v>
      </c>
      <c r="H13" s="65">
        <f t="shared" si="5"/>
        <v>127.21909830906927</v>
      </c>
      <c r="I13" s="63">
        <f t="shared" si="6"/>
        <v>590.61453048722103</v>
      </c>
      <c r="J13" s="45">
        <f t="shared" si="7"/>
        <v>38.653500951710953</v>
      </c>
      <c r="K13" s="51">
        <f>K6+(K16-K6)*(7/10)</f>
        <v>1785</v>
      </c>
      <c r="L13" s="51">
        <f>L6+(L16-L6)*(7/10)</f>
        <v>131.05382135833034</v>
      </c>
      <c r="M13" s="51">
        <f>M6+(M16-M6)*(7/10)</f>
        <v>218.94617864166972</v>
      </c>
      <c r="N13" s="51">
        <f>N6+(N16-N6)*(7/10)</f>
        <v>2135</v>
      </c>
      <c r="P13" s="44">
        <f t="shared" si="8"/>
        <v>0.22600823677495196</v>
      </c>
      <c r="Q13" s="44">
        <f t="shared" si="9"/>
        <v>0.4576038219510532</v>
      </c>
      <c r="R13" s="44">
        <f t="shared" si="10"/>
        <v>0.5810519238030537</v>
      </c>
      <c r="S13" s="44">
        <f t="shared" si="11"/>
        <v>0.27663444050923702</v>
      </c>
      <c r="U13" s="44"/>
      <c r="V13" s="44"/>
      <c r="Z13" s="47"/>
      <c r="AC13" s="47"/>
      <c r="AE13" s="56">
        <v>202</v>
      </c>
      <c r="AF13" s="59">
        <f>VLOOKUP(AE13,'GDP historical pre-WWI forecast'!$A$2:$C$112,3)</f>
        <v>0.37409019430242457</v>
      </c>
    </row>
    <row r="14" spans="1:34">
      <c r="A14" s="7">
        <f t="shared" si="0"/>
        <v>1808</v>
      </c>
      <c r="B14" s="43">
        <f t="shared" si="1"/>
        <v>1195.5997389012614</v>
      </c>
      <c r="C14" s="43">
        <v>1376.04</v>
      </c>
      <c r="D14" s="43">
        <f>'Chart 3 Trade Data'!Y23</f>
        <v>653.0235441638356</v>
      </c>
      <c r="E14" s="66">
        <f t="shared" si="2"/>
        <v>0</v>
      </c>
      <c r="F14" s="64">
        <f t="shared" si="3"/>
        <v>443.07131244086594</v>
      </c>
      <c r="G14" s="65">
        <f t="shared" si="4"/>
        <v>65.8074617851927</v>
      </c>
      <c r="H14" s="65">
        <f t="shared" si="5"/>
        <v>139.30826511537902</v>
      </c>
      <c r="I14" s="63">
        <f t="shared" si="6"/>
        <v>648.18703934143764</v>
      </c>
      <c r="J14" s="45">
        <f t="shared" si="7"/>
        <v>21.161157214816626</v>
      </c>
      <c r="K14" s="51">
        <f>K6+(K16-K6)*(8/10)</f>
        <v>1840</v>
      </c>
      <c r="L14" s="51">
        <f>L6+(L16-L6)*(8/10)</f>
        <v>134.97519253597051</v>
      </c>
      <c r="M14" s="51">
        <f>M6+(M16-M6)*(8/10)</f>
        <v>225.02480746402955</v>
      </c>
      <c r="N14" s="51">
        <f>N6+(N16-N6)*(8/10)</f>
        <v>2200</v>
      </c>
      <c r="P14" s="44">
        <f t="shared" si="8"/>
        <v>0.24079962632655758</v>
      </c>
      <c r="Q14" s="44">
        <f t="shared" si="9"/>
        <v>0.48755227200476264</v>
      </c>
      <c r="R14" s="44">
        <f t="shared" si="10"/>
        <v>0.61907958809229324</v>
      </c>
      <c r="S14" s="44">
        <f t="shared" si="11"/>
        <v>0.29463047242792623</v>
      </c>
      <c r="U14" s="44"/>
      <c r="V14" s="44"/>
      <c r="Z14" s="47"/>
      <c r="AC14" s="47"/>
      <c r="AE14" s="56">
        <v>201</v>
      </c>
      <c r="AF14" s="59">
        <f>VLOOKUP(AE14,'GDP historical pre-WWI forecast'!$A$2:$C$112,3)</f>
        <v>0.37467235312376618</v>
      </c>
    </row>
    <row r="15" spans="1:34">
      <c r="A15" s="7">
        <f t="shared" si="0"/>
        <v>1809</v>
      </c>
      <c r="B15" s="43">
        <f t="shared" si="1"/>
        <v>1248.1316131301865</v>
      </c>
      <c r="C15" s="43">
        <v>1436.5</v>
      </c>
      <c r="D15" s="43">
        <f>'Chart 3 Trade Data'!Y24</f>
        <v>694.02502243445929</v>
      </c>
      <c r="E15" s="66">
        <f t="shared" si="2"/>
        <v>0</v>
      </c>
      <c r="F15" s="64">
        <f t="shared" si="3"/>
        <v>471.21247286454485</v>
      </c>
      <c r="G15" s="65">
        <f t="shared" si="4"/>
        <v>69.930146925407058</v>
      </c>
      <c r="H15" s="65">
        <f t="shared" si="5"/>
        <v>147.74222753463883</v>
      </c>
      <c r="I15" s="63">
        <f t="shared" si="6"/>
        <v>688.88484732459074</v>
      </c>
      <c r="J15" s="45">
        <f t="shared" si="7"/>
        <v>0.30722562800679043</v>
      </c>
      <c r="K15" s="51">
        <f>K6+(K16-K6)*(9/10)</f>
        <v>1895</v>
      </c>
      <c r="L15" s="51">
        <f>L6+(L16-L6)*(9/10)</f>
        <v>138.89656371361065</v>
      </c>
      <c r="M15" s="51">
        <f>M6+(M16-M6)*(9/10)</f>
        <v>231.10343628638941</v>
      </c>
      <c r="N15" s="51">
        <f>N6+(N16-N6)*(9/10)</f>
        <v>2265</v>
      </c>
      <c r="P15" s="44">
        <f t="shared" si="8"/>
        <v>0.24866093554857249</v>
      </c>
      <c r="Q15" s="44">
        <f t="shared" si="9"/>
        <v>0.50346923678828581</v>
      </c>
      <c r="R15" s="44">
        <f t="shared" si="10"/>
        <v>0.63929048355452756</v>
      </c>
      <c r="S15" s="44">
        <f t="shared" si="11"/>
        <v>0.30414342045235793</v>
      </c>
      <c r="U15" s="44"/>
      <c r="V15" s="44"/>
      <c r="Z15" s="47"/>
      <c r="AC15" s="47"/>
      <c r="AE15" s="56">
        <v>200</v>
      </c>
      <c r="AF15" s="59">
        <f>VLOOKUP(AE15,'GDP historical pre-WWI forecast'!$A$2:$C$112,3)</f>
        <v>0.37525451194510784</v>
      </c>
    </row>
    <row r="16" spans="1:34">
      <c r="A16" s="7">
        <f t="shared" si="0"/>
        <v>1810</v>
      </c>
      <c r="B16" s="43">
        <f t="shared" si="1"/>
        <v>1278.0815586259034</v>
      </c>
      <c r="C16" s="43">
        <v>1470.97</v>
      </c>
      <c r="D16" s="43">
        <f>'Chart 3 Trade Data'!Y25</f>
        <v>714.02574354208059</v>
      </c>
      <c r="E16" s="66">
        <f t="shared" si="2"/>
        <v>0</v>
      </c>
      <c r="F16" s="64">
        <f t="shared" si="3"/>
        <v>485.10507275970406</v>
      </c>
      <c r="G16" s="65">
        <f t="shared" si="4"/>
        <v>71.936504282258937</v>
      </c>
      <c r="H16" s="65">
        <f t="shared" si="5"/>
        <v>151.69585954270258</v>
      </c>
      <c r="I16" s="63">
        <f t="shared" si="6"/>
        <v>708.73743658466549</v>
      </c>
      <c r="J16" s="45">
        <f t="shared" si="7"/>
        <v>30.606394366530481</v>
      </c>
      <c r="K16" s="54">
        <v>1950</v>
      </c>
      <c r="L16" s="62">
        <f>N16*AA16/100</f>
        <v>142.81793489125079</v>
      </c>
      <c r="M16" s="62">
        <f>N16*AB16/100</f>
        <v>237.18206510874924</v>
      </c>
      <c r="N16" s="45">
        <v>2330</v>
      </c>
      <c r="P16" s="44">
        <f t="shared" si="8"/>
        <v>0.24877183218446361</v>
      </c>
      <c r="Q16" s="44">
        <f t="shared" si="9"/>
        <v>0.50369377163334028</v>
      </c>
      <c r="R16" s="44">
        <f t="shared" si="10"/>
        <v>0.63957559132116171</v>
      </c>
      <c r="S16" s="44">
        <f t="shared" si="11"/>
        <v>0.30417915733247447</v>
      </c>
      <c r="U16" s="44"/>
      <c r="V16" s="44"/>
      <c r="Z16" s="47">
        <f>100*K16/$N16</f>
        <v>83.690987124463518</v>
      </c>
      <c r="AA16" s="60">
        <f>AD16*AF16</f>
        <v>6.1295251026287891</v>
      </c>
      <c r="AB16" s="60">
        <f>AD16*(1-AF16)</f>
        <v>10.179487772907692</v>
      </c>
      <c r="AC16" s="47">
        <f>100*N16/$N16</f>
        <v>100</v>
      </c>
      <c r="AD16" s="56">
        <f>AC16-Z16</f>
        <v>16.309012875536482</v>
      </c>
      <c r="AE16" s="56">
        <v>199</v>
      </c>
      <c r="AF16" s="59">
        <f>VLOOKUP(AE16,'GDP historical pre-WWI forecast'!$A$2:$C$112,3)</f>
        <v>0.37583667076644944</v>
      </c>
    </row>
    <row r="17" spans="1:32">
      <c r="A17" s="7">
        <f t="shared" si="0"/>
        <v>1811</v>
      </c>
      <c r="B17" s="43">
        <f t="shared" si="1"/>
        <v>1298.0916324514435</v>
      </c>
      <c r="C17" s="43">
        <v>1494</v>
      </c>
      <c r="D17" s="43">
        <f>'Chart 3 Trade Data'!Y26</f>
        <v>776.02797897570656</v>
      </c>
      <c r="E17" s="66">
        <f t="shared" si="2"/>
        <v>0</v>
      </c>
      <c r="F17" s="64">
        <f t="shared" si="3"/>
        <v>519.54881414664897</v>
      </c>
      <c r="G17" s="65">
        <f t="shared" si="4"/>
        <v>80.874684927857359</v>
      </c>
      <c r="H17" s="65">
        <f t="shared" si="5"/>
        <v>169.85696421639074</v>
      </c>
      <c r="I17" s="63">
        <f t="shared" si="6"/>
        <v>770.28046329089693</v>
      </c>
      <c r="J17" s="45">
        <f t="shared" si="7"/>
        <v>-11.610367492006844</v>
      </c>
      <c r="K17" s="51">
        <f>K16+(K26-K16)*(1/10)</f>
        <v>2002</v>
      </c>
      <c r="L17" s="51">
        <f>L16+(L26-L16)*(1/10)</f>
        <v>153.9164156242868</v>
      </c>
      <c r="M17" s="51">
        <f>M16+(M26-M16)*(1/10)</f>
        <v>254.58358437571326</v>
      </c>
      <c r="N17" s="51">
        <f>N16+(N26-N16)*(1/10)</f>
        <v>2410.5</v>
      </c>
      <c r="P17" s="44">
        <f t="shared" si="8"/>
        <v>0.25951489218114332</v>
      </c>
      <c r="Q17" s="44">
        <f t="shared" si="9"/>
        <v>0.5254454802616646</v>
      </c>
      <c r="R17" s="44">
        <f t="shared" si="10"/>
        <v>0.66719527354016916</v>
      </c>
      <c r="S17" s="44">
        <f t="shared" si="11"/>
        <v>0.31955215237124951</v>
      </c>
      <c r="U17" s="44"/>
      <c r="V17" s="44"/>
      <c r="Z17" s="47"/>
      <c r="AC17" s="47"/>
      <c r="AE17" s="56">
        <v>198</v>
      </c>
      <c r="AF17" s="59">
        <f>VLOOKUP(AE17,'GDP historical pre-WWI forecast'!$A$2:$C$112,3)</f>
        <v>0.3764188295877911</v>
      </c>
    </row>
    <row r="18" spans="1:32">
      <c r="A18" s="7">
        <f t="shared" si="0"/>
        <v>1812</v>
      </c>
      <c r="B18" s="43">
        <f t="shared" si="1"/>
        <v>1311.9414186771971</v>
      </c>
      <c r="C18" s="43">
        <v>1509.94</v>
      </c>
      <c r="D18" s="43">
        <f>'Chart 3 Trade Data'!Y27</f>
        <v>795.02866402794677</v>
      </c>
      <c r="E18" s="66">
        <f t="shared" si="2"/>
        <v>0</v>
      </c>
      <c r="F18" s="64">
        <f t="shared" si="3"/>
        <v>525.00907092324144</v>
      </c>
      <c r="G18" s="65">
        <f t="shared" si="4"/>
        <v>85.399414804379887</v>
      </c>
      <c r="H18" s="65">
        <f t="shared" si="5"/>
        <v>178.73193736034642</v>
      </c>
      <c r="I18" s="63">
        <f t="shared" si="6"/>
        <v>789.14042308796775</v>
      </c>
      <c r="J18" s="45">
        <f t="shared" si="7"/>
        <v>147.47193023111163</v>
      </c>
      <c r="K18" s="51">
        <f>K16+(K26-K16)*(2/10)</f>
        <v>2054</v>
      </c>
      <c r="L18" s="51">
        <f>L16+(L26-L16)*(2/10)</f>
        <v>165.01489635732281</v>
      </c>
      <c r="M18" s="51">
        <f>M16+(M26-M16)*(2/10)</f>
        <v>271.98510364267725</v>
      </c>
      <c r="N18" s="51">
        <f>N16+(N26-N16)*(2/10)</f>
        <v>2491</v>
      </c>
      <c r="P18" s="44">
        <f t="shared" si="8"/>
        <v>0.25560324777178262</v>
      </c>
      <c r="Q18" s="44">
        <f t="shared" si="9"/>
        <v>0.51752548824111144</v>
      </c>
      <c r="R18" s="44">
        <f t="shared" si="10"/>
        <v>0.65713869975451678</v>
      </c>
      <c r="S18" s="44">
        <f t="shared" si="11"/>
        <v>0.31679663712885098</v>
      </c>
      <c r="U18" s="44"/>
      <c r="V18" s="44"/>
      <c r="Z18" s="47"/>
      <c r="AC18" s="47"/>
      <c r="AE18" s="56">
        <v>197</v>
      </c>
      <c r="AF18" s="59">
        <f>VLOOKUP(AE18,'GDP historical pre-WWI forecast'!$A$2:$C$112,3)</f>
        <v>0.37700098840913276</v>
      </c>
    </row>
    <row r="19" spans="1:32">
      <c r="A19" s="7">
        <f t="shared" si="0"/>
        <v>1813</v>
      </c>
      <c r="B19" s="43">
        <f t="shared" si="1"/>
        <v>1348.5382189173943</v>
      </c>
      <c r="C19" s="43">
        <v>1552.06</v>
      </c>
      <c r="D19" s="43">
        <f>'Chart 3 Trade Data'!Y28</f>
        <v>980.03533427344382</v>
      </c>
      <c r="E19" s="66">
        <f t="shared" si="2"/>
        <v>0</v>
      </c>
      <c r="F19" s="64">
        <f t="shared" si="3"/>
        <v>638.89623059453629</v>
      </c>
      <c r="G19" s="65">
        <f t="shared" si="4"/>
        <v>108.17569148738239</v>
      </c>
      <c r="H19" s="65">
        <f t="shared" si="5"/>
        <v>225.70495166173956</v>
      </c>
      <c r="I19" s="63">
        <f t="shared" si="6"/>
        <v>972.77687374365826</v>
      </c>
      <c r="J19" s="45">
        <f t="shared" si="7"/>
        <v>70.407220607922113</v>
      </c>
      <c r="K19" s="51">
        <f>K16+(K26-K16)*(3/10)</f>
        <v>2106</v>
      </c>
      <c r="L19" s="51">
        <f>L16+(L26-L16)*(3/10)</f>
        <v>176.1133770903588</v>
      </c>
      <c r="M19" s="51">
        <f>M16+(M26-M16)*(3/10)</f>
        <v>289.38662290964129</v>
      </c>
      <c r="N19" s="51">
        <f>N16+(N26-N16)*(3/10)</f>
        <v>2571.5</v>
      </c>
      <c r="P19" s="44">
        <f t="shared" si="8"/>
        <v>0.30336953019683582</v>
      </c>
      <c r="Q19" s="44">
        <f t="shared" si="9"/>
        <v>0.6142389253706747</v>
      </c>
      <c r="R19" s="44">
        <f t="shared" si="10"/>
        <v>0.77994258819701612</v>
      </c>
      <c r="S19" s="44">
        <f t="shared" si="11"/>
        <v>0.37829160946671525</v>
      </c>
      <c r="U19" s="44"/>
      <c r="V19" s="44"/>
      <c r="Z19" s="47"/>
      <c r="AC19" s="47"/>
      <c r="AE19" s="56">
        <v>196</v>
      </c>
      <c r="AF19" s="59">
        <f>VLOOKUP(AE19,'GDP historical pre-WWI forecast'!$A$2:$C$112,3)</f>
        <v>0.37758314723047437</v>
      </c>
    </row>
    <row r="20" spans="1:32">
      <c r="A20" s="7">
        <f t="shared" si="0"/>
        <v>1814</v>
      </c>
      <c r="B20" s="43">
        <f t="shared" si="1"/>
        <v>1367.07990260984</v>
      </c>
      <c r="C20" s="43">
        <v>1573.4</v>
      </c>
      <c r="D20" s="43">
        <f>'Chart 3 Trade Data'!Y29</f>
        <v>1090.039300365361</v>
      </c>
      <c r="E20" s="66">
        <f t="shared" si="2"/>
        <v>0</v>
      </c>
      <c r="F20" s="64">
        <f t="shared" si="3"/>
        <v>702.05497077349594</v>
      </c>
      <c r="G20" s="65">
        <f t="shared" si="4"/>
        <v>123.31570987809393</v>
      </c>
      <c r="H20" s="65">
        <f t="shared" si="5"/>
        <v>256.59543402247897</v>
      </c>
      <c r="I20" s="63">
        <f t="shared" si="6"/>
        <v>1081.9661146740689</v>
      </c>
      <c r="J20" s="45">
        <f t="shared" si="7"/>
        <v>-185.97354665661192</v>
      </c>
      <c r="K20" s="51">
        <f>K16+(K26-K16)*(4/10)</f>
        <v>2158</v>
      </c>
      <c r="L20" s="51">
        <f>L16+(L26-L16)*(4/10)</f>
        <v>187.21185782339481</v>
      </c>
      <c r="M20" s="51">
        <f>M16+(M26-M16)*(4/10)</f>
        <v>306.78814217660528</v>
      </c>
      <c r="N20" s="51">
        <f>N16+(N26-N16)*(4/10)</f>
        <v>2652</v>
      </c>
      <c r="P20" s="44">
        <f t="shared" si="8"/>
        <v>0.32532667783757924</v>
      </c>
      <c r="Q20" s="44">
        <f t="shared" si="9"/>
        <v>0.65869604261084291</v>
      </c>
      <c r="R20" s="44">
        <f t="shared" si="10"/>
        <v>0.83639293292753003</v>
      </c>
      <c r="S20" s="44">
        <f t="shared" si="11"/>
        <v>0.40798118954527485</v>
      </c>
      <c r="U20" s="44"/>
      <c r="V20" s="44"/>
      <c r="Z20" s="47"/>
      <c r="AC20" s="47"/>
      <c r="AE20" s="56">
        <v>195</v>
      </c>
      <c r="AF20" s="59">
        <f>VLOOKUP(AE20,'GDP historical pre-WWI forecast'!$A$2:$C$112,3)</f>
        <v>0.37816530605181603</v>
      </c>
    </row>
    <row r="21" spans="1:32">
      <c r="A21" s="7">
        <f t="shared" si="0"/>
        <v>1815</v>
      </c>
      <c r="B21" s="43">
        <f t="shared" si="1"/>
        <v>1341.0833151647614</v>
      </c>
      <c r="C21" s="43">
        <v>1543.48</v>
      </c>
      <c r="D21" s="43">
        <f>'Chart 3 Trade Data'!Y30</f>
        <v>935.03371178129589</v>
      </c>
      <c r="E21" s="66">
        <f t="shared" si="2"/>
        <v>0</v>
      </c>
      <c r="F21" s="64">
        <f t="shared" si="3"/>
        <v>595.39159522927991</v>
      </c>
      <c r="G21" s="65">
        <f t="shared" si="4"/>
        <v>108.17356879687242</v>
      </c>
      <c r="H21" s="65">
        <f t="shared" si="5"/>
        <v>224.54338388233782</v>
      </c>
      <c r="I21" s="63">
        <f t="shared" si="6"/>
        <v>928.10854790849021</v>
      </c>
      <c r="J21" s="45">
        <f t="shared" si="7"/>
        <v>-133.70079176598983</v>
      </c>
      <c r="K21" s="51">
        <f>K16+(K26-K16)*(5/10)</f>
        <v>2210</v>
      </c>
      <c r="L21" s="51">
        <f>L16+(L26-L16)*(5/10)</f>
        <v>198.31033855643079</v>
      </c>
      <c r="M21" s="51">
        <f>M16+(M26-M16)*(5/10)</f>
        <v>324.18966144356932</v>
      </c>
      <c r="N21" s="51">
        <f>N16+(N26-N16)*(5/10)</f>
        <v>2732.5</v>
      </c>
      <c r="P21" s="44">
        <f t="shared" si="8"/>
        <v>0.26940796164220809</v>
      </c>
      <c r="Q21" s="44">
        <f t="shared" si="9"/>
        <v>0.54547619445514062</v>
      </c>
      <c r="R21" s="44">
        <f t="shared" si="10"/>
        <v>0.69262968745665376</v>
      </c>
      <c r="S21" s="44">
        <f t="shared" si="11"/>
        <v>0.33965546126568719</v>
      </c>
      <c r="U21" s="44"/>
      <c r="V21" s="44"/>
      <c r="Z21" s="47"/>
      <c r="AC21" s="47"/>
      <c r="AE21" s="56">
        <v>194</v>
      </c>
      <c r="AF21" s="59">
        <f>VLOOKUP(AE21,'GDP historical pre-WWI forecast'!$A$2:$C$112,3)</f>
        <v>0.37874746487315764</v>
      </c>
    </row>
    <row r="22" spans="1:32">
      <c r="A22" s="7">
        <f t="shared" si="0"/>
        <v>1816</v>
      </c>
      <c r="B22" s="43">
        <f t="shared" si="1"/>
        <v>1304.573401914688</v>
      </c>
      <c r="C22" s="43">
        <v>1501.46</v>
      </c>
      <c r="D22" s="43">
        <f>'Chart 3 Trade Data'!Y31</f>
        <v>828.02985385552199</v>
      </c>
      <c r="E22" s="66">
        <f t="shared" si="2"/>
        <v>0</v>
      </c>
      <c r="F22" s="64">
        <f t="shared" si="3"/>
        <v>521.6121870081887</v>
      </c>
      <c r="G22" s="65">
        <f t="shared" si="4"/>
        <v>97.772219305482977</v>
      </c>
      <c r="H22" s="65">
        <f t="shared" si="5"/>
        <v>202.51278905341911</v>
      </c>
      <c r="I22" s="63">
        <f t="shared" si="6"/>
        <v>821.89719536709083</v>
      </c>
      <c r="J22" s="45">
        <f t="shared" si="7"/>
        <v>-75.585485269055312</v>
      </c>
      <c r="K22" s="51">
        <f>K16+(K26-K16)*(6/10)</f>
        <v>2262</v>
      </c>
      <c r="L22" s="51">
        <f>L16+(L26-L16)*(6/10)</f>
        <v>209.40881928946681</v>
      </c>
      <c r="M22" s="51">
        <f>M16+(M26-M16)*(6/10)</f>
        <v>341.59118071053331</v>
      </c>
      <c r="N22" s="51">
        <f>N16+(N26-N16)*(6/10)</f>
        <v>2813</v>
      </c>
      <c r="P22" s="44">
        <f t="shared" si="8"/>
        <v>0.23059778382324875</v>
      </c>
      <c r="Q22" s="44">
        <f t="shared" si="9"/>
        <v>0.46689637827684788</v>
      </c>
      <c r="R22" s="44">
        <f t="shared" si="10"/>
        <v>0.59285133952281344</v>
      </c>
      <c r="S22" s="44">
        <f t="shared" si="11"/>
        <v>0.29217817112232164</v>
      </c>
      <c r="U22" s="44"/>
      <c r="V22" s="44"/>
      <c r="Z22" s="47"/>
      <c r="AC22" s="47"/>
      <c r="AE22" s="56">
        <v>193</v>
      </c>
      <c r="AF22" s="59">
        <f>VLOOKUP(AE22,'GDP historical pre-WWI forecast'!$A$2:$C$112,3)</f>
        <v>0.3793296236944993</v>
      </c>
    </row>
    <row r="23" spans="1:32">
      <c r="A23" s="7">
        <f t="shared" si="0"/>
        <v>1817</v>
      </c>
      <c r="B23" s="43">
        <f t="shared" si="1"/>
        <v>1296.9099693857579</v>
      </c>
      <c r="C23" s="43">
        <v>1492.64</v>
      </c>
      <c r="D23" s="43">
        <f>'Chart 3 Trade Data'!Y32</f>
        <v>777.02801503108765</v>
      </c>
      <c r="E23" s="66">
        <f t="shared" si="2"/>
        <v>0</v>
      </c>
      <c r="F23" s="64">
        <f t="shared" si="3"/>
        <v>484.53063535332791</v>
      </c>
      <c r="G23" s="65">
        <f t="shared" si="4"/>
        <v>93.485926022381179</v>
      </c>
      <c r="H23" s="65">
        <f t="shared" si="5"/>
        <v>193.25653137819134</v>
      </c>
      <c r="I23" s="63">
        <f t="shared" si="6"/>
        <v>771.27309275390041</v>
      </c>
      <c r="J23" s="45">
        <f t="shared" si="7"/>
        <v>-54.947220724588874</v>
      </c>
      <c r="K23" s="51">
        <f>K16+(K26-K16)*(7/10)</f>
        <v>2314</v>
      </c>
      <c r="L23" s="51">
        <f>L16+(L26-L16)*(7/10)</f>
        <v>220.50730002250282</v>
      </c>
      <c r="M23" s="51">
        <f>M16+(M26-M16)*(7/10)</f>
        <v>358.9926999774973</v>
      </c>
      <c r="N23" s="51">
        <f>N16+(N26-N16)*(7/10)</f>
        <v>2893.5</v>
      </c>
      <c r="P23" s="44">
        <f t="shared" si="8"/>
        <v>0.20939094008354706</v>
      </c>
      <c r="Q23" s="44">
        <f t="shared" si="9"/>
        <v>0.42395841776141163</v>
      </c>
      <c r="R23" s="44">
        <f t="shared" si="10"/>
        <v>0.53832997548503136</v>
      </c>
      <c r="S23" s="44">
        <f t="shared" si="11"/>
        <v>0.26655368679934349</v>
      </c>
      <c r="U23" s="44"/>
      <c r="V23" s="44"/>
      <c r="Z23" s="47"/>
      <c r="AC23" s="47"/>
      <c r="AE23" s="56">
        <v>192</v>
      </c>
      <c r="AF23" s="59">
        <f>VLOOKUP(AE23,'GDP historical pre-WWI forecast'!$A$2:$C$112,3)</f>
        <v>0.37991178251584096</v>
      </c>
    </row>
    <row r="24" spans="1:32">
      <c r="A24" s="7">
        <f t="shared" si="0"/>
        <v>1818</v>
      </c>
      <c r="B24" s="43">
        <f t="shared" si="1"/>
        <v>1304.3909392354278</v>
      </c>
      <c r="C24" s="43">
        <v>1501.25</v>
      </c>
      <c r="D24" s="43">
        <f>'Chart 3 Trade Data'!Y33</f>
        <v>745.02686125889352</v>
      </c>
      <c r="E24" s="66">
        <f t="shared" si="2"/>
        <v>0</v>
      </c>
      <c r="F24" s="64">
        <f t="shared" si="3"/>
        <v>460.12420880686074</v>
      </c>
      <c r="G24" s="65">
        <f t="shared" si="4"/>
        <v>91.195858128810556</v>
      </c>
      <c r="H24" s="65">
        <f t="shared" si="5"/>
        <v>188.18888300210961</v>
      </c>
      <c r="I24" s="63">
        <f t="shared" si="6"/>
        <v>739.50894993778093</v>
      </c>
      <c r="J24" s="45">
        <f t="shared" si="7"/>
        <v>-32.102967416863635</v>
      </c>
      <c r="K24" s="51">
        <f>K16+(K26-K16)*(8/10)</f>
        <v>2366</v>
      </c>
      <c r="L24" s="51">
        <f>L16+(L26-L16)*(8/10)</f>
        <v>231.60578075553883</v>
      </c>
      <c r="M24" s="51">
        <f>M16+(M26-M16)*(8/10)</f>
        <v>376.39421924446134</v>
      </c>
      <c r="N24" s="51">
        <f>N16+(N26-N16)*(8/10)</f>
        <v>2974</v>
      </c>
      <c r="P24" s="44">
        <f t="shared" si="8"/>
        <v>0.19447346103417615</v>
      </c>
      <c r="Q24" s="44">
        <f t="shared" si="9"/>
        <v>0.39375467154279836</v>
      </c>
      <c r="R24" s="44">
        <f t="shared" si="10"/>
        <v>0.49997814360662185</v>
      </c>
      <c r="S24" s="44">
        <f t="shared" si="11"/>
        <v>0.24865801948143273</v>
      </c>
      <c r="U24" s="44"/>
      <c r="V24" s="44"/>
      <c r="Z24" s="47"/>
      <c r="AC24" s="47"/>
      <c r="AE24" s="56">
        <v>191</v>
      </c>
      <c r="AF24" s="59">
        <f>VLOOKUP(AE24,'GDP historical pre-WWI forecast'!$A$2:$C$112,3)</f>
        <v>0.38049394133718256</v>
      </c>
    </row>
    <row r="25" spans="1:32">
      <c r="A25" s="7">
        <f t="shared" si="0"/>
        <v>1819</v>
      </c>
      <c r="B25" s="43">
        <f t="shared" si="1"/>
        <v>1290.0372084669555</v>
      </c>
      <c r="C25" s="43">
        <v>1484.73</v>
      </c>
      <c r="D25" s="43">
        <f>'Chart 3 Trade Data'!Y34</f>
        <v>735.02650070508287</v>
      </c>
      <c r="E25" s="66">
        <f t="shared" si="2"/>
        <v>0</v>
      </c>
      <c r="F25" s="64">
        <f t="shared" si="3"/>
        <v>449.82328599143403</v>
      </c>
      <c r="G25" s="65">
        <f t="shared" si="4"/>
        <v>91.417305224082156</v>
      </c>
      <c r="H25" s="65">
        <f t="shared" si="5"/>
        <v>188.34206409222742</v>
      </c>
      <c r="I25" s="63">
        <f t="shared" si="6"/>
        <v>729.58265530774361</v>
      </c>
      <c r="J25" s="45">
        <f t="shared" si="7"/>
        <v>-37.899369947231207</v>
      </c>
      <c r="K25" s="51">
        <f>K16+(K26-K16)*(9/10)</f>
        <v>2418</v>
      </c>
      <c r="L25" s="51">
        <f>L16+(L26-L16)*(9/10)</f>
        <v>242.70426148857484</v>
      </c>
      <c r="M25" s="51">
        <f>M16+(M26-M16)*(9/10)</f>
        <v>393.79573851142538</v>
      </c>
      <c r="N25" s="51">
        <f>N16+(N26-N16)*(9/10)</f>
        <v>3054.5</v>
      </c>
      <c r="P25" s="44">
        <f t="shared" si="8"/>
        <v>0.18603113564575435</v>
      </c>
      <c r="Q25" s="44">
        <f t="shared" si="9"/>
        <v>0.37666131061479352</v>
      </c>
      <c r="R25" s="44">
        <f t="shared" si="10"/>
        <v>0.47827349479243531</v>
      </c>
      <c r="S25" s="44">
        <f t="shared" si="11"/>
        <v>0.23885501892543579</v>
      </c>
      <c r="U25" s="44"/>
      <c r="V25" s="44"/>
      <c r="Z25" s="47"/>
      <c r="AC25" s="47"/>
      <c r="AE25" s="56">
        <v>190</v>
      </c>
      <c r="AF25" s="59">
        <f>VLOOKUP(AE25,'GDP historical pre-WWI forecast'!$A$2:$C$112,3)</f>
        <v>0.38107610015852422</v>
      </c>
    </row>
    <row r="26" spans="1:32">
      <c r="A26" s="7">
        <v>1820</v>
      </c>
      <c r="B26" s="43">
        <f t="shared" si="1"/>
        <v>1302.1318774922058</v>
      </c>
      <c r="C26" s="43">
        <v>1498.65</v>
      </c>
      <c r="D26" s="43">
        <f>'Chart 3 Trade Data'!Y35</f>
        <v>718.02588776360483</v>
      </c>
      <c r="E26" s="66">
        <f t="shared" si="2"/>
        <v>0</v>
      </c>
      <c r="F26" s="64">
        <f t="shared" si="3"/>
        <v>435.62758322490623</v>
      </c>
      <c r="G26" s="65">
        <f t="shared" si="4"/>
        <v>90.631695276794701</v>
      </c>
      <c r="H26" s="65">
        <f t="shared" si="5"/>
        <v>186.44867593497924</v>
      </c>
      <c r="I26" s="63">
        <f t="shared" si="6"/>
        <v>712.70795443668021</v>
      </c>
      <c r="J26" s="45">
        <f t="shared" si="7"/>
        <v>-8.2140304241596596</v>
      </c>
      <c r="K26" s="54">
        <v>2470</v>
      </c>
      <c r="L26" s="62">
        <f>N26*AA26/100</f>
        <v>253.80274222161083</v>
      </c>
      <c r="M26" s="62">
        <f>N26*AB26/100</f>
        <v>411.19725777838937</v>
      </c>
      <c r="N26" s="43">
        <v>3135</v>
      </c>
      <c r="P26" s="44">
        <f t="shared" si="8"/>
        <v>0.17636744260117662</v>
      </c>
      <c r="Q26" s="44">
        <f t="shared" si="9"/>
        <v>0.35709501987042591</v>
      </c>
      <c r="R26" s="44">
        <f t="shared" si="10"/>
        <v>0.4534287921624805</v>
      </c>
      <c r="S26" s="44">
        <f t="shared" si="11"/>
        <v>0.22733906042637328</v>
      </c>
      <c r="U26" s="44"/>
      <c r="V26" s="44"/>
      <c r="Z26" s="47">
        <f>100*K26/$N26</f>
        <v>78.787878787878782</v>
      </c>
      <c r="AA26" s="60">
        <f>AD26*AF26</f>
        <v>8.0957812510880647</v>
      </c>
      <c r="AB26" s="60">
        <f>AD26*(1-AF26)</f>
        <v>13.116339961033153</v>
      </c>
      <c r="AC26" s="47">
        <f>100*N26/$N26</f>
        <v>100</v>
      </c>
      <c r="AD26" s="56">
        <f>AC26-Z26</f>
        <v>21.212121212121218</v>
      </c>
      <c r="AE26" s="56">
        <v>189</v>
      </c>
      <c r="AF26" s="59">
        <f>VLOOKUP(AE26,'GDP historical pre-WWI forecast'!$A$2:$C$112,3)</f>
        <v>0.38165825897986583</v>
      </c>
    </row>
    <row r="27" spans="1:32">
      <c r="A27" s="7">
        <v>1821</v>
      </c>
      <c r="B27" s="43">
        <f t="shared" si="1"/>
        <v>1332.5075692395299</v>
      </c>
      <c r="C27" s="43">
        <v>1533.61</v>
      </c>
      <c r="D27" s="43">
        <f>'Chart 3 Trade Data'!Y36</f>
        <v>742.02675309275037</v>
      </c>
      <c r="E27" s="66">
        <f t="shared" si="2"/>
        <v>0</v>
      </c>
      <c r="F27" s="64">
        <f t="shared" si="3"/>
        <v>439.23650389322569</v>
      </c>
      <c r="G27" s="65">
        <f t="shared" si="4"/>
        <v>97.519835292182734</v>
      </c>
      <c r="H27" s="65">
        <f t="shared" si="5"/>
        <v>199.77472236336135</v>
      </c>
      <c r="I27" s="63">
        <f t="shared" si="6"/>
        <v>736.5310615487698</v>
      </c>
      <c r="J27" s="45">
        <f t="shared" si="7"/>
        <v>39.690990459861155</v>
      </c>
      <c r="K27" s="51">
        <f>K26+(K36-K26)*(1/10)</f>
        <v>2519.5</v>
      </c>
      <c r="L27" s="51">
        <f>L26+(L36-L26)*(1/10)</f>
        <v>276.2762291278201</v>
      </c>
      <c r="M27" s="51">
        <f>M26+(M36-M26)*(1/10)</f>
        <v>445.72377087218007</v>
      </c>
      <c r="N27" s="51">
        <f>N26+(N36-N26)*(1/10)</f>
        <v>3241.5</v>
      </c>
      <c r="P27" s="44">
        <f t="shared" si="8"/>
        <v>0.17433479019377879</v>
      </c>
      <c r="Q27" s="44">
        <f t="shared" si="9"/>
        <v>0.35297946406769892</v>
      </c>
      <c r="R27" s="44">
        <f t="shared" si="10"/>
        <v>0.44820298000361891</v>
      </c>
      <c r="S27" s="44">
        <f t="shared" si="11"/>
        <v>0.2272192076349745</v>
      </c>
      <c r="U27" s="44"/>
      <c r="V27" s="44"/>
      <c r="Z27" s="47"/>
      <c r="AC27" s="47"/>
      <c r="AE27" s="56">
        <v>188</v>
      </c>
      <c r="AF27" s="59">
        <f>VLOOKUP(AE27,'GDP historical pre-WWI forecast'!$A$2:$C$112,3)</f>
        <v>0.38224041780120749</v>
      </c>
    </row>
    <row r="28" spans="1:32">
      <c r="A28" s="7">
        <v>1822</v>
      </c>
      <c r="B28" s="43">
        <f t="shared" si="1"/>
        <v>1343.6725474704542</v>
      </c>
      <c r="C28" s="43">
        <v>1546.46</v>
      </c>
      <c r="D28" s="43">
        <f>'Chart 3 Trade Data'!Y37</f>
        <v>816.02942119094928</v>
      </c>
      <c r="E28" s="66">
        <f t="shared" si="2"/>
        <v>0</v>
      </c>
      <c r="F28" s="64">
        <f t="shared" si="3"/>
        <v>472.00117237801294</v>
      </c>
      <c r="G28" s="65">
        <f t="shared" si="4"/>
        <v>111.13525496627545</v>
      </c>
      <c r="H28" s="65">
        <f t="shared" si="5"/>
        <v>226.84921446675773</v>
      </c>
      <c r="I28" s="63">
        <f t="shared" si="6"/>
        <v>809.98564181104609</v>
      </c>
      <c r="J28" s="45">
        <f t="shared" si="7"/>
        <v>-79.105005937879469</v>
      </c>
      <c r="K28" s="51">
        <f>K26+(K36-K26)*(2/10)</f>
        <v>2569</v>
      </c>
      <c r="L28" s="51">
        <f>L26+(L36-L26)*(2/10)</f>
        <v>298.74971603402935</v>
      </c>
      <c r="M28" s="51">
        <f>M26+(M36-M26)*(2/10)</f>
        <v>480.25028396597077</v>
      </c>
      <c r="N28" s="51">
        <f>N26+(N36-N26)*(2/10)</f>
        <v>3348</v>
      </c>
      <c r="P28" s="44">
        <f t="shared" si="8"/>
        <v>0.183729533817833</v>
      </c>
      <c r="Q28" s="44">
        <f t="shared" si="9"/>
        <v>0.37200120703584699</v>
      </c>
      <c r="R28" s="44">
        <f t="shared" si="10"/>
        <v>0.47235623182438691</v>
      </c>
      <c r="S28" s="44">
        <f t="shared" si="11"/>
        <v>0.24193119528406395</v>
      </c>
      <c r="U28" s="44"/>
      <c r="V28" s="44"/>
      <c r="Z28" s="47"/>
      <c r="AC28" s="47"/>
      <c r="AE28" s="56">
        <v>187</v>
      </c>
      <c r="AF28" s="59">
        <f>VLOOKUP(AE28,'GDP historical pre-WWI forecast'!$A$2:$C$112,3)</f>
        <v>0.38282257662254909</v>
      </c>
    </row>
    <row r="29" spans="1:32">
      <c r="A29" s="7">
        <v>1823</v>
      </c>
      <c r="B29" s="43">
        <f t="shared" si="1"/>
        <v>1352.5958413561814</v>
      </c>
      <c r="C29" s="43">
        <v>1556.73</v>
      </c>
      <c r="D29" s="43">
        <f>'Chart 3 Trade Data'!Y38</f>
        <v>767.02765447727711</v>
      </c>
      <c r="E29" s="66">
        <f t="shared" si="2"/>
        <v>0</v>
      </c>
      <c r="F29" s="64">
        <f t="shared" si="3"/>
        <v>434.11089604051199</v>
      </c>
      <c r="G29" s="65">
        <f t="shared" si="4"/>
        <v>107.82522982679377</v>
      </c>
      <c r="H29" s="65">
        <f t="shared" si="5"/>
        <v>219.41067225655752</v>
      </c>
      <c r="I29" s="63">
        <f t="shared" si="6"/>
        <v>761.34679812386321</v>
      </c>
      <c r="J29" s="45">
        <f t="shared" si="7"/>
        <v>-34.066115039133365</v>
      </c>
      <c r="K29" s="51">
        <f>K26+(K36-K26)*(3/10)</f>
        <v>2618.5</v>
      </c>
      <c r="L29" s="51">
        <f>L26+(L36-L26)*(3/10)</f>
        <v>321.22320294023859</v>
      </c>
      <c r="M29" s="51">
        <f>M26+(M36-M26)*(3/10)</f>
        <v>514.77679705976141</v>
      </c>
      <c r="N29" s="51">
        <f>N26+(N36-N26)*(3/10)</f>
        <v>3454.5</v>
      </c>
      <c r="P29" s="44">
        <f t="shared" si="8"/>
        <v>0.16578609739946992</v>
      </c>
      <c r="Q29" s="44">
        <f t="shared" si="9"/>
        <v>0.33567073872572628</v>
      </c>
      <c r="R29" s="44">
        <f t="shared" si="10"/>
        <v>0.42622486776746799</v>
      </c>
      <c r="S29" s="44">
        <f t="shared" si="11"/>
        <v>0.22039276251957252</v>
      </c>
      <c r="U29" s="44"/>
      <c r="V29" s="44"/>
      <c r="Z29" s="47"/>
      <c r="AC29" s="47"/>
      <c r="AE29" s="56">
        <v>186</v>
      </c>
      <c r="AF29" s="59">
        <f>VLOOKUP(AE29,'GDP historical pre-WWI forecast'!$A$2:$C$112,3)</f>
        <v>0.38340473544389075</v>
      </c>
    </row>
    <row r="30" spans="1:32">
      <c r="A30" s="7">
        <v>1824</v>
      </c>
      <c r="B30" s="43">
        <f t="shared" si="1"/>
        <v>1392.0512235714559</v>
      </c>
      <c r="C30" s="43">
        <v>1602.14</v>
      </c>
      <c r="D30" s="43">
        <f>'Chart 3 Trade Data'!Y39</f>
        <v>762.02747420037178</v>
      </c>
      <c r="E30" s="66">
        <f t="shared" si="2"/>
        <v>0</v>
      </c>
      <c r="F30" s="64">
        <f t="shared" si="3"/>
        <v>422.52602177435415</v>
      </c>
      <c r="G30" s="65">
        <f t="shared" si="4"/>
        <v>110.2067920223291</v>
      </c>
      <c r="H30" s="65">
        <f t="shared" si="5"/>
        <v>223.65083701216133</v>
      </c>
      <c r="I30" s="63">
        <f t="shared" si="6"/>
        <v>756.38365080884455</v>
      </c>
      <c r="J30" s="45">
        <f t="shared" si="7"/>
        <v>38.884939732532871</v>
      </c>
      <c r="K30" s="51">
        <f>K26+(K36-K26)*(4/10)</f>
        <v>2668</v>
      </c>
      <c r="L30" s="51">
        <f>L26+(L36-L26)*(4/10)</f>
        <v>343.69668984644784</v>
      </c>
      <c r="M30" s="51">
        <f>M26+(M36-M26)*(4/10)</f>
        <v>549.30331015355216</v>
      </c>
      <c r="N30" s="51">
        <f>N26+(N36-N26)*(4/10)</f>
        <v>3561</v>
      </c>
      <c r="P30" s="44">
        <f t="shared" si="8"/>
        <v>0.15836807412831866</v>
      </c>
      <c r="Q30" s="44">
        <f t="shared" si="9"/>
        <v>0.32065130470580266</v>
      </c>
      <c r="R30" s="44">
        <f t="shared" si="10"/>
        <v>0.4071536305682229</v>
      </c>
      <c r="S30" s="44">
        <f t="shared" si="11"/>
        <v>0.21240765257198668</v>
      </c>
      <c r="U30" s="44"/>
      <c r="V30" s="44"/>
      <c r="Z30" s="47"/>
      <c r="AC30" s="47"/>
      <c r="AE30" s="56">
        <v>185</v>
      </c>
      <c r="AF30" s="59">
        <f>VLOOKUP(AE30,'GDP historical pre-WWI forecast'!$A$2:$C$112,3)</f>
        <v>0.38398689426523241</v>
      </c>
    </row>
    <row r="31" spans="1:32">
      <c r="A31" s="7">
        <v>1825</v>
      </c>
      <c r="B31" s="43">
        <f t="shared" si="1"/>
        <v>1412.4522888525532</v>
      </c>
      <c r="C31" s="43">
        <v>1625.62</v>
      </c>
      <c r="D31" s="43">
        <f>'Chart 3 Trade Data'!Y40</f>
        <v>832.02999807704634</v>
      </c>
      <c r="E31" s="66">
        <f t="shared" si="2"/>
        <v>0</v>
      </c>
      <c r="F31" s="64">
        <f t="shared" si="3"/>
        <v>452.48989532619015</v>
      </c>
      <c r="G31" s="65">
        <f t="shared" si="4"/>
        <v>123.44902896574294</v>
      </c>
      <c r="H31" s="65">
        <f t="shared" si="5"/>
        <v>249.9287889271728</v>
      </c>
      <c r="I31" s="63">
        <f t="shared" si="6"/>
        <v>825.86771321910589</v>
      </c>
      <c r="J31" s="45">
        <f t="shared" si="7"/>
        <v>12.609384930190004</v>
      </c>
      <c r="K31" s="51">
        <f>K26+(K36-K26)*(5/10)</f>
        <v>2717.5</v>
      </c>
      <c r="L31" s="51">
        <f>L26+(L36-L26)*(5/10)</f>
        <v>366.17017675265714</v>
      </c>
      <c r="M31" s="51">
        <f>M26+(M36-M26)*(5/10)</f>
        <v>583.8298232473428</v>
      </c>
      <c r="N31" s="51">
        <f>N26+(N36-N26)*(5/10)</f>
        <v>3667.5</v>
      </c>
      <c r="P31" s="44">
        <f t="shared" si="8"/>
        <v>0.16650962109519415</v>
      </c>
      <c r="Q31" s="44">
        <f t="shared" si="9"/>
        <v>0.33713567298281377</v>
      </c>
      <c r="R31" s="44">
        <f t="shared" si="10"/>
        <v>0.42808499835968306</v>
      </c>
      <c r="S31" s="44">
        <f t="shared" si="11"/>
        <v>0.22518547054372348</v>
      </c>
      <c r="U31" s="44"/>
      <c r="V31" s="44"/>
      <c r="Z31" s="47"/>
      <c r="AC31" s="47"/>
      <c r="AE31" s="56">
        <v>184</v>
      </c>
      <c r="AF31" s="59">
        <f>VLOOKUP(AE31,'GDP historical pre-WWI forecast'!$A$2:$C$112,3)</f>
        <v>0.38456905308657402</v>
      </c>
    </row>
    <row r="32" spans="1:32">
      <c r="A32" s="7">
        <v>1826</v>
      </c>
      <c r="B32" s="43">
        <f t="shared" si="1"/>
        <v>1420.0114569933348</v>
      </c>
      <c r="C32" s="43">
        <v>1634.32</v>
      </c>
      <c r="D32" s="43">
        <f>'Chart 3 Trade Data'!Y41</f>
        <v>876.0315845138133</v>
      </c>
      <c r="E32" s="66">
        <f t="shared" si="2"/>
        <v>0</v>
      </c>
      <c r="F32" s="64">
        <f t="shared" si="3"/>
        <v>467.76660006810204</v>
      </c>
      <c r="G32" s="65">
        <f t="shared" si="4"/>
        <v>133.02614843707477</v>
      </c>
      <c r="H32" s="65">
        <f t="shared" si="5"/>
        <v>268.75066108609349</v>
      </c>
      <c r="I32" s="63">
        <f t="shared" si="6"/>
        <v>869.54340959127023</v>
      </c>
      <c r="J32" s="45">
        <f t="shared" si="7"/>
        <v>16.966372055279066</v>
      </c>
      <c r="K32" s="51">
        <f>K26+(K36-K26)*(6/10)</f>
        <v>2767</v>
      </c>
      <c r="L32" s="51">
        <f>L26+(L36-L26)*(6/10)</f>
        <v>388.64366365886639</v>
      </c>
      <c r="M32" s="51">
        <f>M26+(M36-M26)*(6/10)</f>
        <v>618.35633634113344</v>
      </c>
      <c r="N32" s="51">
        <f>N26+(N36-N26)*(6/10)</f>
        <v>3774</v>
      </c>
      <c r="P32" s="44">
        <f t="shared" si="8"/>
        <v>0.16905189738637588</v>
      </c>
      <c r="Q32" s="44">
        <f t="shared" si="9"/>
        <v>0.34228307541336639</v>
      </c>
      <c r="R32" s="44">
        <f t="shared" si="10"/>
        <v>0.43462101913002754</v>
      </c>
      <c r="S32" s="44">
        <f t="shared" si="11"/>
        <v>0.23040365913918129</v>
      </c>
      <c r="U32" s="44"/>
      <c r="V32" s="44"/>
      <c r="Z32" s="47"/>
      <c r="AC32" s="47"/>
      <c r="AE32" s="56">
        <v>183</v>
      </c>
      <c r="AF32" s="59">
        <f>VLOOKUP(AE32,'GDP historical pre-WWI forecast'!$A$2:$C$112,3)</f>
        <v>0.38515121190791568</v>
      </c>
    </row>
    <row r="33" spans="1:32">
      <c r="A33" s="7">
        <v>1827</v>
      </c>
      <c r="B33" s="43">
        <f t="shared" si="1"/>
        <v>1420.8629494965492</v>
      </c>
      <c r="C33" s="43">
        <v>1635.3</v>
      </c>
      <c r="D33" s="43">
        <f>'Chart 3 Trade Data'!Y42</f>
        <v>925.03335122748558</v>
      </c>
      <c r="E33" s="66">
        <f t="shared" si="2"/>
        <v>0</v>
      </c>
      <c r="F33" s="64">
        <f t="shared" si="3"/>
        <v>485.42492161254671</v>
      </c>
      <c r="G33" s="65">
        <f t="shared" si="4"/>
        <v>143.46411518024004</v>
      </c>
      <c r="H33" s="65">
        <f t="shared" si="5"/>
        <v>289.29321648566651</v>
      </c>
      <c r="I33" s="63">
        <f t="shared" si="6"/>
        <v>918.18225327845323</v>
      </c>
      <c r="J33" s="45">
        <f t="shared" si="7"/>
        <v>-47.88791991362325</v>
      </c>
      <c r="K33" s="51">
        <f>K26+(K36-K26)*(7/10)</f>
        <v>2816.5</v>
      </c>
      <c r="L33" s="51">
        <f>L26+(L36-L26)*(7/10)</f>
        <v>411.11715056507563</v>
      </c>
      <c r="M33" s="51">
        <f>M26+(M36-M26)*(7/10)</f>
        <v>652.8828494349242</v>
      </c>
      <c r="N33" s="51">
        <f>N26+(N36-N26)*(7/10)</f>
        <v>3880.5</v>
      </c>
      <c r="P33" s="44">
        <f t="shared" si="8"/>
        <v>0.17235040710546662</v>
      </c>
      <c r="Q33" s="44">
        <f t="shared" si="9"/>
        <v>0.34896164021143444</v>
      </c>
      <c r="R33" s="44">
        <f t="shared" si="10"/>
        <v>0.4431012650065051</v>
      </c>
      <c r="S33" s="44">
        <f t="shared" si="11"/>
        <v>0.23661441908992481</v>
      </c>
      <c r="U33" s="44"/>
      <c r="V33" s="44"/>
      <c r="Z33" s="47"/>
      <c r="AC33" s="47"/>
      <c r="AE33" s="56">
        <v>182</v>
      </c>
      <c r="AF33" s="59">
        <f>VLOOKUP(AE33,'GDP historical pre-WWI forecast'!$A$2:$C$112,3)</f>
        <v>0.38573337072925729</v>
      </c>
    </row>
    <row r="34" spans="1:32">
      <c r="A34" s="7">
        <v>1828</v>
      </c>
      <c r="B34" s="43">
        <f t="shared" si="1"/>
        <v>1397.3165751729655</v>
      </c>
      <c r="C34" s="43">
        <v>1608.2</v>
      </c>
      <c r="D34" s="43">
        <f>'Chart 3 Trade Data'!Y43</f>
        <v>907.03270223062634</v>
      </c>
      <c r="E34" s="66">
        <f t="shared" si="2"/>
        <v>0</v>
      </c>
      <c r="F34" s="64">
        <f t="shared" si="3"/>
        <v>468.19391069696275</v>
      </c>
      <c r="G34" s="65">
        <f t="shared" si="4"/>
        <v>143.41508900787116</v>
      </c>
      <c r="H34" s="65">
        <f t="shared" si="5"/>
        <v>288.70592323955202</v>
      </c>
      <c r="I34" s="63">
        <f t="shared" si="6"/>
        <v>900.31492294438601</v>
      </c>
      <c r="J34" s="45">
        <f t="shared" si="7"/>
        <v>2.6478900172686508</v>
      </c>
      <c r="K34" s="51">
        <f>K26+(K36-K26)*(8/10)</f>
        <v>2866</v>
      </c>
      <c r="L34" s="51">
        <f>L26+(L36-L26)*(8/10)</f>
        <v>433.59063747128494</v>
      </c>
      <c r="M34" s="51">
        <f>M26+(M36-M26)*(8/10)</f>
        <v>687.40936252871484</v>
      </c>
      <c r="N34" s="51">
        <f>N26+(N36-N26)*(8/10)</f>
        <v>3987</v>
      </c>
      <c r="P34" s="44">
        <f t="shared" si="8"/>
        <v>0.16336144825434848</v>
      </c>
      <c r="Q34" s="44">
        <f t="shared" si="9"/>
        <v>0.330761498551428</v>
      </c>
      <c r="R34" s="44">
        <f t="shared" si="10"/>
        <v>0.4199912584511708</v>
      </c>
      <c r="S34" s="44">
        <f t="shared" si="11"/>
        <v>0.22581262175680614</v>
      </c>
      <c r="U34" s="44"/>
      <c r="V34" s="44"/>
      <c r="Z34" s="47"/>
      <c r="AC34" s="47"/>
      <c r="AE34" s="56">
        <v>181</v>
      </c>
      <c r="AF34" s="59">
        <f>VLOOKUP(AE34,'GDP historical pre-WWI forecast'!$A$2:$C$112,3)</f>
        <v>0.38631552955059895</v>
      </c>
    </row>
    <row r="35" spans="1:32">
      <c r="A35" s="7">
        <v>1829</v>
      </c>
      <c r="B35" s="43">
        <f t="shared" si="1"/>
        <v>1407.9428540651218</v>
      </c>
      <c r="C35" s="43">
        <v>1620.43</v>
      </c>
      <c r="D35" s="43">
        <f>'Chart 3 Trade Data'!Y44</f>
        <v>940.03389205820145</v>
      </c>
      <c r="E35" s="66">
        <f t="shared" si="2"/>
        <v>0</v>
      </c>
      <c r="F35" s="64">
        <f t="shared" si="3"/>
        <v>477.68107652132318</v>
      </c>
      <c r="G35" s="65">
        <f t="shared" si="4"/>
        <v>151.29210921012825</v>
      </c>
      <c r="H35" s="65">
        <f t="shared" si="5"/>
        <v>304.0985094920577</v>
      </c>
      <c r="I35" s="63">
        <f t="shared" si="6"/>
        <v>933.0716952235091</v>
      </c>
      <c r="J35" s="45">
        <f t="shared" si="7"/>
        <v>59.29951813079856</v>
      </c>
      <c r="K35" s="51">
        <f>K26+(K36-K26)*(9/10)</f>
        <v>2915.5</v>
      </c>
      <c r="L35" s="51">
        <f>L26+(L36-L26)*(9/10)</f>
        <v>456.06412437749418</v>
      </c>
      <c r="M35" s="51">
        <f>M26+(M36-M26)*(9/10)</f>
        <v>721.93587562250559</v>
      </c>
      <c r="N35" s="51">
        <f>N26+(N36-N26)*(9/10)</f>
        <v>4093.5</v>
      </c>
      <c r="P35" s="44">
        <f t="shared" si="8"/>
        <v>0.16384190585536723</v>
      </c>
      <c r="Q35" s="44">
        <f t="shared" si="9"/>
        <v>0.33173429156839462</v>
      </c>
      <c r="R35" s="44">
        <f t="shared" si="10"/>
        <v>0.42122648251805173</v>
      </c>
      <c r="S35" s="44">
        <f t="shared" si="11"/>
        <v>0.22793983027324027</v>
      </c>
      <c r="U35" s="44"/>
      <c r="V35" s="44"/>
      <c r="Z35" s="47"/>
      <c r="AC35" s="47"/>
      <c r="AE35" s="56">
        <v>180</v>
      </c>
      <c r="AF35" s="59">
        <f>VLOOKUP(AE35,'GDP historical pre-WWI forecast'!$A$2:$C$112,3)</f>
        <v>0.38689768837194061</v>
      </c>
    </row>
    <row r="36" spans="1:32">
      <c r="A36" s="7">
        <v>1830</v>
      </c>
      <c r="B36" s="43">
        <f t="shared" si="1"/>
        <v>1492.5881598438496</v>
      </c>
      <c r="C36" s="43">
        <v>1717.85</v>
      </c>
      <c r="D36" s="43">
        <f>'Chart 3 Trade Data'!Y45</f>
        <v>1032.0372091532595</v>
      </c>
      <c r="E36" s="66">
        <f t="shared" si="2"/>
        <v>0</v>
      </c>
      <c r="F36" s="64">
        <f t="shared" si="3"/>
        <v>516.66474883103251</v>
      </c>
      <c r="G36" s="65">
        <f t="shared" si="4"/>
        <v>168.83620703705623</v>
      </c>
      <c r="H36" s="65">
        <f t="shared" si="5"/>
        <v>338.89264995176387</v>
      </c>
      <c r="I36" s="63">
        <f t="shared" si="6"/>
        <v>1024.3936058198526</v>
      </c>
      <c r="J36" s="45">
        <f t="shared" si="7"/>
        <v>-12.274181538393009</v>
      </c>
      <c r="K36" s="54">
        <v>2965</v>
      </c>
      <c r="L36" s="62">
        <f>N36*AA36/100</f>
        <v>478.53761128370343</v>
      </c>
      <c r="M36" s="62">
        <f>N36*AB36/100</f>
        <v>756.46238871629623</v>
      </c>
      <c r="N36" s="43">
        <v>4200</v>
      </c>
      <c r="P36" s="44">
        <f t="shared" si="8"/>
        <v>0.17425455272547472</v>
      </c>
      <c r="Q36" s="44">
        <f t="shared" si="9"/>
        <v>0.35281700551006601</v>
      </c>
      <c r="R36" s="44">
        <f t="shared" si="10"/>
        <v>0.44799669488771138</v>
      </c>
      <c r="S36" s="44">
        <f t="shared" si="11"/>
        <v>0.2439032394809173</v>
      </c>
      <c r="U36" s="44"/>
      <c r="V36" s="44"/>
      <c r="Z36" s="47">
        <f>100*K36/$N36</f>
        <v>70.595238095238102</v>
      </c>
      <c r="AA36" s="60">
        <f>AD36*AF36</f>
        <v>11.393752649611987</v>
      </c>
      <c r="AB36" s="60">
        <f>AD36*(1-AF36)</f>
        <v>18.011009255149911</v>
      </c>
      <c r="AC36" s="47">
        <f>100*N36/$N36</f>
        <v>100</v>
      </c>
      <c r="AD36" s="56">
        <f>AC36-Z36</f>
        <v>29.404761904761898</v>
      </c>
      <c r="AE36" s="56">
        <v>179</v>
      </c>
      <c r="AF36" s="59">
        <f>VLOOKUP(AE36,'GDP historical pre-WWI forecast'!$A$2:$C$112,3)</f>
        <v>0.38747984719328221</v>
      </c>
    </row>
    <row r="37" spans="1:32">
      <c r="A37" s="7">
        <v>1831</v>
      </c>
      <c r="B37" s="43">
        <f t="shared" si="1"/>
        <v>1570.0566002383414</v>
      </c>
      <c r="C37" s="43">
        <v>1807.01</v>
      </c>
      <c r="D37" s="43">
        <f>'Chart 3 Trade Data'!Y46</f>
        <v>1065.0383989808347</v>
      </c>
      <c r="E37" s="66">
        <f t="shared" si="2"/>
        <v>0</v>
      </c>
      <c r="F37" s="64">
        <f t="shared" si="3"/>
        <v>520.8902060357002</v>
      </c>
      <c r="G37" s="65">
        <f t="shared" si="4"/>
        <v>178.78596976264976</v>
      </c>
      <c r="H37" s="65">
        <f t="shared" si="5"/>
        <v>357.4742023006259</v>
      </c>
      <c r="I37" s="63">
        <f t="shared" si="6"/>
        <v>1057.1503780989758</v>
      </c>
      <c r="J37" s="45">
        <f t="shared" si="7"/>
        <v>30.118567896336572</v>
      </c>
      <c r="K37" s="51">
        <f>K36+(K46-K36)*(1/10)</f>
        <v>3025.5</v>
      </c>
      <c r="L37" s="51">
        <f>L36+(L46-L36)*(1/10)</f>
        <v>512.88385015533311</v>
      </c>
      <c r="M37" s="51">
        <f>M36+(M46-M36)*(1/10)</f>
        <v>807.61614984466655</v>
      </c>
      <c r="N37" s="51">
        <f>N36+(N46-N36)*(1/10)</f>
        <v>4346</v>
      </c>
      <c r="P37" s="44">
        <f t="shared" si="8"/>
        <v>0.17216665213541571</v>
      </c>
      <c r="Q37" s="44">
        <f t="shared" si="9"/>
        <v>0.34858958750310087</v>
      </c>
      <c r="R37" s="44">
        <f t="shared" si="10"/>
        <v>0.44262884337984199</v>
      </c>
      <c r="S37" s="44">
        <f t="shared" si="11"/>
        <v>0.24324675059801559</v>
      </c>
      <c r="U37" s="44"/>
      <c r="V37" s="44"/>
      <c r="Z37" s="47"/>
      <c r="AC37" s="47"/>
      <c r="AE37" s="56">
        <v>178</v>
      </c>
      <c r="AF37" s="59">
        <f>VLOOKUP(AE37,'GDP historical pre-WWI forecast'!$A$2:$C$112,3)</f>
        <v>0.38806200601462387</v>
      </c>
    </row>
    <row r="38" spans="1:32">
      <c r="A38" s="7">
        <v>1832</v>
      </c>
      <c r="B38" s="43">
        <f t="shared" si="1"/>
        <v>1627.2629945359338</v>
      </c>
      <c r="C38" s="43">
        <v>1872.85</v>
      </c>
      <c r="D38" s="43">
        <f>'Chart 3 Trade Data'!Y47</f>
        <v>1142.0411752451766</v>
      </c>
      <c r="E38" s="66">
        <f t="shared" si="2"/>
        <v>0</v>
      </c>
      <c r="F38" s="64">
        <f t="shared" si="3"/>
        <v>546.44338237469037</v>
      </c>
      <c r="G38" s="65">
        <f t="shared" si="4"/>
        <v>196.19349048981644</v>
      </c>
      <c r="H38" s="65">
        <f t="shared" si="5"/>
        <v>390.9459738857563</v>
      </c>
      <c r="I38" s="63">
        <f t="shared" si="6"/>
        <v>1133.5828467502631</v>
      </c>
      <c r="J38" s="45">
        <f t="shared" si="7"/>
        <v>-15.885976063871112</v>
      </c>
      <c r="K38" s="51">
        <f>K36+(K46-K36)*(2/10)</f>
        <v>3086</v>
      </c>
      <c r="L38" s="51">
        <f>L36+(L46-L36)*(2/10)</f>
        <v>547.23008902696279</v>
      </c>
      <c r="M38" s="51">
        <f>M36+(M46-M36)*(2/10)</f>
        <v>858.76991097303699</v>
      </c>
      <c r="N38" s="51">
        <f>N36+(N46-N36)*(2/10)</f>
        <v>4492</v>
      </c>
      <c r="P38" s="44">
        <f t="shared" si="8"/>
        <v>0.17707173764571951</v>
      </c>
      <c r="Q38" s="44">
        <f t="shared" si="9"/>
        <v>0.35852102145675274</v>
      </c>
      <c r="R38" s="44">
        <f t="shared" si="10"/>
        <v>0.45523948719022006</v>
      </c>
      <c r="S38" s="44">
        <f t="shared" si="11"/>
        <v>0.25235593204591789</v>
      </c>
      <c r="U38" s="44"/>
      <c r="V38" s="44"/>
      <c r="Z38" s="47"/>
      <c r="AC38" s="47"/>
      <c r="AE38" s="56">
        <v>177</v>
      </c>
      <c r="AF38" s="59">
        <f>VLOOKUP(AE38,'GDP historical pre-WWI forecast'!$A$2:$C$112,3)</f>
        <v>0.38864416483596548</v>
      </c>
    </row>
    <row r="39" spans="1:32">
      <c r="A39" s="7">
        <v>1833</v>
      </c>
      <c r="B39" s="43">
        <f t="shared" si="1"/>
        <v>1628.5489219897679</v>
      </c>
      <c r="C39" s="43">
        <v>1874.33</v>
      </c>
      <c r="D39" s="43">
        <f>'Chart 3 Trade Data'!Y48</f>
        <v>1172.0422569066086</v>
      </c>
      <c r="E39" s="66">
        <f t="shared" si="2"/>
        <v>0</v>
      </c>
      <c r="F39" s="64">
        <f t="shared" si="3"/>
        <v>549.34826171678617</v>
      </c>
      <c r="G39" s="65">
        <f t="shared" si="4"/>
        <v>205.58532720612448</v>
      </c>
      <c r="H39" s="65">
        <f t="shared" si="5"/>
        <v>408.42814171746454</v>
      </c>
      <c r="I39" s="63">
        <f t="shared" si="6"/>
        <v>1163.3617306403751</v>
      </c>
      <c r="J39" s="45">
        <f t="shared" si="7"/>
        <v>14.323311461507274</v>
      </c>
      <c r="K39" s="51">
        <f>K36+(K46-K36)*(3/10)</f>
        <v>3146.5</v>
      </c>
      <c r="L39" s="51">
        <f>L36+(L46-L36)*(3/10)</f>
        <v>581.57632789859235</v>
      </c>
      <c r="M39" s="51">
        <f>M36+(M46-M36)*(3/10)</f>
        <v>909.92367210140742</v>
      </c>
      <c r="N39" s="51">
        <f>N36+(N46-N36)*(3/10)</f>
        <v>4638</v>
      </c>
      <c r="P39" s="44">
        <f t="shared" si="8"/>
        <v>0.17459026274170861</v>
      </c>
      <c r="Q39" s="44">
        <f t="shared" si="9"/>
        <v>0.35349672492511036</v>
      </c>
      <c r="R39" s="44">
        <f t="shared" si="10"/>
        <v>0.4488597826829005</v>
      </c>
      <c r="S39" s="44">
        <f t="shared" si="11"/>
        <v>0.25083262842612658</v>
      </c>
      <c r="U39" s="44"/>
      <c r="V39" s="44"/>
      <c r="Z39" s="47"/>
      <c r="AC39" s="47"/>
      <c r="AE39" s="56">
        <v>176</v>
      </c>
      <c r="AF39" s="59">
        <f>VLOOKUP(AE39,'GDP historical pre-WWI forecast'!$A$2:$C$112,3)</f>
        <v>0.38922632365730714</v>
      </c>
    </row>
    <row r="40" spans="1:32">
      <c r="A40" s="7">
        <v>1834</v>
      </c>
      <c r="B40" s="43">
        <f t="shared" si="1"/>
        <v>1608.226054999782</v>
      </c>
      <c r="C40" s="43">
        <v>1850.94</v>
      </c>
      <c r="D40" s="43">
        <f>'Chart 3 Trade Data'!Y49</f>
        <v>1233.0444562848536</v>
      </c>
      <c r="E40" s="66">
        <f t="shared" si="2"/>
        <v>0</v>
      </c>
      <c r="F40" s="64">
        <f t="shared" si="3"/>
        <v>566.80459739008108</v>
      </c>
      <c r="G40" s="65">
        <f t="shared" si="4"/>
        <v>220.40726052825303</v>
      </c>
      <c r="H40" s="65">
        <f t="shared" si="5"/>
        <v>436.70026996526866</v>
      </c>
      <c r="I40" s="63">
        <f t="shared" si="6"/>
        <v>1223.9121278836028</v>
      </c>
      <c r="J40" s="45">
        <f t="shared" si="7"/>
        <v>75.018165593972981</v>
      </c>
      <c r="K40" s="51">
        <f>K36+(K46-K36)*(4/10)</f>
        <v>3207</v>
      </c>
      <c r="L40" s="51">
        <f>L36+(L46-L36)*(4/10)</f>
        <v>615.92256677022203</v>
      </c>
      <c r="M40" s="51">
        <f>M36+(M46-M36)*(4/10)</f>
        <v>961.07743322977774</v>
      </c>
      <c r="N40" s="51">
        <f>N36+(N46-N36)*(4/10)</f>
        <v>4784</v>
      </c>
      <c r="P40" s="44">
        <f t="shared" si="8"/>
        <v>0.17673981833179953</v>
      </c>
      <c r="Q40" s="44">
        <f t="shared" si="9"/>
        <v>0.35784897715962216</v>
      </c>
      <c r="R40" s="44">
        <f t="shared" si="10"/>
        <v>0.45438614503485159</v>
      </c>
      <c r="S40" s="44">
        <f t="shared" si="11"/>
        <v>0.25583447489205746</v>
      </c>
      <c r="U40" s="44"/>
      <c r="V40" s="44"/>
      <c r="Z40" s="47"/>
      <c r="AC40" s="47"/>
      <c r="AE40" s="56">
        <v>175</v>
      </c>
      <c r="AF40" s="59">
        <f>VLOOKUP(AE40,'GDP historical pre-WWI forecast'!$A$2:$C$112,3)</f>
        <v>0.38980848247864874</v>
      </c>
    </row>
    <row r="41" spans="1:32">
      <c r="A41" s="7">
        <v>1835</v>
      </c>
      <c r="B41" s="43">
        <f t="shared" si="1"/>
        <v>1646.6648594306064</v>
      </c>
      <c r="C41" s="43">
        <v>1895.18</v>
      </c>
      <c r="D41" s="43">
        <f>'Chart 3 Trade Data'!Y50</f>
        <v>1358.0489632074868</v>
      </c>
      <c r="E41" s="66">
        <f t="shared" si="2"/>
        <v>0</v>
      </c>
      <c r="F41" s="64">
        <f t="shared" si="3"/>
        <v>612.89433574549696</v>
      </c>
      <c r="G41" s="65">
        <f t="shared" si="4"/>
        <v>246.96096197406234</v>
      </c>
      <c r="H41" s="65">
        <f t="shared" si="5"/>
        <v>488.1355130395101</v>
      </c>
      <c r="I41" s="63">
        <f t="shared" si="6"/>
        <v>1347.9908107590695</v>
      </c>
      <c r="J41" s="45">
        <f t="shared" si="7"/>
        <v>85.792533874493529</v>
      </c>
      <c r="K41" s="51">
        <f>K36+(K46-K36)*(5/10)</f>
        <v>3267.5</v>
      </c>
      <c r="L41" s="51">
        <f>L36+(L46-L36)*(5/10)</f>
        <v>650.26880564185171</v>
      </c>
      <c r="M41" s="51">
        <f>M36+(M46-M36)*(5/10)</f>
        <v>1012.2311943581481</v>
      </c>
      <c r="N41" s="51">
        <f>N36+(N46-N36)*(5/10)</f>
        <v>4930</v>
      </c>
      <c r="P41" s="44">
        <f t="shared" si="8"/>
        <v>0.18757286480351859</v>
      </c>
      <c r="Q41" s="44">
        <f t="shared" si="9"/>
        <v>0.37978288337282001</v>
      </c>
      <c r="R41" s="44">
        <f t="shared" si="10"/>
        <v>0.48223717640813762</v>
      </c>
      <c r="S41" s="44">
        <f t="shared" si="11"/>
        <v>0.27342612794301613</v>
      </c>
      <c r="U41" s="44"/>
      <c r="V41" s="44"/>
      <c r="Z41" s="47"/>
      <c r="AC41" s="47"/>
      <c r="AE41" s="56">
        <v>174</v>
      </c>
      <c r="AF41" s="59">
        <f>VLOOKUP(AE41,'GDP historical pre-WWI forecast'!$A$2:$C$112,3)</f>
        <v>0.3903906412999904</v>
      </c>
    </row>
    <row r="42" spans="1:32">
      <c r="A42" s="7">
        <v>1836</v>
      </c>
      <c r="B42" s="43">
        <f t="shared" si="1"/>
        <v>1648.6458828054317</v>
      </c>
      <c r="C42" s="43">
        <v>1897.46</v>
      </c>
      <c r="D42" s="43">
        <f>'Chart 3 Trade Data'!Y51</f>
        <v>1497.0539749054551</v>
      </c>
      <c r="E42" s="66">
        <f t="shared" si="2"/>
        <v>0</v>
      </c>
      <c r="F42" s="64">
        <f t="shared" si="3"/>
        <v>663.97224955895888</v>
      </c>
      <c r="G42" s="65">
        <f t="shared" si="4"/>
        <v>276.55303281613578</v>
      </c>
      <c r="H42" s="65">
        <f t="shared" si="5"/>
        <v>545.44102374149384</v>
      </c>
      <c r="I42" s="63">
        <f t="shared" si="6"/>
        <v>1485.9663061165886</v>
      </c>
      <c r="J42" s="45">
        <f t="shared" si="7"/>
        <v>23.426822969011255</v>
      </c>
      <c r="K42" s="51">
        <f>K36+(K46-K36)*(6/10)</f>
        <v>3328</v>
      </c>
      <c r="L42" s="51">
        <f>L36+(L46-L36)*(6/10)</f>
        <v>684.61504451348139</v>
      </c>
      <c r="M42" s="51">
        <f>M36+(M46-M36)*(6/10)</f>
        <v>1063.3849554865185</v>
      </c>
      <c r="N42" s="51">
        <f>N36+(N46-N36)*(6/10)</f>
        <v>5076</v>
      </c>
      <c r="P42" s="44">
        <f t="shared" si="8"/>
        <v>0.19951089229536023</v>
      </c>
      <c r="Q42" s="44">
        <f t="shared" si="9"/>
        <v>0.4039540688339196</v>
      </c>
      <c r="R42" s="44">
        <f t="shared" si="10"/>
        <v>0.51292903941070367</v>
      </c>
      <c r="S42" s="44">
        <f t="shared" si="11"/>
        <v>0.29274355912462346</v>
      </c>
      <c r="U42" s="44"/>
      <c r="V42" s="44"/>
      <c r="Z42" s="47"/>
      <c r="AC42" s="47"/>
      <c r="AE42" s="56">
        <v>173</v>
      </c>
      <c r="AF42" s="59">
        <f>VLOOKUP(AE42,'GDP historical pre-WWI forecast'!$A$2:$C$112,3)</f>
        <v>0.39097280012133206</v>
      </c>
    </row>
    <row r="43" spans="1:32">
      <c r="A43" s="7">
        <v>1837</v>
      </c>
      <c r="B43" s="43">
        <f t="shared" si="1"/>
        <v>1616.3499885763686</v>
      </c>
      <c r="C43" s="43">
        <v>1860.29</v>
      </c>
      <c r="D43" s="43">
        <f>'Chart 3 Trade Data'!Y52</f>
        <v>1574.0567511697973</v>
      </c>
      <c r="E43" s="66">
        <f t="shared" si="2"/>
        <v>0</v>
      </c>
      <c r="F43" s="64">
        <f>K43*P44-((K43*P44)/(K43*P44+L43*Q44+M43*R44))*J43</f>
        <v>686.70072771706964</v>
      </c>
      <c r="G43" s="65">
        <f>L43*Q44-((L43*Q44)/(K43*P44+L43*Q44+M43*R44))*J43</f>
        <v>295.00603296759471</v>
      </c>
      <c r="H43" s="65">
        <f>M43*R44-((M43*R44)/(K43*P44+L43*Q44+M43*R44))*J43</f>
        <v>580.69201408321192</v>
      </c>
      <c r="I43" s="63">
        <f t="shared" si="6"/>
        <v>1562.3987747678761</v>
      </c>
      <c r="J43" s="45">
        <f t="shared" si="7"/>
        <v>-9.0238092617723851</v>
      </c>
      <c r="K43" s="51">
        <f>K36+(K46-K36)*(7/10)</f>
        <v>3388.5</v>
      </c>
      <c r="L43" s="51">
        <f>L36+(L46-L36)*(7/10)</f>
        <v>718.96128338511107</v>
      </c>
      <c r="M43" s="51">
        <f>M36+(M46-M36)*(7/10)</f>
        <v>1114.5387166148889</v>
      </c>
      <c r="N43" s="51">
        <f>N36+(N46-N36)*(7/10)</f>
        <v>5222</v>
      </c>
      <c r="P43" s="44">
        <f t="shared" si="8"/>
        <v>0.2026562572575091</v>
      </c>
      <c r="Q43" s="44">
        <f t="shared" si="9"/>
        <v>0.41032255809187285</v>
      </c>
      <c r="R43" s="44">
        <f t="shared" si="10"/>
        <v>0.52101556045258568</v>
      </c>
      <c r="S43" s="44">
        <f t="shared" si="11"/>
        <v>0.29919547582686251</v>
      </c>
      <c r="U43" s="44"/>
      <c r="V43" s="44"/>
      <c r="Z43" s="47"/>
      <c r="AC43" s="47"/>
      <c r="AE43" s="56">
        <v>172</v>
      </c>
      <c r="AF43" s="59">
        <f>VLOOKUP(AE43,'GDP historical pre-WWI forecast'!$A$2:$C$112,3)</f>
        <v>0.39155495894267367</v>
      </c>
    </row>
    <row r="44" spans="1:32">
      <c r="A44" s="7">
        <v>1838</v>
      </c>
      <c r="B44" s="43">
        <f t="shared" si="1"/>
        <v>1638.1760004954986</v>
      </c>
      <c r="C44" s="43">
        <v>1885.41</v>
      </c>
      <c r="D44" s="43">
        <f>'Chart 3 Trade Data'!Y53</f>
        <v>1618.058337606564</v>
      </c>
      <c r="E44" s="66">
        <f>SUM(F44:H44)-I44</f>
        <v>0</v>
      </c>
      <c r="F44" s="64">
        <f>K44*P45-((K44*P45)/(K44*P45+L44*Q45+M44*R45))*J44</f>
        <v>694.92450118425131</v>
      </c>
      <c r="G44" s="65">
        <f>L44*Q45-((L44*Q45)/(K44*P45+L44*Q45+M44*R45))*J44</f>
        <v>307.31383323731956</v>
      </c>
      <c r="H44" s="65">
        <f>M44*R45-((M44*R45)/(K44*P45+L44*Q45+M44*R45))*J44</f>
        <v>603.83613671846933</v>
      </c>
      <c r="I44" s="63">
        <f>I45/(D45/D44)</f>
        <v>1606.0744711400403</v>
      </c>
      <c r="J44" s="45">
        <f>K44*P45+L44*Q45+M44*R45-I44</f>
        <v>13.368028398592287</v>
      </c>
      <c r="K44" s="51">
        <f>K36+(K46-K36)*(8/10)</f>
        <v>3449</v>
      </c>
      <c r="L44" s="51">
        <f>L36+(L46-L36)*(8/10)</f>
        <v>753.30752225674064</v>
      </c>
      <c r="M44" s="51">
        <f>M36+(M46-M36)*(8/10)</f>
        <v>1165.6924777432591</v>
      </c>
      <c r="N44" s="51">
        <f>N36+(N46-N36)*(8/10)</f>
        <v>5368</v>
      </c>
      <c r="P44" s="44">
        <f t="shared" si="8"/>
        <v>0.20148579332683425</v>
      </c>
      <c r="Q44" s="44">
        <f t="shared" si="9"/>
        <v>0.40795269416224084</v>
      </c>
      <c r="R44" s="44">
        <f t="shared" si="10"/>
        <v>0.5180063766796158</v>
      </c>
      <c r="S44" s="44">
        <f t="shared" si="11"/>
        <v>0.29919420103204925</v>
      </c>
      <c r="U44" s="44"/>
      <c r="V44" s="44"/>
      <c r="Z44" s="47"/>
      <c r="AC44" s="47"/>
      <c r="AE44" s="56">
        <v>171</v>
      </c>
      <c r="AF44" s="59">
        <f>VLOOKUP(AE44,'GDP historical pre-WWI forecast'!$A$2:$C$112,3)</f>
        <v>0.39213711776401533</v>
      </c>
    </row>
    <row r="45" spans="1:32">
      <c r="A45" s="7">
        <v>1839</v>
      </c>
      <c r="B45" s="43">
        <f t="shared" si="1"/>
        <v>1636.6815442653669</v>
      </c>
      <c r="C45" s="43">
        <v>1883.69</v>
      </c>
      <c r="D45" s="43">
        <f>'Chart 3 Trade Data'!Y54</f>
        <v>1685.0607533170953</v>
      </c>
      <c r="F45" s="7">
        <v>713</v>
      </c>
      <c r="G45" s="7">
        <f>9+240+75</f>
        <v>324</v>
      </c>
      <c r="H45" s="43">
        <f>(F45+G45)/0.62-F45-G45</f>
        <v>635.58064516129025</v>
      </c>
      <c r="I45" s="45">
        <f>F45+G45+H45</f>
        <v>1672.5806451612902</v>
      </c>
      <c r="K45" s="51">
        <f>K36+(K46-K36)*(9/10)</f>
        <v>3509.5</v>
      </c>
      <c r="L45" s="51">
        <f>L36+(L46-L36)*(9/10)</f>
        <v>787.65376112837043</v>
      </c>
      <c r="M45" s="51">
        <f>M36+(M46-M36)*(9/10)</f>
        <v>1216.8462388716296</v>
      </c>
      <c r="N45" s="51">
        <f>N36+(N46-N36)*(9/10)</f>
        <v>5514</v>
      </c>
      <c r="P45" s="44">
        <f t="shared" si="8"/>
        <v>0.20316284370993018</v>
      </c>
      <c r="Q45" s="44">
        <f t="shared" si="9"/>
        <v>0.4113482547659606</v>
      </c>
      <c r="R45" s="44">
        <f t="shared" si="10"/>
        <v>0.52231796003302633</v>
      </c>
      <c r="S45" s="44">
        <f t="shared" si="11"/>
        <v>0.30333345033755715</v>
      </c>
      <c r="U45" s="46">
        <f>100*F45/$I45</f>
        <v>42.62873674059788</v>
      </c>
      <c r="V45" s="46">
        <f>100*G45/$I45</f>
        <v>19.371263259402124</v>
      </c>
      <c r="W45" s="46">
        <f>100*H45/$I45</f>
        <v>37.999999999999993</v>
      </c>
      <c r="X45" s="46">
        <f>100*I45/$I45</f>
        <v>100</v>
      </c>
      <c r="Z45" s="47"/>
      <c r="AC45" s="47"/>
      <c r="AE45" s="56">
        <v>170</v>
      </c>
      <c r="AF45" s="59">
        <f>VLOOKUP(AE45,'GDP historical pre-WWI forecast'!$A$2:$C$112,3)</f>
        <v>0.39271927658535694</v>
      </c>
    </row>
    <row r="46" spans="1:32">
      <c r="A46" s="7">
        <v>1840</v>
      </c>
      <c r="B46" s="43">
        <f t="shared" si="1"/>
        <v>1596.6874627113243</v>
      </c>
      <c r="C46" s="43">
        <v>1837.66</v>
      </c>
      <c r="D46" s="43">
        <f>'Chart 3 Trade Data'!Y55</f>
        <v>1590.0573280558942</v>
      </c>
      <c r="F46" s="51">
        <f>F45+(F55-F45)*(1/10)</f>
        <v>724.5</v>
      </c>
      <c r="G46" s="51">
        <f>G45+(G55-G45)*(1/10)</f>
        <v>349</v>
      </c>
      <c r="H46" s="51">
        <f>H45+(H55-H45)*(1/10)</f>
        <v>661.65864621893172</v>
      </c>
      <c r="I46" s="51">
        <f>I45+(I55-I45)*(1/10)</f>
        <v>1735.1586462189316</v>
      </c>
      <c r="K46" s="43">
        <v>3570</v>
      </c>
      <c r="L46" s="43">
        <v>822</v>
      </c>
      <c r="M46" s="43">
        <v>1268</v>
      </c>
      <c r="N46" s="43">
        <f>K46+L46+M46</f>
        <v>5660</v>
      </c>
      <c r="P46" s="44">
        <f t="shared" si="8"/>
        <v>0.20294117647058824</v>
      </c>
      <c r="Q46" s="44">
        <f t="shared" si="9"/>
        <v>0.42457420924574207</v>
      </c>
      <c r="R46" s="44">
        <f t="shared" si="10"/>
        <v>0.52181281247549816</v>
      </c>
      <c r="S46" s="44">
        <f t="shared" si="11"/>
        <v>0.30656513184080064</v>
      </c>
      <c r="U46" s="44"/>
      <c r="V46" s="44"/>
      <c r="Z46" s="47">
        <f>100*K46/$N46</f>
        <v>63.074204946996467</v>
      </c>
      <c r="AA46" s="47">
        <f>100*L46/$N46</f>
        <v>14.522968197879859</v>
      </c>
      <c r="AB46" s="47">
        <f>100*M46/$N46</f>
        <v>22.402826855123674</v>
      </c>
      <c r="AC46" s="47">
        <f>100*N46/$N46</f>
        <v>100</v>
      </c>
      <c r="AD46" s="56">
        <f>SUM(AA46:AB46)</f>
        <v>36.925795053003533</v>
      </c>
      <c r="AE46" s="56">
        <v>169</v>
      </c>
      <c r="AF46" s="56">
        <f>AA46/AD46</f>
        <v>0.3933014354066986</v>
      </c>
    </row>
    <row r="47" spans="1:32">
      <c r="A47" s="7">
        <v>1841</v>
      </c>
      <c r="B47" s="43">
        <f t="shared" si="1"/>
        <v>1586.8605441283082</v>
      </c>
      <c r="C47" s="43">
        <v>1826.35</v>
      </c>
      <c r="D47" s="43">
        <f>'Chart 3 Trade Data'!Y56</f>
        <v>1678.0605009294279</v>
      </c>
      <c r="F47" s="51">
        <f>F45+(F55-F45)*(2/10)</f>
        <v>736</v>
      </c>
      <c r="G47" s="51">
        <f>G45+(G55-G45)*(2/10)</f>
        <v>374</v>
      </c>
      <c r="H47" s="51">
        <f>H45+(H55-H45)*(2/10)</f>
        <v>687.73664727657319</v>
      </c>
      <c r="I47" s="51">
        <f>I45+(I55-I45)*(2/10)</f>
        <v>1797.7366472765732</v>
      </c>
      <c r="K47" s="51">
        <f>K46+(K56-K46)*(1/10)</f>
        <v>3665</v>
      </c>
      <c r="L47" s="51">
        <f>L46+(L56-L46)*(1/10)</f>
        <v>911</v>
      </c>
      <c r="M47" s="51">
        <f>M46+(M56-M46)*(1/10)</f>
        <v>1343</v>
      </c>
      <c r="N47" s="51">
        <f>N46+(N56-N46)*(1/10)</f>
        <v>5919</v>
      </c>
      <c r="P47" s="44">
        <f t="shared" si="8"/>
        <v>0.20081855388813097</v>
      </c>
      <c r="Q47" s="44">
        <f t="shared" si="9"/>
        <v>0.41053787047200879</v>
      </c>
      <c r="R47" s="44">
        <f t="shared" si="10"/>
        <v>0.51208983415977161</v>
      </c>
      <c r="S47" s="44">
        <f t="shared" si="11"/>
        <v>0.30372303552569235</v>
      </c>
      <c r="U47" s="44"/>
      <c r="V47" s="44"/>
      <c r="AE47" s="56">
        <v>168</v>
      </c>
      <c r="AF47" s="57">
        <f>AF46+(AF56-AF46)*(1/10)</f>
        <v>0.39986941519042551</v>
      </c>
    </row>
    <row r="48" spans="1:32">
      <c r="A48" s="7">
        <v>1842</v>
      </c>
      <c r="B48" s="43">
        <f t="shared" si="1"/>
        <v>1591.3091580226533</v>
      </c>
      <c r="C48" s="43">
        <v>1831.47</v>
      </c>
      <c r="D48" s="43">
        <f>'Chart 3 Trade Data'!Y57</f>
        <v>1646.0593471572338</v>
      </c>
      <c r="F48" s="51">
        <f>F45+(F55-F45)*(3/10)</f>
        <v>747.5</v>
      </c>
      <c r="G48" s="51">
        <f>G45+(G55-G45)*(3/10)</f>
        <v>399</v>
      </c>
      <c r="H48" s="51">
        <f>H45+(H55-H45)*(3/10)</f>
        <v>713.81464833421455</v>
      </c>
      <c r="I48" s="51">
        <f>I45+(I55-I45)*(3/10)</f>
        <v>1860.3146483342146</v>
      </c>
      <c r="K48" s="51">
        <f>K46+(K56-K46)*(2/10)</f>
        <v>3760</v>
      </c>
      <c r="L48" s="51">
        <f>L46+(L56-L46)*(2/10)</f>
        <v>1000</v>
      </c>
      <c r="M48" s="51">
        <f>M46+(M56-M46)*(2/10)</f>
        <v>1418</v>
      </c>
      <c r="N48" s="51">
        <f>N46+(N56-N46)*(2/10)</f>
        <v>6178</v>
      </c>
      <c r="P48" s="44">
        <f t="shared" si="8"/>
        <v>0.19880319148936171</v>
      </c>
      <c r="Q48" s="44">
        <f t="shared" si="9"/>
        <v>0.39900000000000002</v>
      </c>
      <c r="R48" s="44">
        <f t="shared" si="10"/>
        <v>0.50339537964331071</v>
      </c>
      <c r="S48" s="44">
        <f t="shared" si="11"/>
        <v>0.30111923734772006</v>
      </c>
      <c r="U48" s="44"/>
      <c r="V48" s="44"/>
      <c r="AE48" s="56">
        <v>167</v>
      </c>
      <c r="AF48" s="57">
        <f>AF46+(AF56-AF46)*(2/10)</f>
        <v>0.40643739497415243</v>
      </c>
    </row>
    <row r="49" spans="1:32">
      <c r="A49" s="7">
        <v>1843</v>
      </c>
      <c r="B49" s="43">
        <f t="shared" si="1"/>
        <v>1623.8483358240633</v>
      </c>
      <c r="C49" s="43">
        <v>1868.92</v>
      </c>
      <c r="D49" s="43">
        <f>'Chart 3 Trade Data'!Y58</f>
        <v>1595.0575083327994</v>
      </c>
      <c r="F49" s="51">
        <f>F45+(F55-F45)*(4/10)</f>
        <v>759</v>
      </c>
      <c r="G49" s="51">
        <f>G45+(G55-G45)*(4/10)</f>
        <v>424</v>
      </c>
      <c r="H49" s="51">
        <f>H45+(H55-H45)*(4/10)</f>
        <v>739.89264939185603</v>
      </c>
      <c r="I49" s="51">
        <f>I45+(I55-I45)*(4/10)</f>
        <v>1922.8926493918561</v>
      </c>
      <c r="K49" s="51">
        <f>K46+(K56-K46)*(3/10)</f>
        <v>3855</v>
      </c>
      <c r="L49" s="51">
        <f>L46+(L56-L46)*(3/10)</f>
        <v>1089</v>
      </c>
      <c r="M49" s="51">
        <f>M46+(M56-M46)*(3/10)</f>
        <v>1493</v>
      </c>
      <c r="N49" s="51">
        <f>N46+(N56-N46)*(3/10)</f>
        <v>6437</v>
      </c>
      <c r="P49" s="44">
        <f t="shared" si="8"/>
        <v>0.19688715953307392</v>
      </c>
      <c r="Q49" s="44">
        <f t="shared" si="9"/>
        <v>0.38934802571166205</v>
      </c>
      <c r="R49" s="44">
        <f t="shared" si="10"/>
        <v>0.49557444701396919</v>
      </c>
      <c r="S49" s="44">
        <f t="shared" si="11"/>
        <v>0.2987249727189461</v>
      </c>
      <c r="U49" s="44"/>
      <c r="V49" s="44"/>
      <c r="AE49" s="56">
        <v>166</v>
      </c>
      <c r="AF49" s="57">
        <f>AF46+(AF56-AF46)*(3/10)</f>
        <v>0.41300537475787935</v>
      </c>
    </row>
    <row r="50" spans="1:32">
      <c r="A50" s="7">
        <v>1844</v>
      </c>
      <c r="B50" s="43">
        <f t="shared" si="1"/>
        <v>1669.8723744927065</v>
      </c>
      <c r="C50" s="43">
        <v>1921.89</v>
      </c>
      <c r="D50" s="43">
        <f>'Chart 3 Trade Data'!Y59</f>
        <v>1741.0627724184349</v>
      </c>
      <c r="F50" s="51">
        <f>F45+(F55-F45)*(5/10)</f>
        <v>770.5</v>
      </c>
      <c r="G50" s="51">
        <f>G45+(G55-G45)*(5/10)</f>
        <v>449</v>
      </c>
      <c r="H50" s="51">
        <f>H45+(H55-H45)*(5/10)</f>
        <v>765.9706504494975</v>
      </c>
      <c r="I50" s="51">
        <f>I45+(I55-I45)*(5/10)</f>
        <v>1985.4706504494975</v>
      </c>
      <c r="K50" s="51">
        <f>K46+(K56-K46)*(4/10)</f>
        <v>3950</v>
      </c>
      <c r="L50" s="51">
        <f>L46+(L56-L46)*(4/10)</f>
        <v>1178</v>
      </c>
      <c r="M50" s="51">
        <f>M46+(M56-M46)*(4/10)</f>
        <v>1568</v>
      </c>
      <c r="N50" s="51">
        <f>N46+(N56-N46)*(4/10)</f>
        <v>6696</v>
      </c>
      <c r="P50" s="44">
        <f t="shared" si="8"/>
        <v>0.19506329113924051</v>
      </c>
      <c r="Q50" s="44">
        <f t="shared" si="9"/>
        <v>0.38115449915110355</v>
      </c>
      <c r="R50" s="44">
        <f t="shared" si="10"/>
        <v>0.48850169033768975</v>
      </c>
      <c r="S50" s="44">
        <f t="shared" si="11"/>
        <v>0.29651592748648409</v>
      </c>
      <c r="U50" s="44"/>
      <c r="V50" s="44"/>
      <c r="AE50" s="56">
        <v>165</v>
      </c>
      <c r="AF50" s="57">
        <f>AF46+(AF56-AF46)*(4/10)</f>
        <v>0.41957335454160627</v>
      </c>
    </row>
    <row r="51" spans="1:32">
      <c r="A51" s="7">
        <v>1845</v>
      </c>
      <c r="B51" s="43">
        <f t="shared" si="1"/>
        <v>1725.9318605206631</v>
      </c>
      <c r="C51" s="43">
        <v>1986.41</v>
      </c>
      <c r="D51" s="43">
        <f>'Chart 3 Trade Data'!Y60</f>
        <v>1899.0684691686433</v>
      </c>
      <c r="F51" s="51">
        <f>F45+(F55-F45)*(6/10)</f>
        <v>782</v>
      </c>
      <c r="G51" s="51">
        <f>G45+(G55-G45)*(6/10)</f>
        <v>474</v>
      </c>
      <c r="H51" s="51">
        <f>H45+(H55-H45)*(6/10)</f>
        <v>792.04865150713897</v>
      </c>
      <c r="I51" s="51">
        <f>I45+(I55-I45)*(6/10)</f>
        <v>2048.0486515071389</v>
      </c>
      <c r="K51" s="51">
        <f>K46+(K56-K46)*(5/10)</f>
        <v>4045</v>
      </c>
      <c r="L51" s="51">
        <f>L46+(L56-L46)*(5/10)</f>
        <v>1267</v>
      </c>
      <c r="M51" s="51">
        <f>M46+(M56-M46)*(5/10)</f>
        <v>1643</v>
      </c>
      <c r="N51" s="51">
        <f>N46+(N56-N46)*(5/10)</f>
        <v>6955</v>
      </c>
      <c r="P51" s="44">
        <f t="shared" si="8"/>
        <v>0.19332509270704573</v>
      </c>
      <c r="Q51" s="44">
        <f t="shared" si="9"/>
        <v>0.37411207576953431</v>
      </c>
      <c r="R51" s="44">
        <f t="shared" si="10"/>
        <v>0.48207465094774132</v>
      </c>
      <c r="S51" s="44">
        <f t="shared" si="11"/>
        <v>0.2944714092749301</v>
      </c>
      <c r="U51" s="44"/>
      <c r="V51" s="44"/>
      <c r="AE51" s="56">
        <v>164</v>
      </c>
      <c r="AF51" s="57">
        <f>AF46+(AF56-AF46)*(5/10)</f>
        <v>0.42614133432533319</v>
      </c>
    </row>
    <row r="52" spans="1:32">
      <c r="A52" s="7">
        <v>1846</v>
      </c>
      <c r="B52" s="43">
        <f t="shared" si="1"/>
        <v>1810.6292984934655</v>
      </c>
      <c r="C52" s="43">
        <v>2083.89</v>
      </c>
      <c r="D52" s="43">
        <f>'Chart 3 Trade Data'!Y61</f>
        <v>2113.0761850201916</v>
      </c>
      <c r="F52" s="51">
        <f>F45+(F55-F45)*(7/10)</f>
        <v>793.5</v>
      </c>
      <c r="G52" s="51">
        <f>G45+(G55-G45)*(7/10)</f>
        <v>499</v>
      </c>
      <c r="H52" s="51">
        <f>H45+(H55-H45)*(7/10)</f>
        <v>818.12665256478044</v>
      </c>
      <c r="I52" s="51">
        <f>I45+(I55-I45)*(7/10)</f>
        <v>2110.6266525647802</v>
      </c>
      <c r="K52" s="51">
        <f>K46+(K56-K46)*(6/10)</f>
        <v>4140</v>
      </c>
      <c r="L52" s="51">
        <f>L46+(L56-L46)*(6/10)</f>
        <v>1356</v>
      </c>
      <c r="M52" s="51">
        <f>M46+(M56-M46)*(6/10)</f>
        <v>1718</v>
      </c>
      <c r="N52" s="51">
        <f>N46+(N56-N46)*(6/10)</f>
        <v>7214</v>
      </c>
      <c r="P52" s="44">
        <f t="shared" si="8"/>
        <v>0.19166666666666668</v>
      </c>
      <c r="Q52" s="44">
        <f t="shared" si="9"/>
        <v>0.36799410029498525</v>
      </c>
      <c r="R52" s="44">
        <f t="shared" si="10"/>
        <v>0.47620876167915044</v>
      </c>
      <c r="S52" s="44">
        <f t="shared" si="11"/>
        <v>0.29257369733362631</v>
      </c>
      <c r="U52" s="44"/>
      <c r="V52" s="44"/>
      <c r="AE52" s="56">
        <v>163</v>
      </c>
      <c r="AF52" s="57">
        <f>AF46+(AF56-AF46)*(6/10)</f>
        <v>0.43270931410906016</v>
      </c>
    </row>
    <row r="53" spans="1:32">
      <c r="A53" s="7">
        <v>1847</v>
      </c>
      <c r="B53" s="43">
        <f t="shared" si="1"/>
        <v>1871.7542960456472</v>
      </c>
      <c r="C53" s="43">
        <v>2154.2399999999998</v>
      </c>
      <c r="D53" s="43">
        <f>'Chart 3 Trade Data'!Y62</f>
        <v>2476.0892731235185</v>
      </c>
      <c r="F53" s="51">
        <f>F45+(F55-F45)*(8/10)</f>
        <v>805</v>
      </c>
      <c r="G53" s="51">
        <f>G45+(G55-G45)*(8/10)</f>
        <v>524</v>
      </c>
      <c r="H53" s="51">
        <f>H45+(H55-H45)*(8/10)</f>
        <v>844.2046536224218</v>
      </c>
      <c r="I53" s="51">
        <f>I45+(I55-I45)*(8/10)</f>
        <v>2173.204653622422</v>
      </c>
      <c r="K53" s="51">
        <f>K46+(K56-K46)*(7/10)</f>
        <v>4235</v>
      </c>
      <c r="L53" s="51">
        <f>L46+(L56-L46)*(7/10)</f>
        <v>1445</v>
      </c>
      <c r="M53" s="51">
        <f>M46+(M56-M46)*(7/10)</f>
        <v>1793</v>
      </c>
      <c r="N53" s="51">
        <f>N46+(N56-N46)*(7/10)</f>
        <v>7473</v>
      </c>
      <c r="P53" s="44">
        <f t="shared" si="8"/>
        <v>0.19008264462809918</v>
      </c>
      <c r="Q53" s="44">
        <f t="shared" si="9"/>
        <v>0.36262975778546713</v>
      </c>
      <c r="R53" s="44">
        <f t="shared" si="10"/>
        <v>0.47083360492048065</v>
      </c>
      <c r="S53" s="44">
        <f t="shared" si="11"/>
        <v>0.29080752758228584</v>
      </c>
      <c r="U53" s="44"/>
      <c r="V53" s="44"/>
      <c r="AE53" s="56">
        <v>162</v>
      </c>
      <c r="AF53" s="57">
        <f>AF46+(AF56-AF46)*(7/10)</f>
        <v>0.43927729389278708</v>
      </c>
    </row>
    <row r="54" spans="1:32">
      <c r="A54" s="7">
        <v>1848</v>
      </c>
      <c r="B54" s="43">
        <f t="shared" si="1"/>
        <v>1870.7550956592222</v>
      </c>
      <c r="C54" s="43">
        <v>2153.09</v>
      </c>
      <c r="D54" s="43">
        <f>'Chart 3 Trade Data'!Y63</f>
        <v>2496.0899942311403</v>
      </c>
      <c r="F54" s="51">
        <f>F45+(F55-F45)*(9/10)</f>
        <v>816.5</v>
      </c>
      <c r="G54" s="51">
        <f>G45+(G55-G45)*(9/10)</f>
        <v>549</v>
      </c>
      <c r="H54" s="51">
        <f>H45+(H55-H45)*(9/10)</f>
        <v>870.28265468006327</v>
      </c>
      <c r="I54" s="51">
        <f>I45+(I55-I45)*(9/10)</f>
        <v>2235.7826546800634</v>
      </c>
      <c r="K54" s="51">
        <f>K46+(K56-K46)*(8/10)</f>
        <v>4330</v>
      </c>
      <c r="L54" s="51">
        <f>L46+(L56-L46)*(8/10)</f>
        <v>1534</v>
      </c>
      <c r="M54" s="51">
        <f>M46+(M56-M46)*(8/10)</f>
        <v>1868</v>
      </c>
      <c r="N54" s="51">
        <f>N46+(N56-N46)*(8/10)</f>
        <v>7732</v>
      </c>
      <c r="P54" s="44">
        <f t="shared" si="8"/>
        <v>0.18856812933025405</v>
      </c>
      <c r="Q54" s="44">
        <f t="shared" si="9"/>
        <v>0.35788787483702739</v>
      </c>
      <c r="R54" s="44">
        <f t="shared" si="10"/>
        <v>0.46589007209853495</v>
      </c>
      <c r="S54" s="44">
        <f t="shared" si="11"/>
        <v>0.28915968115365537</v>
      </c>
      <c r="U54" s="44"/>
      <c r="V54" s="44"/>
      <c r="AE54" s="56">
        <v>161</v>
      </c>
      <c r="AF54" s="57">
        <f>AF46+(AF56-AF46)*(8/10)</f>
        <v>0.445845273676514</v>
      </c>
    </row>
    <row r="55" spans="1:32">
      <c r="A55" s="7">
        <v>1849</v>
      </c>
      <c r="B55" s="43">
        <f t="shared" si="1"/>
        <v>1832.7507261790172</v>
      </c>
      <c r="C55" s="43">
        <v>2109.35</v>
      </c>
      <c r="D55" s="43">
        <f>'Chart 3 Trade Data'!Y64</f>
        <v>2488.0897057880916</v>
      </c>
      <c r="F55" s="7">
        <v>828</v>
      </c>
      <c r="G55" s="7">
        <f>17+447+110</f>
        <v>574</v>
      </c>
      <c r="H55" s="43">
        <f>(F55+G55)/0.61-F55-G55</f>
        <v>896.36065573770475</v>
      </c>
      <c r="I55" s="45">
        <f>F55+G55+H55</f>
        <v>2298.3606557377047</v>
      </c>
      <c r="K55" s="51">
        <f>K46+(K56-K46)*(9/10)</f>
        <v>4425</v>
      </c>
      <c r="L55" s="51">
        <f>L46+(L56-L46)*(9/10)</f>
        <v>1623</v>
      </c>
      <c r="M55" s="51">
        <f>M46+(M56-M46)*(9/10)</f>
        <v>1943</v>
      </c>
      <c r="N55" s="51">
        <f>N46+(N56-N46)*(9/10)</f>
        <v>7991</v>
      </c>
      <c r="P55" s="44">
        <f t="shared" si="8"/>
        <v>0.1871186440677966</v>
      </c>
      <c r="Q55" s="44">
        <f t="shared" si="9"/>
        <v>0.35366605052372152</v>
      </c>
      <c r="R55" s="44">
        <f t="shared" si="10"/>
        <v>0.46132818102815476</v>
      </c>
      <c r="S55" s="44">
        <f t="shared" si="11"/>
        <v>0.28761865295178385</v>
      </c>
      <c r="U55" s="46">
        <f>100*F55/$I55</f>
        <v>36.025677603423681</v>
      </c>
      <c r="V55" s="46">
        <f>100*G55/$I55</f>
        <v>24.974322396576323</v>
      </c>
      <c r="W55" s="46">
        <f>100*H55/$I55</f>
        <v>39</v>
      </c>
      <c r="X55" s="46">
        <f>100*I55/$I55</f>
        <v>100</v>
      </c>
      <c r="AE55" s="56">
        <v>160</v>
      </c>
      <c r="AF55" s="57">
        <f>AF46+(AF56-AF46)*(9/10)</f>
        <v>0.45241325346024092</v>
      </c>
    </row>
    <row r="56" spans="1:32">
      <c r="A56" s="7">
        <v>1850</v>
      </c>
      <c r="B56" s="43">
        <f t="shared" si="1"/>
        <v>1852.1786571707269</v>
      </c>
      <c r="C56" s="43">
        <v>2131.71</v>
      </c>
      <c r="D56" s="43">
        <f>'Chart 3 Trade Data'!Y65</f>
        <v>2656.0957630921107</v>
      </c>
      <c r="F56" s="51">
        <f>F55+(F65-F55)*(1/10)</f>
        <v>894.7</v>
      </c>
      <c r="G56" s="51">
        <f>G55+(G65-G55)*(1/10)</f>
        <v>624.29999999999995</v>
      </c>
      <c r="H56" s="51">
        <f>H55+(H65-H55)*(1/10)</f>
        <v>985.45679355376478</v>
      </c>
      <c r="I56" s="51">
        <f>I55+(I65-I55)*(1/10)</f>
        <v>2504.4567935537648</v>
      </c>
      <c r="K56" s="43">
        <v>4520</v>
      </c>
      <c r="L56" s="43">
        <v>1712</v>
      </c>
      <c r="M56" s="43">
        <v>2018</v>
      </c>
      <c r="N56" s="43">
        <f>K56+L56+M56</f>
        <v>8250</v>
      </c>
      <c r="P56" s="44">
        <f t="shared" si="8"/>
        <v>0.19794247787610619</v>
      </c>
      <c r="Q56" s="44">
        <f t="shared" si="9"/>
        <v>0.36466121495327103</v>
      </c>
      <c r="R56" s="44">
        <f t="shared" si="10"/>
        <v>0.48833339621098354</v>
      </c>
      <c r="S56" s="44">
        <f t="shared" si="11"/>
        <v>0.30357052043075938</v>
      </c>
      <c r="U56" s="44"/>
      <c r="V56" s="44"/>
      <c r="Z56" s="47">
        <f>100*K56/$N56</f>
        <v>54.787878787878789</v>
      </c>
      <c r="AA56" s="47">
        <f>100*L56/$N56</f>
        <v>20.75151515151515</v>
      </c>
      <c r="AB56" s="47">
        <f>100*M56/$N56</f>
        <v>24.460606060606061</v>
      </c>
      <c r="AC56" s="47">
        <f>100*N56/$N56</f>
        <v>100</v>
      </c>
      <c r="AD56" s="56">
        <f>SUM(AA56:AB56)</f>
        <v>45.212121212121211</v>
      </c>
      <c r="AE56" s="56">
        <v>159</v>
      </c>
      <c r="AF56" s="56">
        <f>AA56/AD56</f>
        <v>0.45898123324396783</v>
      </c>
    </row>
    <row r="57" spans="1:32">
      <c r="A57" s="7">
        <v>1851</v>
      </c>
      <c r="B57" s="43">
        <f t="shared" si="1"/>
        <v>1931.9843575995521</v>
      </c>
      <c r="C57" s="43">
        <v>2223.56</v>
      </c>
      <c r="D57" s="43">
        <f>'Chart 3 Trade Data'!Y66</f>
        <v>2799.1009190116033</v>
      </c>
      <c r="F57" s="51">
        <f>F55+(F65-F55)*(2/10)</f>
        <v>961.4</v>
      </c>
      <c r="G57" s="51">
        <f>G55+(G65-G55)*(2/10)</f>
        <v>674.6</v>
      </c>
      <c r="H57" s="51">
        <f>H55+(H65-H55)*(2/10)</f>
        <v>1074.5529313698248</v>
      </c>
      <c r="I57" s="51">
        <f>I55+(I65-I55)*(2/10)</f>
        <v>2710.5529313698248</v>
      </c>
      <c r="K57" s="51">
        <f>K56+(K66-K56)*(1/10)</f>
        <v>4656</v>
      </c>
      <c r="L57" s="51">
        <f>L56+(L66-L56)*(1/10)</f>
        <v>1763.4</v>
      </c>
      <c r="M57" s="51">
        <f>M56+(M66-M56)*(1/10)</f>
        <v>2116.6</v>
      </c>
      <c r="N57" s="51">
        <f>N56+(N66-N56)*(1/10)</f>
        <v>8536</v>
      </c>
      <c r="P57" s="44">
        <f t="shared" si="8"/>
        <v>0.20648625429553263</v>
      </c>
      <c r="Q57" s="44">
        <f t="shared" si="9"/>
        <v>0.38255642508789839</v>
      </c>
      <c r="R57" s="44">
        <f t="shared" si="10"/>
        <v>0.50767879210518041</v>
      </c>
      <c r="S57" s="44">
        <f t="shared" si="11"/>
        <v>0.31754368924201321</v>
      </c>
      <c r="U57" s="44"/>
      <c r="V57" s="44"/>
      <c r="AE57" s="56">
        <v>158</v>
      </c>
      <c r="AF57" s="57">
        <f>AF56+(AF66-AF56)*(1/10)</f>
        <v>0.45564525141096685</v>
      </c>
    </row>
    <row r="58" spans="1:32">
      <c r="A58" s="7">
        <v>1852</v>
      </c>
      <c r="B58" s="43">
        <f t="shared" si="1"/>
        <v>2077.1551406986064</v>
      </c>
      <c r="C58" s="43">
        <v>2390.64</v>
      </c>
      <c r="D58" s="43">
        <f>'Chart 3 Trade Data'!Y67</f>
        <v>3143.1133220626903</v>
      </c>
      <c r="F58" s="51">
        <f>F55+(F65-F55)*(3/10)</f>
        <v>1028.0999999999999</v>
      </c>
      <c r="G58" s="51">
        <f>G55+(G65-G55)*(3/10)</f>
        <v>724.9</v>
      </c>
      <c r="H58" s="51">
        <f>H55+(H65-H55)*(3/10)</f>
        <v>1163.6490691858849</v>
      </c>
      <c r="I58" s="51">
        <f>I55+(I65-I55)*(3/10)</f>
        <v>2916.6490691858849</v>
      </c>
      <c r="K58" s="51">
        <f>K56+(K66-K56)*(2/10)</f>
        <v>4792</v>
      </c>
      <c r="L58" s="51">
        <f>L56+(L66-L56)*(2/10)</f>
        <v>1814.8</v>
      </c>
      <c r="M58" s="51">
        <f>M56+(M66-M56)*(2/10)</f>
        <v>2215.1999999999998</v>
      </c>
      <c r="N58" s="51">
        <f>N56+(N66-N56)*(2/10)</f>
        <v>8822</v>
      </c>
      <c r="P58" s="44">
        <f t="shared" si="8"/>
        <v>0.21454507512520865</v>
      </c>
      <c r="Q58" s="44">
        <f t="shared" si="9"/>
        <v>0.39943795459554771</v>
      </c>
      <c r="R58" s="44">
        <f t="shared" si="10"/>
        <v>0.52530203556603694</v>
      </c>
      <c r="S58" s="44">
        <f t="shared" si="11"/>
        <v>0.33061086705802367</v>
      </c>
      <c r="U58" s="44"/>
      <c r="V58" s="44"/>
      <c r="AE58" s="56">
        <v>157</v>
      </c>
      <c r="AF58" s="57">
        <f>AF56+(AF66-AF56)*(2/10)</f>
        <v>0.45230926957796586</v>
      </c>
    </row>
    <row r="59" spans="1:32">
      <c r="A59" s="7">
        <v>1853</v>
      </c>
      <c r="B59" s="43">
        <f t="shared" si="1"/>
        <v>2167.9259792810712</v>
      </c>
      <c r="C59" s="43">
        <v>2495.11</v>
      </c>
      <c r="D59" s="43">
        <f>'Chart 3 Trade Data'!Y68</f>
        <v>3383.1219753541463</v>
      </c>
      <c r="F59" s="51">
        <f>F55+(F65-F55)*(4/10)</f>
        <v>1094.8</v>
      </c>
      <c r="G59" s="51">
        <f>G55+(G65-G55)*(4/10)</f>
        <v>775.2</v>
      </c>
      <c r="H59" s="51">
        <f>H55+(H65-H55)*(4/10)</f>
        <v>1252.7452070019451</v>
      </c>
      <c r="I59" s="51">
        <f>I55+(I65-I55)*(4/10)</f>
        <v>3122.7452070019453</v>
      </c>
      <c r="K59" s="51">
        <f>K56+(K66-K56)*(3/10)</f>
        <v>4928</v>
      </c>
      <c r="L59" s="51">
        <f>L56+(L66-L56)*(3/10)</f>
        <v>1866.2</v>
      </c>
      <c r="M59" s="51">
        <f>M56+(M66-M56)*(3/10)</f>
        <v>2313.8000000000002</v>
      </c>
      <c r="N59" s="51">
        <f>N56+(N66-N56)*(3/10)</f>
        <v>9108</v>
      </c>
      <c r="P59" s="44">
        <f t="shared" si="8"/>
        <v>0.22215909090909089</v>
      </c>
      <c r="Q59" s="44">
        <f t="shared" si="9"/>
        <v>0.41538956167613333</v>
      </c>
      <c r="R59" s="44">
        <f t="shared" si="10"/>
        <v>0.54142328939491102</v>
      </c>
      <c r="S59" s="44">
        <f t="shared" si="11"/>
        <v>0.3428574008566036</v>
      </c>
      <c r="U59" s="44"/>
      <c r="V59" s="44"/>
      <c r="AE59" s="56">
        <v>156</v>
      </c>
      <c r="AF59" s="57">
        <f>AF56+(AF66-AF56)*(3/10)</f>
        <v>0.44897328774496487</v>
      </c>
    </row>
    <row r="60" spans="1:32">
      <c r="A60" s="7">
        <v>1854</v>
      </c>
      <c r="B60" s="43">
        <f t="shared" si="1"/>
        <v>2163.8596681432714</v>
      </c>
      <c r="C60" s="43">
        <v>2490.4299999999998</v>
      </c>
      <c r="D60" s="43">
        <f>'Chart 3 Trade Data'!Y69</f>
        <v>3789.1366138388594</v>
      </c>
      <c r="F60" s="51">
        <f>F55+(F65-F55)*(5/10)</f>
        <v>1161.5</v>
      </c>
      <c r="G60" s="51">
        <f>G55+(G65-G55)*(5/10)</f>
        <v>825.5</v>
      </c>
      <c r="H60" s="51">
        <f>H55+(H65-H55)*(5/10)</f>
        <v>1341.8413448180052</v>
      </c>
      <c r="I60" s="51">
        <f>I55+(I65-I55)*(5/10)</f>
        <v>3328.8413448180054</v>
      </c>
      <c r="K60" s="51">
        <f>K56+(K66-K56)*(4/10)</f>
        <v>5064</v>
      </c>
      <c r="L60" s="51">
        <f>L56+(L66-L56)*(4/10)</f>
        <v>1917.6</v>
      </c>
      <c r="M60" s="51">
        <f>M56+(M66-M56)*(4/10)</f>
        <v>2412.4</v>
      </c>
      <c r="N60" s="51">
        <f>N56+(N66-N56)*(4/10)</f>
        <v>9394</v>
      </c>
      <c r="P60" s="44">
        <f t="shared" si="8"/>
        <v>0.22936413902053712</v>
      </c>
      <c r="Q60" s="44">
        <f t="shared" si="9"/>
        <v>0.43048602419691284</v>
      </c>
      <c r="R60" s="44">
        <f t="shared" si="10"/>
        <v>0.5562267222757441</v>
      </c>
      <c r="S60" s="44">
        <f t="shared" si="11"/>
        <v>0.35435824407260008</v>
      </c>
      <c r="U60" s="44"/>
      <c r="V60" s="44"/>
      <c r="AE60" s="56">
        <v>155</v>
      </c>
      <c r="AF60" s="57">
        <f>AF56+(AF66-AF56)*(4/10)</f>
        <v>0.44563730591196388</v>
      </c>
    </row>
    <row r="61" spans="1:32">
      <c r="A61" s="7">
        <v>1855</v>
      </c>
      <c r="B61" s="43">
        <f t="shared" si="1"/>
        <v>2183.296287833994</v>
      </c>
      <c r="C61" s="43">
        <v>2512.8000000000002</v>
      </c>
      <c r="D61" s="43">
        <f>'Chart 3 Trade Data'!Y70</f>
        <v>4048.145952182555</v>
      </c>
      <c r="F61" s="51">
        <f>F55+(F65-F55)*(6/10)</f>
        <v>1228.2</v>
      </c>
      <c r="G61" s="51">
        <f>G55+(G65-G55)*(6/10)</f>
        <v>875.8</v>
      </c>
      <c r="H61" s="51">
        <f>H55+(H65-H55)*(6/10)</f>
        <v>1430.9374826340652</v>
      </c>
      <c r="I61" s="51">
        <f>I55+(I65-I55)*(6/10)</f>
        <v>3534.9374826340654</v>
      </c>
      <c r="K61" s="51">
        <f>K56+(K66-K56)*(5/10)</f>
        <v>5200</v>
      </c>
      <c r="L61" s="51">
        <f>L56+(L66-L56)*(5/10)</f>
        <v>1969</v>
      </c>
      <c r="M61" s="51">
        <f>M56+(M66-M56)*(5/10)</f>
        <v>2511</v>
      </c>
      <c r="N61" s="51">
        <f>N56+(N66-N56)*(5/10)</f>
        <v>9680</v>
      </c>
      <c r="P61" s="44">
        <f t="shared" si="8"/>
        <v>0.2361923076923077</v>
      </c>
      <c r="Q61" s="44">
        <f t="shared" si="9"/>
        <v>0.44479431183341794</v>
      </c>
      <c r="R61" s="44">
        <f t="shared" si="10"/>
        <v>0.5698675757204561</v>
      </c>
      <c r="S61" s="44">
        <f t="shared" si="11"/>
        <v>0.36517949200765137</v>
      </c>
      <c r="U61" s="44"/>
      <c r="V61" s="44"/>
      <c r="AE61" s="56">
        <v>154</v>
      </c>
      <c r="AF61" s="57">
        <f>AF56+(AF66-AF56)*(5/10)</f>
        <v>0.44230132407896294</v>
      </c>
    </row>
    <row r="62" spans="1:32">
      <c r="A62" s="7">
        <v>1856</v>
      </c>
      <c r="B62" s="43">
        <f t="shared" si="1"/>
        <v>2209.5882910454939</v>
      </c>
      <c r="C62" s="43">
        <v>2543.06</v>
      </c>
      <c r="D62" s="43">
        <f>'Chart 3 Trade Data'!Y71</f>
        <v>4103.1479352285132</v>
      </c>
      <c r="F62" s="51">
        <f>F55+(F65-F55)*(7/10)</f>
        <v>1294.9000000000001</v>
      </c>
      <c r="G62" s="51">
        <f>G55+(G65-G55)*(7/10)</f>
        <v>926.09999999999991</v>
      </c>
      <c r="H62" s="51">
        <f>H55+(H65-H55)*(7/10)</f>
        <v>1520.0336204501252</v>
      </c>
      <c r="I62" s="51">
        <f>I55+(I65-I55)*(7/10)</f>
        <v>3741.0336204501255</v>
      </c>
      <c r="K62" s="51">
        <f>K56+(K66-K56)*(6/10)</f>
        <v>5336</v>
      </c>
      <c r="L62" s="51">
        <f>L56+(L66-L56)*(6/10)</f>
        <v>2020.4</v>
      </c>
      <c r="M62" s="51">
        <f>M56+(M66-M56)*(6/10)</f>
        <v>2609.6</v>
      </c>
      <c r="N62" s="51">
        <f>N56+(N66-N56)*(6/10)</f>
        <v>9966</v>
      </c>
      <c r="P62" s="44">
        <f t="shared" si="8"/>
        <v>0.24267241379310348</v>
      </c>
      <c r="Q62" s="44">
        <f t="shared" si="9"/>
        <v>0.45837457929122938</v>
      </c>
      <c r="R62" s="44">
        <f t="shared" si="10"/>
        <v>0.58247762892785304</v>
      </c>
      <c r="S62" s="44">
        <f t="shared" si="11"/>
        <v>0.37537965286475272</v>
      </c>
      <c r="U62" s="44"/>
      <c r="V62" s="44"/>
      <c r="AE62" s="56">
        <v>153</v>
      </c>
      <c r="AF62" s="57">
        <f>AF56+(AF66-AF56)*(6/10)</f>
        <v>0.43896534224596195</v>
      </c>
    </row>
    <row r="63" spans="1:32">
      <c r="A63" s="7">
        <v>1857</v>
      </c>
      <c r="B63" s="43">
        <f t="shared" si="1"/>
        <v>2160.2017258590545</v>
      </c>
      <c r="C63" s="43">
        <v>2486.2199999999998</v>
      </c>
      <c r="D63" s="43">
        <f>'Chart 3 Trade Data'!Y72</f>
        <v>4241.1529108711002</v>
      </c>
      <c r="F63" s="51">
        <f>F55+(F65-F55)*(8/10)</f>
        <v>1361.6</v>
      </c>
      <c r="G63" s="51">
        <f>G55+(G65-G55)*(8/10)</f>
        <v>976.40000000000009</v>
      </c>
      <c r="H63" s="51">
        <f>H55+(H65-H55)*(8/10)</f>
        <v>1609.1297582661855</v>
      </c>
      <c r="I63" s="51">
        <f>I55+(I65-I55)*(8/10)</f>
        <v>3947.1297582661855</v>
      </c>
      <c r="K63" s="51">
        <f>K56+(K66-K56)*(7/10)</f>
        <v>5472</v>
      </c>
      <c r="L63" s="51">
        <f>L56+(L66-L56)*(7/10)</f>
        <v>2071.8000000000002</v>
      </c>
      <c r="M63" s="51">
        <f>M56+(M66-M56)*(7/10)</f>
        <v>2708.2</v>
      </c>
      <c r="N63" s="51">
        <f>N56+(N66-N56)*(7/10)</f>
        <v>10252</v>
      </c>
      <c r="P63" s="44">
        <f t="shared" si="8"/>
        <v>0.24883040935672512</v>
      </c>
      <c r="Q63" s="44">
        <f t="shared" si="9"/>
        <v>0.47128101168066416</v>
      </c>
      <c r="R63" s="44">
        <f t="shared" si="10"/>
        <v>0.59416946985679997</v>
      </c>
      <c r="S63" s="44">
        <f t="shared" si="11"/>
        <v>0.38501070603454796</v>
      </c>
      <c r="U63" s="44"/>
      <c r="V63" s="44"/>
      <c r="AE63" s="56">
        <v>152</v>
      </c>
      <c r="AF63" s="57">
        <f>AF56+(AF66-AF56)*(7/10)</f>
        <v>0.43562936041296096</v>
      </c>
    </row>
    <row r="64" spans="1:32">
      <c r="A64" s="7">
        <v>1858</v>
      </c>
      <c r="B64" s="43">
        <f t="shared" si="1"/>
        <v>2190.0474069666229</v>
      </c>
      <c r="C64" s="43">
        <v>2520.5700000000002</v>
      </c>
      <c r="D64" s="43">
        <f>'Chart 3 Trade Data'!Y73</f>
        <v>4151.1496658868045</v>
      </c>
      <c r="F64" s="51">
        <f>F55+(F65-F55)*(9/10)</f>
        <v>1428.3000000000002</v>
      </c>
      <c r="G64" s="51">
        <f>G55+(G65-G55)*(9/10)</f>
        <v>1026.7</v>
      </c>
      <c r="H64" s="51">
        <f>H55+(H65-H55)*(9/10)</f>
        <v>1698.2258960822455</v>
      </c>
      <c r="I64" s="51">
        <f>I55+(I65-I55)*(9/10)</f>
        <v>4153.2258960822455</v>
      </c>
      <c r="K64" s="51">
        <f>K56+(K66-K56)*(8/10)</f>
        <v>5608</v>
      </c>
      <c r="L64" s="51">
        <f>L56+(L66-L56)*(8/10)</f>
        <v>2123.1999999999998</v>
      </c>
      <c r="M64" s="51">
        <f>M56+(M66-M56)*(8/10)</f>
        <v>2806.8</v>
      </c>
      <c r="N64" s="51">
        <f>N56+(N66-N56)*(8/10)</f>
        <v>10538</v>
      </c>
      <c r="P64" s="44">
        <f t="shared" si="8"/>
        <v>0.25468972895863057</v>
      </c>
      <c r="Q64" s="44">
        <f t="shared" si="9"/>
        <v>0.48356254709871899</v>
      </c>
      <c r="R64" s="44">
        <f t="shared" si="10"/>
        <v>0.60503986606892024</v>
      </c>
      <c r="S64" s="44">
        <f t="shared" si="11"/>
        <v>0.39411898805107665</v>
      </c>
      <c r="U64" s="44"/>
      <c r="V64" s="44"/>
      <c r="AE64" s="56">
        <v>151</v>
      </c>
      <c r="AF64" s="57">
        <f>AF56+(AF66-AF56)*(8/10)</f>
        <v>0.43229337857995997</v>
      </c>
    </row>
    <row r="65" spans="1:32">
      <c r="A65" s="7">
        <v>1859</v>
      </c>
      <c r="B65" s="43">
        <f t="shared" si="1"/>
        <v>2294.3031064163206</v>
      </c>
      <c r="C65" s="43">
        <v>2640.56</v>
      </c>
      <c r="D65" s="43">
        <f>'Chart 3 Trade Data'!Y74</f>
        <v>4475.1613478302697</v>
      </c>
      <c r="F65" s="7">
        <v>1495</v>
      </c>
      <c r="G65" s="7">
        <f>34+815+228</f>
        <v>1077</v>
      </c>
      <c r="H65" s="43">
        <f>(F65+G65)/0.59-F65-G65</f>
        <v>1787.3220338983056</v>
      </c>
      <c r="I65" s="45">
        <f>F65+G65+H65</f>
        <v>4359.3220338983056</v>
      </c>
      <c r="K65" s="51">
        <f>K56+(K66-K56)*(9/10)</f>
        <v>5744</v>
      </c>
      <c r="L65" s="51">
        <f>L56+(L66-L56)*(9/10)</f>
        <v>2174.6</v>
      </c>
      <c r="M65" s="51">
        <f>M56+(M66-M56)*(9/10)</f>
        <v>2905.4</v>
      </c>
      <c r="N65" s="51">
        <f>N56+(N66-N56)*(9/10)</f>
        <v>10824</v>
      </c>
      <c r="P65" s="44">
        <f t="shared" si="8"/>
        <v>0.2602715877437326</v>
      </c>
      <c r="Q65" s="44">
        <f t="shared" si="9"/>
        <v>0.49526349673503173</v>
      </c>
      <c r="R65" s="44">
        <f t="shared" si="10"/>
        <v>0.61517244919746183</v>
      </c>
      <c r="S65" s="44">
        <f t="shared" si="11"/>
        <v>0.40274593809112208</v>
      </c>
      <c r="U65" s="46">
        <f>100*F65/$I65</f>
        <v>34.29432348367029</v>
      </c>
      <c r="V65" s="46">
        <f>100*G65/$I65</f>
        <v>24.705676516329703</v>
      </c>
      <c r="W65" s="46">
        <f>100*H65/$I65</f>
        <v>41.000000000000007</v>
      </c>
      <c r="X65" s="46">
        <f>100*I65/$I65</f>
        <v>100</v>
      </c>
      <c r="AE65" s="56">
        <v>150</v>
      </c>
      <c r="AF65" s="57">
        <f>AF56+(AF66-AF56)*(9/10)</f>
        <v>0.42895739674695899</v>
      </c>
    </row>
    <row r="66" spans="1:32">
      <c r="A66" s="7">
        <v>1860</v>
      </c>
      <c r="B66" s="43">
        <f t="shared" si="1"/>
        <v>2263.8492163778851</v>
      </c>
      <c r="C66" s="43">
        <v>2605.5100000000002</v>
      </c>
      <c r="D66" s="43">
        <f>'Chart 3 Trade Data'!Y75</f>
        <v>4410.1590042305006</v>
      </c>
      <c r="F66" s="51">
        <f>F65+(F75-F65)*(1/10)</f>
        <v>1599</v>
      </c>
      <c r="G66" s="51">
        <f>G65+(G75-G65)*(1/10)</f>
        <v>1198.5</v>
      </c>
      <c r="H66" s="51">
        <f>H65+(H75-H65)*(1/10)</f>
        <v>1892.0803066989511</v>
      </c>
      <c r="I66" s="51">
        <f>I65+(I75-I65)*(1/10)</f>
        <v>4689.5803066989511</v>
      </c>
      <c r="K66" s="43">
        <v>5880</v>
      </c>
      <c r="L66" s="43">
        <v>2226</v>
      </c>
      <c r="M66" s="43">
        <v>3004</v>
      </c>
      <c r="N66" s="43">
        <f>K66+L66+M66</f>
        <v>11110</v>
      </c>
      <c r="P66" s="44">
        <f t="shared" si="8"/>
        <v>0.27193877551020407</v>
      </c>
      <c r="Q66" s="44">
        <f t="shared" si="9"/>
        <v>0.53840970350404316</v>
      </c>
      <c r="R66" s="44">
        <f t="shared" si="10"/>
        <v>0.62985363072534983</v>
      </c>
      <c r="S66" s="44">
        <f t="shared" si="11"/>
        <v>0.42210443804671027</v>
      </c>
      <c r="U66" s="44"/>
      <c r="V66" s="44"/>
      <c r="Z66" s="47">
        <f>100*K66/$N66</f>
        <v>52.925292529252928</v>
      </c>
      <c r="AA66" s="47">
        <f>100*L66/$N66</f>
        <v>20.036003600360036</v>
      </c>
      <c r="AB66" s="47">
        <f>100*M66/$N66</f>
        <v>27.038703870387039</v>
      </c>
      <c r="AC66" s="47">
        <f>100*N66/$N66</f>
        <v>100</v>
      </c>
      <c r="AD66" s="56">
        <f>SUM(AA66:AB66)</f>
        <v>47.074707470747072</v>
      </c>
      <c r="AE66" s="56">
        <v>149</v>
      </c>
      <c r="AF66" s="56">
        <f>AA66/AD66</f>
        <v>0.425621414913958</v>
      </c>
    </row>
    <row r="67" spans="1:32">
      <c r="A67" s="7">
        <v>1861</v>
      </c>
      <c r="B67" s="43">
        <f t="shared" si="1"/>
        <v>2253.9614769017826</v>
      </c>
      <c r="C67" s="43">
        <v>2594.13</v>
      </c>
      <c r="D67" s="43">
        <f>'Chart 3 Trade Data'!Y76</f>
        <v>4673.168486795721</v>
      </c>
      <c r="F67" s="51">
        <f>F65+(F75-F65)*(2/10)</f>
        <v>1703</v>
      </c>
      <c r="G67" s="51">
        <f>G65+(G75-G65)*(2/10)</f>
        <v>1320</v>
      </c>
      <c r="H67" s="51">
        <f>H65+(H75-H65)*(2/10)</f>
        <v>1996.8385794995968</v>
      </c>
      <c r="I67" s="51">
        <f>I65+(I75-I65)*(2/10)</f>
        <v>5019.8385794995966</v>
      </c>
      <c r="K67" s="51">
        <f>K66+(K76-K66)*(1/10)</f>
        <v>5971</v>
      </c>
      <c r="L67" s="51">
        <f>L66+(L76-L66)*(1/10)</f>
        <v>2346.4</v>
      </c>
      <c r="M67" s="51">
        <f>M66+(M76-M66)*(1/10)</f>
        <v>2974.6</v>
      </c>
      <c r="N67" s="51">
        <f>N66+(N76-N66)*(1/10)</f>
        <v>11292</v>
      </c>
      <c r="P67" s="44">
        <f t="shared" si="8"/>
        <v>0.28521185731033327</v>
      </c>
      <c r="Q67" s="44">
        <f t="shared" si="9"/>
        <v>0.56256392771905894</v>
      </c>
      <c r="R67" s="44">
        <f t="shared" si="10"/>
        <v>0.67129650356336878</v>
      </c>
      <c r="S67" s="44">
        <f t="shared" si="11"/>
        <v>0.44454822701909286</v>
      </c>
      <c r="U67" s="44"/>
      <c r="V67" s="44"/>
      <c r="AE67" s="56">
        <v>148</v>
      </c>
      <c r="AF67" s="57">
        <f>AF66+(AF76-AF66)*(1/10)</f>
        <v>0.43892246560497261</v>
      </c>
    </row>
    <row r="68" spans="1:32">
      <c r="A68" s="7">
        <v>1862</v>
      </c>
      <c r="B68" s="43">
        <f t="shared" si="1"/>
        <v>2482.1093355691851</v>
      </c>
      <c r="C68" s="43">
        <v>2856.71</v>
      </c>
      <c r="D68" s="43">
        <f>'Chart 3 Trade Data'!Y77</f>
        <v>5881.2120416960488</v>
      </c>
      <c r="F68" s="51">
        <f>F65+(F75-F65)*(3/10)</f>
        <v>1807</v>
      </c>
      <c r="G68" s="51">
        <f>G65+(G75-G65)*(3/10)</f>
        <v>1441.5</v>
      </c>
      <c r="H68" s="51">
        <f>H65+(H75-H65)*(3/10)</f>
        <v>2101.5968523002425</v>
      </c>
      <c r="I68" s="51">
        <f>I65+(I75-I65)*(3/10)</f>
        <v>5350.0968523002421</v>
      </c>
      <c r="K68" s="51">
        <f>K66+(K76-K66)*(2/10)</f>
        <v>6062</v>
      </c>
      <c r="L68" s="51">
        <f>L66+(L76-L66)*(2/10)</f>
        <v>2466.8000000000002</v>
      </c>
      <c r="M68" s="51">
        <f>M66+(M76-M66)*(2/10)</f>
        <v>2945.2</v>
      </c>
      <c r="N68" s="51">
        <f>N66+(N76-N66)*(2/10)</f>
        <v>11474</v>
      </c>
      <c r="P68" s="44">
        <f t="shared" si="8"/>
        <v>0.29808644011877267</v>
      </c>
      <c r="Q68" s="44">
        <f t="shared" si="9"/>
        <v>0.58436030484838652</v>
      </c>
      <c r="R68" s="44">
        <f t="shared" si="10"/>
        <v>0.7135667704401204</v>
      </c>
      <c r="S68" s="44">
        <f t="shared" si="11"/>
        <v>0.46628001153043769</v>
      </c>
      <c r="U68" s="44"/>
      <c r="V68" s="44"/>
      <c r="AE68" s="56">
        <v>147</v>
      </c>
      <c r="AF68" s="57">
        <f>AF66+(AF76-AF66)*(2/10)</f>
        <v>0.45222351629598723</v>
      </c>
    </row>
    <row r="69" spans="1:32">
      <c r="A69" s="7">
        <v>1863</v>
      </c>
      <c r="B69" s="43">
        <f t="shared" si="1"/>
        <v>2615.8631681659558</v>
      </c>
      <c r="C69" s="43">
        <v>3010.65</v>
      </c>
      <c r="D69" s="43">
        <f>'Chart 3 Trade Data'!Y78</f>
        <v>7746.279284981737</v>
      </c>
      <c r="F69" s="51">
        <f>F65+(F75-F65)*(4/10)</f>
        <v>1911</v>
      </c>
      <c r="G69" s="51">
        <f>G65+(G75-G65)*(4/10)</f>
        <v>1563</v>
      </c>
      <c r="H69" s="51">
        <f>H65+(H75-H65)*(4/10)</f>
        <v>2206.355125100888</v>
      </c>
      <c r="I69" s="51">
        <f>I65+(I75-I65)*(4/10)</f>
        <v>5680.3551251008885</v>
      </c>
      <c r="K69" s="51">
        <f>K66+(K76-K66)*(3/10)</f>
        <v>6153</v>
      </c>
      <c r="L69" s="51">
        <f>L66+(L76-L66)*(3/10)</f>
        <v>2587.1999999999998</v>
      </c>
      <c r="M69" s="51">
        <f>M66+(M76-M66)*(3/10)</f>
        <v>2915.8</v>
      </c>
      <c r="N69" s="51">
        <f>N66+(N76-N66)*(3/10)</f>
        <v>11656</v>
      </c>
      <c r="P69" s="44">
        <f t="shared" si="8"/>
        <v>0.31058020477815701</v>
      </c>
      <c r="Q69" s="44">
        <f t="shared" si="9"/>
        <v>0.60412801484230061</v>
      </c>
      <c r="R69" s="44">
        <f t="shared" si="10"/>
        <v>0.75668945918817743</v>
      </c>
      <c r="S69" s="44">
        <f t="shared" si="11"/>
        <v>0.48733314388305493</v>
      </c>
      <c r="U69" s="44"/>
      <c r="V69" s="44"/>
      <c r="AE69" s="56">
        <v>146</v>
      </c>
      <c r="AF69" s="57">
        <f>AF66+(AF76-AF66)*(3/10)</f>
        <v>0.4655245669870019</v>
      </c>
    </row>
    <row r="70" spans="1:32">
      <c r="A70" s="7">
        <v>1864</v>
      </c>
      <c r="B70" s="43">
        <f t="shared" ref="B70:B75" si="12">B71/(C71/C70)</f>
        <v>2586.3563463198707</v>
      </c>
      <c r="C70" s="43">
        <v>2976.69</v>
      </c>
      <c r="D70" s="43">
        <f>'Chart 3 Trade Data'!Y79</f>
        <v>9600.3461316582325</v>
      </c>
      <c r="F70" s="51">
        <f>F65+(F75-F65)*(5/10)</f>
        <v>2015</v>
      </c>
      <c r="G70" s="51">
        <f>G65+(G75-G65)*(5/10)</f>
        <v>1684.5</v>
      </c>
      <c r="H70" s="51">
        <f>H65+(H75-H65)*(5/10)</f>
        <v>2311.1133979015335</v>
      </c>
      <c r="I70" s="51">
        <f>I65+(I75-I65)*(5/10)</f>
        <v>6010.613397901534</v>
      </c>
      <c r="K70" s="51">
        <f>K66+(K76-K66)*(4/10)</f>
        <v>6244</v>
      </c>
      <c r="L70" s="51">
        <f>L66+(L76-L66)*(4/10)</f>
        <v>2707.6</v>
      </c>
      <c r="M70" s="51">
        <f>M66+(M76-M66)*(4/10)</f>
        <v>2886.4</v>
      </c>
      <c r="N70" s="51">
        <f>N66+(N76-N66)*(4/10)</f>
        <v>11838</v>
      </c>
      <c r="P70" s="44">
        <f t="shared" si="8"/>
        <v>0.32270980140935296</v>
      </c>
      <c r="Q70" s="44">
        <f t="shared" si="9"/>
        <v>0.62213768651204016</v>
      </c>
      <c r="R70" s="44">
        <f t="shared" si="10"/>
        <v>0.80069061734393476</v>
      </c>
      <c r="S70" s="44">
        <f t="shared" si="11"/>
        <v>0.50773892531690601</v>
      </c>
      <c r="U70" s="44"/>
      <c r="V70" s="44"/>
      <c r="AE70" s="56">
        <v>145</v>
      </c>
      <c r="AF70" s="57">
        <f>AF66+(AF76-AF66)*(4/10)</f>
        <v>0.47882561767801651</v>
      </c>
    </row>
    <row r="71" spans="1:32">
      <c r="A71" s="7">
        <v>1865</v>
      </c>
      <c r="B71" s="43">
        <f t="shared" si="12"/>
        <v>2599.4675931295715</v>
      </c>
      <c r="C71" s="43">
        <v>2991.78</v>
      </c>
      <c r="D71" s="43">
        <f>'Chart 3 Trade Data'!Y80</f>
        <v>10012.360986475232</v>
      </c>
      <c r="F71" s="51">
        <f>F65+(F75-F65)*(6/10)</f>
        <v>2119</v>
      </c>
      <c r="G71" s="51">
        <f>G65+(G75-G65)*(6/10)</f>
        <v>1806</v>
      </c>
      <c r="H71" s="51">
        <f>H65+(H75-H65)*(6/10)</f>
        <v>2415.871670702179</v>
      </c>
      <c r="I71" s="51">
        <f>I65+(I75-I65)*(6/10)</f>
        <v>6340.8716707021795</v>
      </c>
      <c r="K71" s="51">
        <f>K66+(K76-K66)*(5/10)</f>
        <v>6335</v>
      </c>
      <c r="L71" s="51">
        <f>L66+(L76-L66)*(5/10)</f>
        <v>2828</v>
      </c>
      <c r="M71" s="51">
        <f>M66+(M76-M66)*(5/10)</f>
        <v>2857</v>
      </c>
      <c r="N71" s="51">
        <f>N66+(N76-N66)*(5/10)</f>
        <v>12020</v>
      </c>
      <c r="P71" s="44">
        <f t="shared" ref="P71:P134" si="13">F71/K71</f>
        <v>0.33449092344119968</v>
      </c>
      <c r="Q71" s="44">
        <f t="shared" ref="Q71:Q134" si="14">G71/L71</f>
        <v>0.63861386138613863</v>
      </c>
      <c r="R71" s="44">
        <f t="shared" ref="R71:R134" si="15">H71/M71</f>
        <v>0.84559736461399337</v>
      </c>
      <c r="S71" s="44">
        <f t="shared" ref="S71:S134" si="16">I71/N71</f>
        <v>0.52752676128969878</v>
      </c>
      <c r="U71" s="44"/>
      <c r="V71" s="44"/>
      <c r="AE71" s="56">
        <v>144</v>
      </c>
      <c r="AF71" s="57">
        <f>AF66+(AF76-AF66)*(5/10)</f>
        <v>0.49212666836903113</v>
      </c>
    </row>
    <row r="72" spans="1:32">
      <c r="A72" s="7">
        <v>1866</v>
      </c>
      <c r="B72" s="43">
        <f t="shared" si="12"/>
        <v>2420.3587516881116</v>
      </c>
      <c r="C72" s="43">
        <v>2785.64</v>
      </c>
      <c r="D72" s="43">
        <f>'Chart 3 Trade Data'!Y81</f>
        <v>9098.3280318569377</v>
      </c>
      <c r="F72" s="51">
        <f>F65+(F75-F65)*(7/10)</f>
        <v>2223</v>
      </c>
      <c r="G72" s="51">
        <f>G65+(G75-G65)*(7/10)</f>
        <v>1927.5</v>
      </c>
      <c r="H72" s="51">
        <f>H65+(H75-H65)*(7/10)</f>
        <v>2520.6299435028245</v>
      </c>
      <c r="I72" s="51">
        <f>I65+(I75-I65)*(7/10)</f>
        <v>6671.129943502825</v>
      </c>
      <c r="K72" s="51">
        <f>K66+(K76-K66)*(6/10)</f>
        <v>6426</v>
      </c>
      <c r="L72" s="51">
        <f>L66+(L76-L66)*(6/10)</f>
        <v>2948.4</v>
      </c>
      <c r="M72" s="51">
        <f>M66+(M76-M66)*(6/10)</f>
        <v>2827.6</v>
      </c>
      <c r="N72" s="51">
        <f>N66+(N76-N66)*(6/10)</f>
        <v>12202</v>
      </c>
      <c r="P72" s="44">
        <f t="shared" si="13"/>
        <v>0.34593837535014005</v>
      </c>
      <c r="Q72" s="44">
        <f t="shared" si="14"/>
        <v>0.65374440374440368</v>
      </c>
      <c r="R72" s="44">
        <f t="shared" si="15"/>
        <v>0.89143794861466419</v>
      </c>
      <c r="S72" s="44">
        <f t="shared" si="16"/>
        <v>0.5467243028604184</v>
      </c>
      <c r="U72" s="44"/>
      <c r="V72" s="44"/>
      <c r="AE72" s="56">
        <v>143</v>
      </c>
      <c r="AF72" s="57">
        <f>AF66+(AF76-AF66)*(6/10)</f>
        <v>0.5054277190600458</v>
      </c>
    </row>
    <row r="73" spans="1:32">
      <c r="A73" s="7">
        <v>1867</v>
      </c>
      <c r="B73" s="43">
        <f t="shared" si="12"/>
        <v>2400.7396693181295</v>
      </c>
      <c r="C73" s="43">
        <v>2763.06</v>
      </c>
      <c r="D73" s="43">
        <f>'Chart 3 Trade Data'!Y82</f>
        <v>8465.3052088007225</v>
      </c>
      <c r="F73" s="51">
        <f>F65+(F75-F65)*(8/10)</f>
        <v>2327</v>
      </c>
      <c r="G73" s="51">
        <f>G65+(G75-G65)*(8/10)</f>
        <v>2049</v>
      </c>
      <c r="H73" s="51">
        <f>H65+(H75-H65)*(8/10)</f>
        <v>2625.3882163034705</v>
      </c>
      <c r="I73" s="51">
        <f>I65+(I75-I65)*(8/10)</f>
        <v>7001.3882163034705</v>
      </c>
      <c r="K73" s="51">
        <f>K66+(K76-K66)*(7/10)</f>
        <v>6517</v>
      </c>
      <c r="L73" s="51">
        <f>L66+(L76-L66)*(7/10)</f>
        <v>3068.8</v>
      </c>
      <c r="M73" s="51">
        <f>M66+(M76-M66)*(7/10)</f>
        <v>2798.2</v>
      </c>
      <c r="N73" s="51">
        <f>N66+(N76-N66)*(7/10)</f>
        <v>12384</v>
      </c>
      <c r="P73" s="44">
        <f t="shared" si="13"/>
        <v>0.3570661347245665</v>
      </c>
      <c r="Q73" s="44">
        <f t="shared" si="14"/>
        <v>0.66768769551616258</v>
      </c>
      <c r="R73" s="44">
        <f t="shared" si="15"/>
        <v>0.9382418041253201</v>
      </c>
      <c r="S73" s="44">
        <f t="shared" si="16"/>
        <v>0.56535757560590039</v>
      </c>
      <c r="U73" s="44"/>
      <c r="V73" s="44"/>
      <c r="AE73" s="56">
        <v>142</v>
      </c>
      <c r="AF73" s="57">
        <f>AF66+(AF76-AF66)*(7/10)</f>
        <v>0.51872876975106041</v>
      </c>
    </row>
    <row r="74" spans="1:32">
      <c r="A74" s="7">
        <v>1868</v>
      </c>
      <c r="B74" s="43">
        <f t="shared" si="12"/>
        <v>2434.1216509237415</v>
      </c>
      <c r="C74" s="43">
        <v>2801.48</v>
      </c>
      <c r="D74" s="43">
        <f>'Chart 3 Trade Data'!Y83</f>
        <v>8261.2978535029852</v>
      </c>
      <c r="F74" s="51">
        <f>F65+(F75-F65)*(9/10)</f>
        <v>2431</v>
      </c>
      <c r="G74" s="51">
        <f>G65+(G75-G65)*(9/10)</f>
        <v>2170.5</v>
      </c>
      <c r="H74" s="51">
        <f>H65+(H75-H65)*(9/10)</f>
        <v>2730.146489104116</v>
      </c>
      <c r="I74" s="51">
        <f>I65+(I75-I65)*(9/10)</f>
        <v>7331.646489104116</v>
      </c>
      <c r="K74" s="51">
        <f>K66+(K76-K66)*(8/10)</f>
        <v>6608</v>
      </c>
      <c r="L74" s="51">
        <f>L66+(L76-L66)*(8/10)</f>
        <v>3189.2</v>
      </c>
      <c r="M74" s="51">
        <f>M66+(M76-M66)*(8/10)</f>
        <v>2768.8</v>
      </c>
      <c r="N74" s="51">
        <f>N66+(N76-N66)*(8/10)</f>
        <v>12566</v>
      </c>
      <c r="P74" s="44">
        <f t="shared" si="13"/>
        <v>0.36788740920096852</v>
      </c>
      <c r="Q74" s="44">
        <f t="shared" si="14"/>
        <v>0.68057820142982572</v>
      </c>
      <c r="R74" s="44">
        <f t="shared" si="15"/>
        <v>0.98603961611677104</v>
      </c>
      <c r="S74" s="44">
        <f t="shared" si="16"/>
        <v>0.58345109733440359</v>
      </c>
      <c r="U74" s="44"/>
      <c r="V74" s="44"/>
      <c r="AE74" s="56">
        <v>141</v>
      </c>
      <c r="AF74" s="57">
        <f>AF66+(AF76-AF66)*(8/10)</f>
        <v>0.53202982044207503</v>
      </c>
    </row>
    <row r="75" spans="1:32">
      <c r="A75" s="7">
        <v>1869</v>
      </c>
      <c r="B75" s="43">
        <f t="shared" si="12"/>
        <v>2436.988921597831</v>
      </c>
      <c r="C75" s="43">
        <v>2804.78</v>
      </c>
      <c r="D75" s="43">
        <f>'Chart 3 Trade Data'!Y84</f>
        <v>8009.2887675469574</v>
      </c>
      <c r="F75" s="7">
        <v>2535</v>
      </c>
      <c r="G75" s="7">
        <f>125+1631+536</f>
        <v>2292</v>
      </c>
      <c r="H75" s="43">
        <f>(F75+G75)/0.63-F75-G75</f>
        <v>2834.9047619047615</v>
      </c>
      <c r="I75" s="45">
        <f>F75+G75+H75</f>
        <v>7661.9047619047615</v>
      </c>
      <c r="K75" s="51">
        <f>K66+(K76-K66)*(9/10)</f>
        <v>6699</v>
      </c>
      <c r="L75" s="51">
        <f>L66+(L76-L66)*(9/10)</f>
        <v>3309.6000000000004</v>
      </c>
      <c r="M75" s="51">
        <f>M66+(M76-M66)*(9/10)</f>
        <v>2739.4</v>
      </c>
      <c r="N75" s="51">
        <f>N66+(N76-N66)*(9/10)</f>
        <v>12748</v>
      </c>
      <c r="P75" s="44">
        <f t="shared" si="13"/>
        <v>0.37841468875951634</v>
      </c>
      <c r="Q75" s="44">
        <f t="shared" si="14"/>
        <v>0.69253081943437267</v>
      </c>
      <c r="R75" s="44">
        <f t="shared" si="15"/>
        <v>1.0348633868382717</v>
      </c>
      <c r="S75" s="44">
        <f t="shared" si="16"/>
        <v>0.60102798571577987</v>
      </c>
      <c r="U75" s="46">
        <f>100*F75/$I75</f>
        <v>33.085767557489127</v>
      </c>
      <c r="V75" s="46">
        <f>100*G75/$I75</f>
        <v>29.91423244251088</v>
      </c>
      <c r="W75" s="46">
        <f>100*H75/$I75</f>
        <v>37</v>
      </c>
      <c r="X75" s="46">
        <f>100*I75/$I75</f>
        <v>100</v>
      </c>
      <c r="AE75" s="56">
        <v>140</v>
      </c>
      <c r="AF75" s="57">
        <f>AF66+(AF76-AF66)*(9/10)</f>
        <v>0.54533087113308965</v>
      </c>
    </row>
    <row r="76" spans="1:32">
      <c r="A76" s="7">
        <v>1870</v>
      </c>
      <c r="B76" s="43">
        <v>2444.6436654277486</v>
      </c>
      <c r="C76" s="43">
        <v>2813.59</v>
      </c>
      <c r="D76" s="43">
        <f>'Chart 3 Trade Data'!Y85</f>
        <v>7899.28480145504</v>
      </c>
      <c r="F76" s="51">
        <f>F75+(F85-F75)*(1/10)</f>
        <v>2541.4</v>
      </c>
      <c r="G76" s="51">
        <f>G75+(G85-G75)*(1/10)</f>
        <v>2333.3000000000002</v>
      </c>
      <c r="H76" s="51">
        <f>H75+(H85-H75)*(1/10)</f>
        <v>2935.4970443349748</v>
      </c>
      <c r="I76" s="51">
        <f>I75+(I85-I75)*(1/10)</f>
        <v>7810.1970443349746</v>
      </c>
      <c r="K76" s="43">
        <v>6790</v>
      </c>
      <c r="L76" s="43">
        <v>3430</v>
      </c>
      <c r="M76" s="43">
        <v>2710</v>
      </c>
      <c r="N76" s="43">
        <f>K76+L76+M76</f>
        <v>12930</v>
      </c>
      <c r="P76" s="44">
        <f t="shared" si="13"/>
        <v>0.37428571428571428</v>
      </c>
      <c r="Q76" s="44">
        <f t="shared" si="14"/>
        <v>0.68026239067055394</v>
      </c>
      <c r="R76" s="44">
        <f t="shared" si="15"/>
        <v>1.0832092414520202</v>
      </c>
      <c r="S76" s="44">
        <f t="shared" si="16"/>
        <v>0.60403689438012176</v>
      </c>
      <c r="U76" s="44"/>
      <c r="V76" s="44"/>
      <c r="Z76" s="47">
        <f>100*K76/$N76</f>
        <v>52.513534416086621</v>
      </c>
      <c r="AA76" s="47">
        <f>100*L76/$N76</f>
        <v>26.527455529775715</v>
      </c>
      <c r="AB76" s="47">
        <f>100*M76/$N76</f>
        <v>20.959010054137664</v>
      </c>
      <c r="AC76" s="47">
        <f>100*N76/$N76</f>
        <v>100</v>
      </c>
      <c r="AD76" s="56">
        <f>SUM(AA76:AB76)</f>
        <v>47.486465583913379</v>
      </c>
      <c r="AE76" s="56">
        <v>139</v>
      </c>
      <c r="AF76" s="56">
        <f>AA76/AD76</f>
        <v>0.55863192182410426</v>
      </c>
    </row>
    <row r="77" spans="1:32">
      <c r="A77" s="7">
        <v>1871</v>
      </c>
      <c r="B77" s="43">
        <v>2502.846853861502</v>
      </c>
      <c r="C77" s="43">
        <v>2868.02</v>
      </c>
      <c r="D77" s="43">
        <f>'Chart 3 Trade Data'!Y86</f>
        <v>7751.2794652586417</v>
      </c>
      <c r="F77" s="51">
        <f>F75+(F85-F75)*(2/10)</f>
        <v>2547.8000000000002</v>
      </c>
      <c r="G77" s="51">
        <f>G75+(G85-G75)*(2/10)</f>
        <v>2374.6</v>
      </c>
      <c r="H77" s="51">
        <f>H75+(H85-H75)*(2/10)</f>
        <v>3036.0893267651886</v>
      </c>
      <c r="I77" s="51">
        <f>I75+(I85-I75)*(2/10)</f>
        <v>7958.4893267651887</v>
      </c>
      <c r="K77" s="51">
        <f>K76+(K86-K76)*(1/10)</f>
        <v>7003</v>
      </c>
      <c r="L77" s="51">
        <f>L76+(L86-L76)*(1/10)</f>
        <v>3534</v>
      </c>
      <c r="M77" s="51">
        <f>M76+(M86-M76)*(1/10)</f>
        <v>2839</v>
      </c>
      <c r="N77" s="51">
        <f>N76+(N86-N76)*(1/10)</f>
        <v>13376</v>
      </c>
      <c r="P77" s="44">
        <f t="shared" si="13"/>
        <v>0.36381550763958304</v>
      </c>
      <c r="Q77" s="44">
        <f t="shared" si="14"/>
        <v>0.67192982456140349</v>
      </c>
      <c r="R77" s="44">
        <f t="shared" si="15"/>
        <v>1.0694220946689639</v>
      </c>
      <c r="S77" s="44">
        <f t="shared" si="16"/>
        <v>0.59498275469237361</v>
      </c>
      <c r="U77" s="44"/>
      <c r="V77" s="44"/>
      <c r="AE77" s="56">
        <v>138</v>
      </c>
      <c r="AF77" s="57">
        <f>AF76+(AF86-AF76)*(1/10)</f>
        <v>0.55554322787073751</v>
      </c>
    </row>
    <row r="78" spans="1:32">
      <c r="A78" s="7">
        <v>1872</v>
      </c>
      <c r="B78" s="43">
        <v>2540.9388646288212</v>
      </c>
      <c r="C78" s="43">
        <v>3030</v>
      </c>
      <c r="D78" s="43">
        <f>'Chart 3 Trade Data'!Y87</f>
        <v>8402.3029373117151</v>
      </c>
      <c r="F78" s="51">
        <f>F75+(F85-F75)*(3/10)</f>
        <v>2554.1999999999998</v>
      </c>
      <c r="G78" s="51">
        <f>G75+(G85-G75)*(3/10)</f>
        <v>2415.9</v>
      </c>
      <c r="H78" s="51">
        <f>H75+(H85-H75)*(3/10)</f>
        <v>3136.681609195402</v>
      </c>
      <c r="I78" s="51">
        <f>I75+(I85-I75)*(3/10)</f>
        <v>8106.7816091954019</v>
      </c>
      <c r="K78" s="51">
        <f>K76+(K86-K76)*(2/10)</f>
        <v>7216</v>
      </c>
      <c r="L78" s="51">
        <f>L76+(L86-L76)*(2/10)</f>
        <v>3638</v>
      </c>
      <c r="M78" s="51">
        <f>M76+(M86-M76)*(2/10)</f>
        <v>2968</v>
      </c>
      <c r="N78" s="51">
        <f>N76+(N86-N76)*(2/10)</f>
        <v>13822</v>
      </c>
      <c r="P78" s="44">
        <f t="shared" si="13"/>
        <v>0.35396341463414632</v>
      </c>
      <c r="Q78" s="44">
        <f t="shared" si="14"/>
        <v>0.66407366684991753</v>
      </c>
      <c r="R78" s="44">
        <f t="shared" si="15"/>
        <v>1.0568334262787742</v>
      </c>
      <c r="S78" s="44">
        <f t="shared" si="16"/>
        <v>0.58651292209487782</v>
      </c>
      <c r="U78" s="44"/>
      <c r="V78" s="44"/>
      <c r="AE78" s="56">
        <v>137</v>
      </c>
      <c r="AF78" s="57">
        <f>AF76+(AF86-AF76)*(2/10)</f>
        <v>0.55245453391737076</v>
      </c>
    </row>
    <row r="79" spans="1:32">
      <c r="A79" s="7">
        <v>1873</v>
      </c>
      <c r="B79" s="43">
        <v>2604.2525594107565</v>
      </c>
      <c r="C79" s="43">
        <v>3200.3</v>
      </c>
      <c r="D79" s="43">
        <f>'Chart 3 Trade Data'!Y88</f>
        <v>8936.3221908852047</v>
      </c>
      <c r="F79" s="51">
        <f>F75+(F85-F75)*(4/10)</f>
        <v>2560.6</v>
      </c>
      <c r="G79" s="51">
        <f>G75+(G85-G75)*(4/10)</f>
        <v>2457.1999999999998</v>
      </c>
      <c r="H79" s="51">
        <f>H75+(H85-H75)*(4/10)</f>
        <v>3237.2738916256158</v>
      </c>
      <c r="I79" s="51">
        <f>I75+(I85-I75)*(4/10)</f>
        <v>8255.0738916256159</v>
      </c>
      <c r="K79" s="51">
        <f>K76+(K86-K76)*(3/10)</f>
        <v>7429</v>
      </c>
      <c r="L79" s="51">
        <f>L76+(L86-L76)*(3/10)</f>
        <v>3742</v>
      </c>
      <c r="M79" s="51">
        <f>M76+(M86-M76)*(3/10)</f>
        <v>3097</v>
      </c>
      <c r="N79" s="51">
        <f>N76+(N86-N76)*(3/10)</f>
        <v>14268</v>
      </c>
      <c r="P79" s="44">
        <f t="shared" si="13"/>
        <v>0.34467626867680712</v>
      </c>
      <c r="Q79" s="44">
        <f t="shared" si="14"/>
        <v>0.65665419561731686</v>
      </c>
      <c r="R79" s="44">
        <f t="shared" si="15"/>
        <v>1.045293474854897</v>
      </c>
      <c r="S79" s="44">
        <f t="shared" si="16"/>
        <v>0.57857260244081976</v>
      </c>
      <c r="U79" s="44"/>
      <c r="V79" s="44"/>
      <c r="AE79" s="56">
        <v>136</v>
      </c>
      <c r="AF79" s="57">
        <f>AF76+(AF86-AF76)*(3/10)</f>
        <v>0.54936583996400401</v>
      </c>
    </row>
    <row r="80" spans="1:32">
      <c r="A80" s="7">
        <v>1874</v>
      </c>
      <c r="B80" s="43">
        <v>2527.2550438794897</v>
      </c>
      <c r="C80" s="43">
        <v>3170.2</v>
      </c>
      <c r="D80" s="43">
        <f>'Chart 3 Trade Data'!Y89</f>
        <v>8659.3122035446504</v>
      </c>
      <c r="F80" s="51">
        <f>F75+(F85-F75)*(5/10)</f>
        <v>2567</v>
      </c>
      <c r="G80" s="51">
        <f>G75+(G85-G75)*(5/10)</f>
        <v>2498.5</v>
      </c>
      <c r="H80" s="51">
        <f>H75+(H85-H75)*(5/10)</f>
        <v>3337.8661740558291</v>
      </c>
      <c r="I80" s="51">
        <f>I75+(I85-I75)*(5/10)</f>
        <v>8403.3661740558291</v>
      </c>
      <c r="K80" s="51">
        <f>K76+(K86-K76)*(4/10)</f>
        <v>7642</v>
      </c>
      <c r="L80" s="51">
        <f>L76+(L86-L76)*(4/10)</f>
        <v>3846</v>
      </c>
      <c r="M80" s="51">
        <f>M76+(M86-M76)*(4/10)</f>
        <v>3226</v>
      </c>
      <c r="N80" s="51">
        <f>N76+(N86-N76)*(4/10)</f>
        <v>14714</v>
      </c>
      <c r="P80" s="44">
        <f t="shared" si="13"/>
        <v>0.3359068306725988</v>
      </c>
      <c r="Q80" s="44">
        <f t="shared" si="14"/>
        <v>0.64963598543941758</v>
      </c>
      <c r="R80" s="44">
        <f t="shared" si="15"/>
        <v>1.0346764333713048</v>
      </c>
      <c r="S80" s="44">
        <f t="shared" si="16"/>
        <v>0.57111364510369911</v>
      </c>
      <c r="U80" s="44"/>
      <c r="V80" s="44"/>
      <c r="AE80" s="56">
        <v>135</v>
      </c>
      <c r="AF80" s="57">
        <f>AF76+(AF86-AF76)*(4/10)</f>
        <v>0.54627714601063726</v>
      </c>
    </row>
    <row r="81" spans="1:32">
      <c r="A81" s="7">
        <v>1875</v>
      </c>
      <c r="B81" s="43">
        <v>2598.5854790584594</v>
      </c>
      <c r="C81" s="43">
        <v>3090.61</v>
      </c>
      <c r="D81" s="43">
        <f>'Chart 3 Trade Data'!Y90</f>
        <v>8331.3003773796609</v>
      </c>
      <c r="F81" s="51">
        <f>F75+(F85-F75)*(6/10)</f>
        <v>2573.4</v>
      </c>
      <c r="G81" s="51">
        <f>G75+(G85-G75)*(6/10)</f>
        <v>2539.8000000000002</v>
      </c>
      <c r="H81" s="51">
        <f>H75+(H85-H75)*(6/10)</f>
        <v>3438.4584564860425</v>
      </c>
      <c r="I81" s="51">
        <f>I75+(I85-I75)*(6/10)</f>
        <v>8551.6584564860423</v>
      </c>
      <c r="K81" s="51">
        <f>K76+(K86-K76)*(5/10)</f>
        <v>7855</v>
      </c>
      <c r="L81" s="51">
        <f>L76+(L86-L76)*(5/10)</f>
        <v>3950</v>
      </c>
      <c r="M81" s="51">
        <f>M76+(M86-M76)*(5/10)</f>
        <v>3355</v>
      </c>
      <c r="N81" s="51">
        <f>N76+(N86-N76)*(5/10)</f>
        <v>15160</v>
      </c>
      <c r="P81" s="44">
        <f t="shared" si="13"/>
        <v>0.32761298535964356</v>
      </c>
      <c r="Q81" s="44">
        <f t="shared" si="14"/>
        <v>0.642987341772152</v>
      </c>
      <c r="R81" s="44">
        <f t="shared" si="15"/>
        <v>1.0248758439600723</v>
      </c>
      <c r="S81" s="44">
        <f t="shared" si="16"/>
        <v>0.56409356573126923</v>
      </c>
      <c r="U81" s="44"/>
      <c r="V81" s="44"/>
      <c r="AE81" s="56">
        <v>134</v>
      </c>
      <c r="AF81" s="57">
        <f>AF76+(AF86-AF76)*(5/10)</f>
        <v>0.54318845205727051</v>
      </c>
    </row>
    <row r="82" spans="1:32">
      <c r="A82" s="7">
        <v>1876</v>
      </c>
      <c r="B82" s="43">
        <v>2570.3545271890594</v>
      </c>
      <c r="C82" s="43">
        <v>3151.56</v>
      </c>
      <c r="D82" s="43">
        <f>'Chart 3 Trade Data'!Y91</f>
        <v>8482.3058217422004</v>
      </c>
      <c r="F82" s="51">
        <f>F75+(F85-F75)*(7/10)</f>
        <v>2579.8000000000002</v>
      </c>
      <c r="G82" s="51">
        <f>G75+(G85-G75)*(7/10)</f>
        <v>2581.1</v>
      </c>
      <c r="H82" s="51">
        <f>H75+(H85-H75)*(7/10)</f>
        <v>3539.0507389162563</v>
      </c>
      <c r="I82" s="51">
        <f>I75+(I85-I75)*(7/10)</f>
        <v>8699.9507389162554</v>
      </c>
      <c r="K82" s="51">
        <f>K76+(K86-K76)*(6/10)</f>
        <v>8068</v>
      </c>
      <c r="L82" s="51">
        <f>L76+(L86-L76)*(6/10)</f>
        <v>4054</v>
      </c>
      <c r="M82" s="51">
        <f>M76+(M86-M76)*(6/10)</f>
        <v>3484</v>
      </c>
      <c r="N82" s="51">
        <f>N76+(N86-N76)*(6/10)</f>
        <v>15606</v>
      </c>
      <c r="P82" s="44">
        <f t="shared" si="13"/>
        <v>0.31975706494794254</v>
      </c>
      <c r="Q82" s="44">
        <f t="shared" si="14"/>
        <v>0.63667982239763199</v>
      </c>
      <c r="R82" s="44">
        <f t="shared" si="15"/>
        <v>1.0158010157624158</v>
      </c>
      <c r="S82" s="44">
        <f t="shared" si="16"/>
        <v>0.55747473657030988</v>
      </c>
      <c r="U82" s="44"/>
      <c r="V82" s="44"/>
      <c r="AE82" s="56">
        <v>133</v>
      </c>
      <c r="AF82" s="57">
        <f>AF76+(AF86-AF76)*(6/10)</f>
        <v>0.54009975810390387</v>
      </c>
    </row>
    <row r="83" spans="1:32">
      <c r="A83" s="7">
        <v>1877</v>
      </c>
      <c r="B83" s="43">
        <v>2595.3935552033809</v>
      </c>
      <c r="C83" s="43">
        <v>3242.69</v>
      </c>
      <c r="D83" s="43">
        <f>'Chart 3 Trade Data'!Y92</f>
        <v>8700.3136818152725</v>
      </c>
      <c r="F83" s="51">
        <f>F75+(F85-F75)*(8/10)</f>
        <v>2586.1999999999998</v>
      </c>
      <c r="G83" s="51">
        <f>G75+(G85-G75)*(8/10)</f>
        <v>2622.4</v>
      </c>
      <c r="H83" s="51">
        <f>H75+(H85-H75)*(8/10)</f>
        <v>3639.6430213464696</v>
      </c>
      <c r="I83" s="51">
        <f>I75+(I85-I75)*(8/10)</f>
        <v>8848.2430213464704</v>
      </c>
      <c r="K83" s="51">
        <f>K76+(K86-K76)*(7/10)</f>
        <v>8281</v>
      </c>
      <c r="L83" s="51">
        <f>L76+(L86-L76)*(7/10)</f>
        <v>4158</v>
      </c>
      <c r="M83" s="51">
        <f>M76+(M86-M76)*(7/10)</f>
        <v>3613</v>
      </c>
      <c r="N83" s="51">
        <f>N76+(N86-N76)*(7/10)</f>
        <v>16052</v>
      </c>
      <c r="P83" s="44">
        <f t="shared" si="13"/>
        <v>0.31230527714044193</v>
      </c>
      <c r="Q83" s="44">
        <f t="shared" si="14"/>
        <v>0.63068783068783074</v>
      </c>
      <c r="R83" s="44">
        <f t="shared" si="15"/>
        <v>1.0073742101706253</v>
      </c>
      <c r="S83" s="44">
        <f t="shared" si="16"/>
        <v>0.55122371177089902</v>
      </c>
      <c r="U83" s="44"/>
      <c r="V83" s="44"/>
      <c r="AE83" s="56">
        <v>132</v>
      </c>
      <c r="AF83" s="57">
        <f>AF76+(AF86-AF76)*(7/10)</f>
        <v>0.53701106415053712</v>
      </c>
    </row>
    <row r="84" spans="1:32">
      <c r="A84" s="7">
        <v>1878</v>
      </c>
      <c r="B84" s="43">
        <v>2645.9617054712376</v>
      </c>
      <c r="C84" s="43">
        <v>3283.23</v>
      </c>
      <c r="D84" s="43">
        <f>'Chart 3 Trade Data'!Y93</f>
        <v>8555.3084537850173</v>
      </c>
      <c r="F84" s="51">
        <f>F75+(F85-F75)*(9/10)</f>
        <v>2592.6</v>
      </c>
      <c r="G84" s="51">
        <f>G75+(G85-G75)*(9/10)</f>
        <v>2663.7</v>
      </c>
      <c r="H84" s="51">
        <f>H75+(H85-H75)*(9/10)</f>
        <v>3740.2353037766834</v>
      </c>
      <c r="I84" s="51">
        <f>I75+(I85-I75)*(9/10)</f>
        <v>8996.5353037766836</v>
      </c>
      <c r="K84" s="51">
        <f>K76+(K86-K76)*(8/10)</f>
        <v>8494</v>
      </c>
      <c r="L84" s="51">
        <f>L76+(L86-L76)*(8/10)</f>
        <v>4262</v>
      </c>
      <c r="M84" s="51">
        <f>M76+(M86-M76)*(8/10)</f>
        <v>3742</v>
      </c>
      <c r="N84" s="51">
        <f>N76+(N86-N76)*(8/10)</f>
        <v>16498</v>
      </c>
      <c r="P84" s="44">
        <f t="shared" si="13"/>
        <v>0.3052272192135625</v>
      </c>
      <c r="Q84" s="44">
        <f t="shared" si="14"/>
        <v>0.62498826841858279</v>
      </c>
      <c r="R84" s="44">
        <f t="shared" si="15"/>
        <v>0.99952840827810885</v>
      </c>
      <c r="S84" s="44">
        <f t="shared" si="16"/>
        <v>0.54531066212732959</v>
      </c>
      <c r="U84" s="44"/>
      <c r="V84" s="44"/>
      <c r="AE84" s="56">
        <v>131</v>
      </c>
      <c r="AF84" s="57">
        <f>AF76+(AF86-AF76)*(8/10)</f>
        <v>0.53392237019717037</v>
      </c>
    </row>
    <row r="85" spans="1:32">
      <c r="A85" s="7">
        <v>1879</v>
      </c>
      <c r="B85" s="43">
        <v>2909.4331983805669</v>
      </c>
      <c r="C85" s="43">
        <v>3595.59</v>
      </c>
      <c r="D85" s="43">
        <f>'Chart 3 Trade Data'!Y94</f>
        <v>9555.3445091660833</v>
      </c>
      <c r="F85" s="7">
        <v>2599</v>
      </c>
      <c r="G85" s="7">
        <f>153+1962+590</f>
        <v>2705</v>
      </c>
      <c r="H85" s="43">
        <f>(F85+G85)/0.58-F85-G85</f>
        <v>3840.8275862068967</v>
      </c>
      <c r="I85" s="45">
        <f>F85+G85+H85</f>
        <v>9144.8275862068967</v>
      </c>
      <c r="K85" s="51">
        <f>K76+(K86-K76)*(9/10)</f>
        <v>8707</v>
      </c>
      <c r="L85" s="51">
        <f>L76+(L86-L76)*(9/10)</f>
        <v>4366</v>
      </c>
      <c r="M85" s="51">
        <f>M76+(M86-M76)*(9/10)</f>
        <v>3871</v>
      </c>
      <c r="N85" s="51">
        <f>N76+(N86-N76)*(9/10)</f>
        <v>16944</v>
      </c>
      <c r="P85" s="44">
        <f t="shared" si="13"/>
        <v>0.29849546342023658</v>
      </c>
      <c r="Q85" s="44">
        <f t="shared" si="14"/>
        <v>0.61956023820430595</v>
      </c>
      <c r="R85" s="44">
        <f t="shared" si="15"/>
        <v>0.99220552472407564</v>
      </c>
      <c r="S85" s="44">
        <f t="shared" si="16"/>
        <v>0.53970889909153075</v>
      </c>
      <c r="U85" s="46">
        <f>100*F85/$I85</f>
        <v>28.420437405731523</v>
      </c>
      <c r="V85" s="46">
        <f>100*G85/$I85</f>
        <v>29.579562594268477</v>
      </c>
      <c r="W85" s="46">
        <f>100*H85/$I85</f>
        <v>42</v>
      </c>
      <c r="X85" s="46">
        <f>100*I85/$I85</f>
        <v>100</v>
      </c>
      <c r="AE85" s="56">
        <v>130</v>
      </c>
      <c r="AF85" s="57">
        <f>AF76+(AF86-AF76)*(9/10)</f>
        <v>0.53083367624380362</v>
      </c>
    </row>
    <row r="86" spans="1:32">
      <c r="A86" s="7">
        <v>1880</v>
      </c>
      <c r="B86" s="43">
        <v>3183.9549724523363</v>
      </c>
      <c r="C86" s="43">
        <v>3816.27</v>
      </c>
      <c r="D86" s="43">
        <f>'Chart 3 Trade Data'!Y95</f>
        <v>10592.381898596248</v>
      </c>
      <c r="F86" s="51">
        <f>F85+(F95-F85)*(1/10)</f>
        <v>2615.6</v>
      </c>
      <c r="G86" s="51">
        <f>G85+(G95-G85)*(1/10)</f>
        <v>2945.1</v>
      </c>
      <c r="H86" s="51">
        <f>H85+(H95-H85)*(1/10)</f>
        <v>4127.2374201787998</v>
      </c>
      <c r="I86" s="51">
        <f>I85+(I95-I85)*(1/10)</f>
        <v>9687.9374201787996</v>
      </c>
      <c r="K86" s="43">
        <v>8920</v>
      </c>
      <c r="L86" s="43">
        <v>4470</v>
      </c>
      <c r="M86" s="43">
        <v>4000</v>
      </c>
      <c r="N86" s="43">
        <f>K86+L86+M86</f>
        <v>17390</v>
      </c>
      <c r="P86" s="44">
        <f t="shared" si="13"/>
        <v>0.29322869955156949</v>
      </c>
      <c r="Q86" s="44">
        <f t="shared" si="14"/>
        <v>0.65885906040268449</v>
      </c>
      <c r="R86" s="44">
        <f t="shared" si="15"/>
        <v>1.0318093550446998</v>
      </c>
      <c r="S86" s="44">
        <f t="shared" si="16"/>
        <v>0.55709818402408273</v>
      </c>
      <c r="U86" s="44"/>
      <c r="V86" s="44"/>
      <c r="Z86" s="47">
        <f>100*K86/$N86</f>
        <v>51.293847038527886</v>
      </c>
      <c r="AA86" s="47">
        <f>100*L86/$N86</f>
        <v>25.704427832087408</v>
      </c>
      <c r="AB86" s="47">
        <f>100*M86/$N86</f>
        <v>23.001725129384702</v>
      </c>
      <c r="AC86" s="47">
        <f>100*N86/$N86</f>
        <v>100</v>
      </c>
      <c r="AD86" s="56">
        <f>SUM(AA86:AB86)</f>
        <v>48.706152961472114</v>
      </c>
      <c r="AE86" s="56">
        <v>129</v>
      </c>
      <c r="AF86" s="56">
        <f>AA86/AD86</f>
        <v>0.52774498229043687</v>
      </c>
    </row>
    <row r="87" spans="1:32">
      <c r="A87" s="7">
        <v>1881</v>
      </c>
      <c r="B87" s="43">
        <v>3215.4494327735151</v>
      </c>
      <c r="C87" s="43">
        <v>4193.03</v>
      </c>
      <c r="D87" s="43">
        <f>'Chart 3 Trade Data'!Y96</f>
        <v>11902.429131145444</v>
      </c>
      <c r="F87" s="51">
        <f>F85+(F95-F85)*(2/10)</f>
        <v>2632.2</v>
      </c>
      <c r="G87" s="51">
        <f>G85+(G95-G85)*(2/10)</f>
        <v>3185.2</v>
      </c>
      <c r="H87" s="51">
        <f>H85+(H95-H85)*(2/10)</f>
        <v>4413.6472541507028</v>
      </c>
      <c r="I87" s="51">
        <f>I85+(I95-I85)*(2/10)</f>
        <v>10231.047254150702</v>
      </c>
      <c r="K87" s="51">
        <f>K86+(K96-K86)*(1/10)</f>
        <v>9024</v>
      </c>
      <c r="L87" s="51">
        <f>L86+(L96-L86)*(1/10)</f>
        <v>4657</v>
      </c>
      <c r="M87" s="51">
        <f>M86+(M96-M86)*(1/10)</f>
        <v>4302</v>
      </c>
      <c r="N87" s="51">
        <f>N86+(N96-N86)*(1/10)</f>
        <v>17983</v>
      </c>
      <c r="P87" s="44">
        <f t="shared" si="13"/>
        <v>0.29168882978723404</v>
      </c>
      <c r="Q87" s="44">
        <f t="shared" si="14"/>
        <v>0.68395963066351728</v>
      </c>
      <c r="R87" s="44">
        <f t="shared" si="15"/>
        <v>1.0259524068225716</v>
      </c>
      <c r="S87" s="44">
        <f t="shared" si="16"/>
        <v>0.5689288357977369</v>
      </c>
      <c r="U87" s="44"/>
      <c r="V87" s="44"/>
      <c r="AE87" s="56">
        <v>128</v>
      </c>
      <c r="AF87" s="57">
        <f>AF86+(AF96-AF86)*(1/10)</f>
        <v>0.52242557388175248</v>
      </c>
    </row>
    <row r="88" spans="1:32">
      <c r="A88" s="7">
        <v>1882</v>
      </c>
      <c r="B88" s="43">
        <v>3337.9599072170781</v>
      </c>
      <c r="C88" s="43">
        <v>4296.41</v>
      </c>
      <c r="D88" s="43">
        <f>'Chart 3 Trade Data'!Y97</f>
        <v>12519.451377315561</v>
      </c>
      <c r="F88" s="51">
        <f>F85+(F95-F85)*(3/10)</f>
        <v>2648.8</v>
      </c>
      <c r="G88" s="51">
        <f>G85+(G95-G85)*(3/10)</f>
        <v>3425.3</v>
      </c>
      <c r="H88" s="51">
        <f>H85+(H95-H85)*(3/10)</f>
        <v>4700.0570881226049</v>
      </c>
      <c r="I88" s="51">
        <f>I85+(I95-I85)*(3/10)</f>
        <v>10774.157088122605</v>
      </c>
      <c r="K88" s="51">
        <f>K86+(K96-K86)*(2/10)</f>
        <v>9128</v>
      </c>
      <c r="L88" s="51">
        <f>L86+(L96-L86)*(2/10)</f>
        <v>4844</v>
      </c>
      <c r="M88" s="51">
        <f>M86+(M96-M86)*(2/10)</f>
        <v>4604</v>
      </c>
      <c r="N88" s="51">
        <f>N86+(N96-N86)*(2/10)</f>
        <v>18576</v>
      </c>
      <c r="P88" s="44">
        <f t="shared" si="13"/>
        <v>0.29018404907975465</v>
      </c>
      <c r="Q88" s="44">
        <f t="shared" si="14"/>
        <v>0.70712221304706857</v>
      </c>
      <c r="R88" s="44">
        <f t="shared" si="15"/>
        <v>1.0208638332151618</v>
      </c>
      <c r="S88" s="44">
        <f t="shared" si="16"/>
        <v>0.58000414987740123</v>
      </c>
      <c r="U88" s="44"/>
      <c r="V88" s="44"/>
      <c r="AE88" s="56">
        <v>127</v>
      </c>
      <c r="AF88" s="57">
        <f>AF86+(AF96-AF86)*(2/10)</f>
        <v>0.51710616547306809</v>
      </c>
    </row>
    <row r="89" spans="1:32">
      <c r="A89" s="7">
        <v>1883</v>
      </c>
      <c r="B89" s="43">
        <v>3338.5870265692033</v>
      </c>
      <c r="C89" s="43">
        <v>4290.16</v>
      </c>
      <c r="D89" s="43">
        <f>'Chart 3 Trade Data'!Y98</f>
        <v>12640.45574001667</v>
      </c>
      <c r="F89" s="51">
        <f>F85+(F95-F85)*(4/10)</f>
        <v>2665.4</v>
      </c>
      <c r="G89" s="51">
        <f>G85+(G95-G85)*(4/10)</f>
        <v>3665.4</v>
      </c>
      <c r="H89" s="51">
        <f>H85+(H95-H85)*(4/10)</f>
        <v>4986.4669220945079</v>
      </c>
      <c r="I89" s="51">
        <f>I85+(I95-I85)*(4/10)</f>
        <v>11317.266922094508</v>
      </c>
      <c r="K89" s="51">
        <f>K86+(K96-K86)*(3/10)</f>
        <v>9232</v>
      </c>
      <c r="L89" s="51">
        <f>L86+(L96-L86)*(3/10)</f>
        <v>5031</v>
      </c>
      <c r="M89" s="51">
        <f>M86+(M96-M86)*(3/10)</f>
        <v>4906</v>
      </c>
      <c r="N89" s="51">
        <f>N86+(N96-N86)*(3/10)</f>
        <v>19169</v>
      </c>
      <c r="P89" s="44">
        <f t="shared" si="13"/>
        <v>0.28871317157712306</v>
      </c>
      <c r="Q89" s="44">
        <f t="shared" si="14"/>
        <v>0.72856290995825879</v>
      </c>
      <c r="R89" s="44">
        <f t="shared" si="15"/>
        <v>1.0164017370759291</v>
      </c>
      <c r="S89" s="44">
        <f t="shared" si="16"/>
        <v>0.59039422620348003</v>
      </c>
      <c r="U89" s="44"/>
      <c r="V89" s="44"/>
      <c r="AE89" s="56">
        <v>126</v>
      </c>
      <c r="AF89" s="57">
        <f>AF86+(AF96-AF86)*(3/10)</f>
        <v>0.5117867570643837</v>
      </c>
    </row>
    <row r="90" spans="1:32">
      <c r="A90" s="7">
        <v>1884</v>
      </c>
      <c r="B90" s="43">
        <v>3320.2806007734507</v>
      </c>
      <c r="C90" s="43">
        <v>4114.3</v>
      </c>
      <c r="D90" s="43">
        <f>'Chart 3 Trade Data'!Y99</f>
        <v>12107.436522498563</v>
      </c>
      <c r="F90" s="51">
        <f>F85+(F95-F85)*(5/10)</f>
        <v>2682</v>
      </c>
      <c r="G90" s="51">
        <f>G85+(G95-G85)*(5/10)</f>
        <v>3905.5</v>
      </c>
      <c r="H90" s="51">
        <f>H85+(H95-H85)*(5/10)</f>
        <v>5272.876756066411</v>
      </c>
      <c r="I90" s="51">
        <f>I85+(I95-I85)*(5/10)</f>
        <v>11860.376756066411</v>
      </c>
      <c r="K90" s="51">
        <f>K86+(K96-K86)*(4/10)</f>
        <v>9336</v>
      </c>
      <c r="L90" s="51">
        <f>L86+(L96-L86)*(4/10)</f>
        <v>5218</v>
      </c>
      <c r="M90" s="51">
        <f>M86+(M96-M86)*(4/10)</f>
        <v>5208</v>
      </c>
      <c r="N90" s="51">
        <f>N86+(N96-N86)*(4/10)</f>
        <v>19762</v>
      </c>
      <c r="P90" s="44">
        <f t="shared" si="13"/>
        <v>0.28727506426735216</v>
      </c>
      <c r="Q90" s="44">
        <f t="shared" si="14"/>
        <v>0.74846684553468767</v>
      </c>
      <c r="R90" s="44">
        <f t="shared" si="15"/>
        <v>1.0124571344213538</v>
      </c>
      <c r="S90" s="44">
        <f t="shared" si="16"/>
        <v>0.60016075073709196</v>
      </c>
      <c r="U90" s="44"/>
      <c r="V90" s="44"/>
      <c r="AE90" s="56">
        <v>125</v>
      </c>
      <c r="AF90" s="57">
        <f>AF86+(AF96-AF86)*(4/10)</f>
        <v>0.5064673486556992</v>
      </c>
    </row>
    <row r="91" spans="1:32">
      <c r="A91" s="7">
        <v>1885</v>
      </c>
      <c r="B91" s="43">
        <v>3269.9590358480282</v>
      </c>
      <c r="C91" s="43">
        <v>4034.45</v>
      </c>
      <c r="D91" s="43">
        <f>'Chart 3 Trade Data'!Y100</f>
        <v>11925.429960419209</v>
      </c>
      <c r="F91" s="51">
        <f>F85+(F95-F85)*(6/10)</f>
        <v>2698.6</v>
      </c>
      <c r="G91" s="51">
        <f>G85+(G95-G85)*(6/10)</f>
        <v>4145.6000000000004</v>
      </c>
      <c r="H91" s="51">
        <f>H85+(H95-H85)*(6/10)</f>
        <v>5559.286590038314</v>
      </c>
      <c r="I91" s="51">
        <f>I85+(I95-I85)*(6/10)</f>
        <v>12403.486590038314</v>
      </c>
      <c r="K91" s="51">
        <f>K86+(K96-K86)*(5/10)</f>
        <v>9440</v>
      </c>
      <c r="L91" s="51">
        <f>L86+(L96-L86)*(5/10)</f>
        <v>5405</v>
      </c>
      <c r="M91" s="51">
        <f>M86+(M96-M86)*(5/10)</f>
        <v>5510</v>
      </c>
      <c r="N91" s="51">
        <f>N86+(N96-N86)*(5/10)</f>
        <v>20355</v>
      </c>
      <c r="P91" s="44">
        <f t="shared" si="13"/>
        <v>0.28586864406779661</v>
      </c>
      <c r="Q91" s="44">
        <f t="shared" si="14"/>
        <v>0.76699352451433866</v>
      </c>
      <c r="R91" s="44">
        <f t="shared" si="15"/>
        <v>1.0089449346712003</v>
      </c>
      <c r="S91" s="44">
        <f t="shared" si="16"/>
        <v>0.60935822107778503</v>
      </c>
      <c r="U91" s="44"/>
      <c r="V91" s="44"/>
      <c r="AE91" s="56">
        <v>124</v>
      </c>
      <c r="AF91" s="57">
        <f>AF86+(AF96-AF86)*(5/10)</f>
        <v>0.50114794024701481</v>
      </c>
    </row>
    <row r="92" spans="1:32">
      <c r="A92" s="7">
        <v>1886</v>
      </c>
      <c r="B92" s="43">
        <v>3294.0650574238362</v>
      </c>
      <c r="C92" s="43">
        <v>4277.96</v>
      </c>
      <c r="D92" s="43">
        <f>'Chart 3 Trade Data'!Y101</f>
        <v>12549.452458976995</v>
      </c>
      <c r="F92" s="51">
        <f>F85+(F95-F85)*(7/10)</f>
        <v>2715.2</v>
      </c>
      <c r="G92" s="51">
        <f>G85+(G95-G85)*(7/10)</f>
        <v>4385.7</v>
      </c>
      <c r="H92" s="51">
        <f>H85+(H95-H85)*(7/10)</f>
        <v>5845.696424010217</v>
      </c>
      <c r="I92" s="51">
        <f>I85+(I95-I85)*(7/10)</f>
        <v>12946.596424010217</v>
      </c>
      <c r="K92" s="51">
        <f>K86+(K96-K86)*(6/10)</f>
        <v>9544</v>
      </c>
      <c r="L92" s="51">
        <f>L86+(L96-L86)*(6/10)</f>
        <v>5592</v>
      </c>
      <c r="M92" s="51">
        <f>M86+(M96-M86)*(6/10)</f>
        <v>5812</v>
      </c>
      <c r="N92" s="51">
        <f>N86+(N96-N86)*(6/10)</f>
        <v>20948</v>
      </c>
      <c r="P92" s="44">
        <f t="shared" si="13"/>
        <v>0.28449287510477783</v>
      </c>
      <c r="Q92" s="44">
        <f t="shared" si="14"/>
        <v>0.78428111587982829</v>
      </c>
      <c r="R92" s="44">
        <f t="shared" si="15"/>
        <v>1.0057977329680345</v>
      </c>
      <c r="S92" s="44">
        <f t="shared" si="16"/>
        <v>0.61803496391112356</v>
      </c>
      <c r="U92" s="44"/>
      <c r="V92" s="44"/>
      <c r="AE92" s="56">
        <v>123</v>
      </c>
      <c r="AF92" s="57">
        <f>AF86+(AF96-AF86)*(6/10)</f>
        <v>0.49582853183833042</v>
      </c>
    </row>
    <row r="93" spans="1:32">
      <c r="A93" s="7">
        <v>1887</v>
      </c>
      <c r="B93" s="43">
        <v>3368.2546090701117</v>
      </c>
      <c r="C93" s="43">
        <v>4503.7700000000004</v>
      </c>
      <c r="D93" s="43">
        <f>'Chart 3 Trade Data'!Y102</f>
        <v>13565.489091244159</v>
      </c>
      <c r="F93" s="51">
        <f>F85+(F95-F85)*(8/10)</f>
        <v>2731.8</v>
      </c>
      <c r="G93" s="51">
        <f>G85+(G95-G85)*(8/10)</f>
        <v>4625.8</v>
      </c>
      <c r="H93" s="51">
        <f>H85+(H95-H85)*(8/10)</f>
        <v>6132.1062579821191</v>
      </c>
      <c r="I93" s="51">
        <f>I85+(I95-I85)*(8/10)</f>
        <v>13489.706257982119</v>
      </c>
      <c r="K93" s="51">
        <f>K86+(K96-K86)*(7/10)</f>
        <v>9648</v>
      </c>
      <c r="L93" s="51">
        <f>L86+(L96-L86)*(7/10)</f>
        <v>5779</v>
      </c>
      <c r="M93" s="51">
        <f>M86+(M96-M86)*(7/10)</f>
        <v>6114</v>
      </c>
      <c r="N93" s="51">
        <f>N86+(N96-N86)*(7/10)</f>
        <v>21541</v>
      </c>
      <c r="P93" s="44">
        <f t="shared" si="13"/>
        <v>0.28314676616915424</v>
      </c>
      <c r="Q93" s="44">
        <f t="shared" si="14"/>
        <v>0.80044990482782497</v>
      </c>
      <c r="R93" s="44">
        <f t="shared" si="15"/>
        <v>1.0029614422607327</v>
      </c>
      <c r="S93" s="44">
        <f t="shared" si="16"/>
        <v>0.6262339844010083</v>
      </c>
      <c r="U93" s="44"/>
      <c r="V93" s="44"/>
      <c r="AE93" s="56">
        <v>122</v>
      </c>
      <c r="AF93" s="57">
        <f>AF86+(AF96-AF86)*(7/10)</f>
        <v>0.49050912342964603</v>
      </c>
    </row>
    <row r="94" spans="1:32">
      <c r="A94" s="7">
        <v>1888</v>
      </c>
      <c r="B94" s="43">
        <v>3281.6637028255286</v>
      </c>
      <c r="C94" s="43">
        <v>4663.95</v>
      </c>
      <c r="D94" s="43">
        <f>'Chart 3 Trade Data'!Y103</f>
        <v>14332.516745721436</v>
      </c>
      <c r="F94" s="51">
        <f>F85+(F95-F85)*(9/10)</f>
        <v>2748.4</v>
      </c>
      <c r="G94" s="51">
        <f>G85+(G95-G85)*(9/10)</f>
        <v>4865.8999999999996</v>
      </c>
      <c r="H94" s="51">
        <f>H85+(H95-H85)*(9/10)</f>
        <v>6418.5160919540231</v>
      </c>
      <c r="I94" s="51">
        <f>I85+(I95-I85)*(9/10)</f>
        <v>14032.816091954022</v>
      </c>
      <c r="K94" s="51">
        <f>K86+(K96-K86)*(8/10)</f>
        <v>9752</v>
      </c>
      <c r="L94" s="51">
        <f>L86+(L96-L86)*(8/10)</f>
        <v>5966</v>
      </c>
      <c r="M94" s="51">
        <f>M86+(M96-M86)*(8/10)</f>
        <v>6416</v>
      </c>
      <c r="N94" s="51">
        <f>N86+(N96-N86)*(8/10)</f>
        <v>22134</v>
      </c>
      <c r="P94" s="44">
        <f t="shared" si="13"/>
        <v>0.28182936833470057</v>
      </c>
      <c r="Q94" s="44">
        <f t="shared" si="14"/>
        <v>0.81560509554140126</v>
      </c>
      <c r="R94" s="44">
        <f t="shared" si="15"/>
        <v>1.0003921589703901</v>
      </c>
      <c r="S94" s="44">
        <f t="shared" si="16"/>
        <v>0.6339936790437346</v>
      </c>
      <c r="U94" s="44"/>
      <c r="V94" s="44"/>
      <c r="AE94" s="56">
        <v>121</v>
      </c>
      <c r="AF94" s="57">
        <f>AF86+(AF96-AF86)*(8/10)</f>
        <v>0.48518971502096164</v>
      </c>
    </row>
    <row r="95" spans="1:32">
      <c r="A95" s="7">
        <v>1889</v>
      </c>
      <c r="B95" s="43">
        <v>3413.28044375645</v>
      </c>
      <c r="C95" s="43">
        <v>4698.82</v>
      </c>
      <c r="D95" s="43">
        <f>'Chart 3 Trade Data'!Y104</f>
        <v>14338.516962053724</v>
      </c>
      <c r="F95" s="7">
        <v>2765</v>
      </c>
      <c r="G95" s="7">
        <f>283+3727+1096</f>
        <v>5106</v>
      </c>
      <c r="H95" s="43">
        <f>(F95+G95)/0.54-F95-G95</f>
        <v>6704.9259259259252</v>
      </c>
      <c r="I95" s="45">
        <f>F95+G95+H95</f>
        <v>14575.925925925925</v>
      </c>
      <c r="K95" s="51">
        <f>K86+(K96-K86)*(9/10)</f>
        <v>9856</v>
      </c>
      <c r="L95" s="51">
        <f>L86+(L96-L86)*(9/10)</f>
        <v>6153</v>
      </c>
      <c r="M95" s="51">
        <f>M86+(M96-M86)*(9/10)</f>
        <v>6718</v>
      </c>
      <c r="N95" s="51">
        <f>N86+(N96-N86)*(9/10)</f>
        <v>22727</v>
      </c>
      <c r="P95" s="44">
        <f t="shared" si="13"/>
        <v>0.28053977272727271</v>
      </c>
      <c r="Q95" s="44">
        <f t="shared" si="14"/>
        <v>0.82983910287664553</v>
      </c>
      <c r="R95" s="44">
        <f t="shared" si="15"/>
        <v>0.99805387405863732</v>
      </c>
      <c r="S95" s="44">
        <f t="shared" si="16"/>
        <v>0.64134843692198373</v>
      </c>
      <c r="U95" s="46">
        <f>100*F95/$I95</f>
        <v>18.969635370346843</v>
      </c>
      <c r="V95" s="46">
        <f>100*G95/$I95</f>
        <v>35.030364629653157</v>
      </c>
      <c r="W95" s="46">
        <f>100*H95/$I95</f>
        <v>45.999999999999993</v>
      </c>
      <c r="X95" s="46">
        <f>100*I95/$I95</f>
        <v>100</v>
      </c>
      <c r="AE95" s="56">
        <v>120</v>
      </c>
      <c r="AF95" s="57">
        <f>AF86+(AF96-AF86)*(9/10)</f>
        <v>0.4798703066122772</v>
      </c>
    </row>
    <row r="96" spans="1:32">
      <c r="A96" s="7">
        <v>1890</v>
      </c>
      <c r="B96" s="43">
        <v>3391.898281254937</v>
      </c>
      <c r="C96" s="43">
        <v>5060.21</v>
      </c>
      <c r="D96" s="43">
        <f>'Chart 3 Trade Data'!Y105</f>
        <v>15607.562716332295</v>
      </c>
      <c r="F96" s="51">
        <f>F95+(F105-F95)*(1/10)</f>
        <v>2828.2</v>
      </c>
      <c r="G96" s="51">
        <f>G95+(G105-G95)*(1/10)</f>
        <v>5275.3</v>
      </c>
      <c r="H96" s="51">
        <f>H95+(H105-H95)*(1/10)</f>
        <v>6938.6069182389929</v>
      </c>
      <c r="I96" s="51">
        <f>I95+(I105-I95)*(1/10)</f>
        <v>15042.106918238993</v>
      </c>
      <c r="K96" s="43">
        <v>9960</v>
      </c>
      <c r="L96" s="43">
        <v>6340</v>
      </c>
      <c r="M96" s="43">
        <v>7020</v>
      </c>
      <c r="N96" s="43">
        <f>K96+L96+M96</f>
        <v>23320</v>
      </c>
      <c r="P96" s="44">
        <f t="shared" si="13"/>
        <v>0.28395582329317265</v>
      </c>
      <c r="Q96" s="44">
        <f t="shared" si="14"/>
        <v>0.83206624605678237</v>
      </c>
      <c r="R96" s="44">
        <f t="shared" si="15"/>
        <v>0.9884055439086884</v>
      </c>
      <c r="S96" s="44">
        <f t="shared" si="16"/>
        <v>0.64503031381813858</v>
      </c>
      <c r="U96" s="44"/>
      <c r="V96" s="44"/>
      <c r="Z96" s="47">
        <f>100*K96/$N96</f>
        <v>42.710120068610635</v>
      </c>
      <c r="AA96" s="47">
        <f>100*L96/$N96</f>
        <v>27.186963979416809</v>
      </c>
      <c r="AB96" s="47">
        <f>100*M96/$N96</f>
        <v>30.102915951972555</v>
      </c>
      <c r="AC96" s="47">
        <f>100*N96/$N96</f>
        <v>100</v>
      </c>
      <c r="AD96" s="56">
        <f>SUM(AA96:AB96)</f>
        <v>57.289879931389365</v>
      </c>
      <c r="AE96" s="56">
        <v>119</v>
      </c>
      <c r="AF96" s="56">
        <f>AA96/AD96</f>
        <v>0.47455089820359281</v>
      </c>
    </row>
    <row r="97" spans="1:32">
      <c r="A97" s="7">
        <v>1891</v>
      </c>
      <c r="B97" s="43">
        <v>3467.2636507150369</v>
      </c>
      <c r="C97" s="43">
        <v>5010.71</v>
      </c>
      <c r="D97" s="43">
        <f>'Chart 3 Trade Data'!Y106</f>
        <v>15944.574866995714</v>
      </c>
      <c r="F97" s="51">
        <f>F95+(F105-F95)*(2/10)</f>
        <v>2891.4</v>
      </c>
      <c r="G97" s="51">
        <f>G95+(G105-G95)*(2/10)</f>
        <v>5444.6</v>
      </c>
      <c r="H97" s="51">
        <f>H95+(H105-H95)*(2/10)</f>
        <v>7172.2879105520606</v>
      </c>
      <c r="I97" s="51">
        <f>I95+(I105-I95)*(2/10)</f>
        <v>15508.287910552061</v>
      </c>
      <c r="K97" s="51">
        <f>K96+(K106-K96)*(1/10)</f>
        <v>10132</v>
      </c>
      <c r="L97" s="51">
        <f>L96+(L106-L96)*(1/10)</f>
        <v>6525.7</v>
      </c>
      <c r="M97" s="51">
        <f>M96+(M106-M96)*(1/10)</f>
        <v>7237.3</v>
      </c>
      <c r="N97" s="51">
        <f>N96+(N106-N96)*(1/10)</f>
        <v>23895</v>
      </c>
      <c r="P97" s="44">
        <f t="shared" si="13"/>
        <v>0.2853730754046585</v>
      </c>
      <c r="Q97" s="44">
        <f t="shared" si="14"/>
        <v>0.83433194906293584</v>
      </c>
      <c r="R97" s="44">
        <f t="shared" si="15"/>
        <v>0.99101707965015406</v>
      </c>
      <c r="S97" s="44">
        <f t="shared" si="16"/>
        <v>0.64901811720242986</v>
      </c>
      <c r="U97" s="44"/>
      <c r="V97" s="44"/>
      <c r="AE97" s="56">
        <v>118</v>
      </c>
      <c r="AF97" s="57">
        <f>AF96+(AF106-AF96)*(1/10)</f>
        <v>0.47423209360462515</v>
      </c>
    </row>
    <row r="98" spans="1:32">
      <c r="A98" s="7">
        <v>1892</v>
      </c>
      <c r="B98" s="43">
        <v>3727.9955856921815</v>
      </c>
      <c r="C98" s="43">
        <v>5147.16</v>
      </c>
      <c r="D98" s="43">
        <f>'Chart 3 Trade Data'!Y107</f>
        <v>16920.610057047634</v>
      </c>
      <c r="F98" s="51">
        <f>F95+(F105-F95)*(3/10)</f>
        <v>2954.6</v>
      </c>
      <c r="G98" s="51">
        <f>G95+(G105-G95)*(3/10)</f>
        <v>5613.9</v>
      </c>
      <c r="H98" s="51">
        <f>H95+(H105-H95)*(3/10)</f>
        <v>7405.9689028651292</v>
      </c>
      <c r="I98" s="51">
        <f>I95+(I105-I95)*(3/10)</f>
        <v>15974.468902865128</v>
      </c>
      <c r="K98" s="51">
        <f>K96+(K106-K96)*(2/10)</f>
        <v>10304</v>
      </c>
      <c r="L98" s="51">
        <f>L96+(L106-L96)*(2/10)</f>
        <v>6711.4</v>
      </c>
      <c r="M98" s="51">
        <f>M96+(M106-M96)*(2/10)</f>
        <v>7454.6</v>
      </c>
      <c r="N98" s="51">
        <f>N96+(N106-N96)*(2/10)</f>
        <v>24470</v>
      </c>
      <c r="P98" s="44">
        <f t="shared" si="13"/>
        <v>0.28674301242236022</v>
      </c>
      <c r="Q98" s="44">
        <f t="shared" si="14"/>
        <v>0.8364722710611795</v>
      </c>
      <c r="R98" s="44">
        <f t="shared" si="15"/>
        <v>0.99347636397192729</v>
      </c>
      <c r="S98" s="44">
        <f t="shared" si="16"/>
        <v>0.65281850849469258</v>
      </c>
      <c r="U98" s="44"/>
      <c r="V98" s="44"/>
      <c r="AE98" s="56">
        <v>117</v>
      </c>
      <c r="AF98" s="57">
        <f>AF96+(AF106-AF96)*(2/10)</f>
        <v>0.47391328900565743</v>
      </c>
    </row>
    <row r="99" spans="1:32">
      <c r="A99" s="7">
        <v>1893</v>
      </c>
      <c r="B99" s="43">
        <v>3478.4119825675657</v>
      </c>
      <c r="C99" s="43">
        <v>4737.01</v>
      </c>
      <c r="D99" s="43">
        <f>'Chart 3 Trade Data'!Y108</f>
        <v>15934.574506441902</v>
      </c>
      <c r="F99" s="51">
        <f>F95+(F105-F95)*(4/10)</f>
        <v>3017.8</v>
      </c>
      <c r="G99" s="51">
        <f>G95+(G105-G95)*(4/10)</f>
        <v>5783.2</v>
      </c>
      <c r="H99" s="51">
        <f>H95+(H105-H95)*(4/10)</f>
        <v>7639.6498951781969</v>
      </c>
      <c r="I99" s="51">
        <f>I95+(I105-I95)*(4/10)</f>
        <v>16440.649895178198</v>
      </c>
      <c r="K99" s="51">
        <f>K96+(K106-K96)*(3/10)</f>
        <v>10476</v>
      </c>
      <c r="L99" s="51">
        <f>L96+(L106-L96)*(3/10)</f>
        <v>6897.1</v>
      </c>
      <c r="M99" s="51">
        <f>M96+(M106-M96)*(3/10)</f>
        <v>7671.9</v>
      </c>
      <c r="N99" s="51">
        <f>N96+(N106-N96)*(3/10)</f>
        <v>25045</v>
      </c>
      <c r="P99" s="44">
        <f t="shared" si="13"/>
        <v>0.28806796487208858</v>
      </c>
      <c r="Q99" s="44">
        <f t="shared" si="14"/>
        <v>0.83849733946151273</v>
      </c>
      <c r="R99" s="44">
        <f t="shared" si="15"/>
        <v>0.99579633404739343</v>
      </c>
      <c r="S99" s="44">
        <f t="shared" si="16"/>
        <v>0.65644439589451775</v>
      </c>
      <c r="U99" s="44"/>
      <c r="V99" s="44"/>
      <c r="AE99" s="56">
        <v>116</v>
      </c>
      <c r="AF99" s="57">
        <f>AF96+(AF106-AF96)*(3/10)</f>
        <v>0.47359448440668978</v>
      </c>
    </row>
    <row r="100" spans="1:32">
      <c r="A100" s="7">
        <v>1894</v>
      </c>
      <c r="B100" s="43">
        <v>3313.7995798135421</v>
      </c>
      <c r="C100" s="43">
        <v>4418.2</v>
      </c>
      <c r="D100" s="43">
        <f>'Chart 3 Trade Data'!Y109</f>
        <v>14606.526624895847</v>
      </c>
      <c r="F100" s="51">
        <f>F95+(F105-F95)*(5/10)</f>
        <v>3081</v>
      </c>
      <c r="G100" s="51">
        <f>G95+(G105-G95)*(5/10)</f>
        <v>5952.5</v>
      </c>
      <c r="H100" s="51">
        <f>H95+(H105-H95)*(5/10)</f>
        <v>7873.3308874912645</v>
      </c>
      <c r="I100" s="51">
        <f>I95+(I105-I95)*(5/10)</f>
        <v>16906.830887491265</v>
      </c>
      <c r="K100" s="51">
        <f>K96+(K106-K96)*(4/10)</f>
        <v>10648</v>
      </c>
      <c r="L100" s="51">
        <f>L96+(L106-L96)*(4/10)</f>
        <v>7082.8</v>
      </c>
      <c r="M100" s="51">
        <f>M96+(M106-M96)*(4/10)</f>
        <v>7889.2</v>
      </c>
      <c r="N100" s="51">
        <f>N96+(N106-N96)*(4/10)</f>
        <v>25620</v>
      </c>
      <c r="P100" s="44">
        <f t="shared" si="13"/>
        <v>0.28935011269722011</v>
      </c>
      <c r="Q100" s="44">
        <f t="shared" si="14"/>
        <v>0.84041621957417967</v>
      </c>
      <c r="R100" s="44">
        <f t="shared" si="15"/>
        <v>0.99798850168474174</v>
      </c>
      <c r="S100" s="44">
        <f t="shared" si="16"/>
        <v>0.65990752878576364</v>
      </c>
      <c r="U100" s="44"/>
      <c r="V100" s="44"/>
      <c r="AE100" s="56">
        <v>115</v>
      </c>
      <c r="AF100" s="57">
        <f>AF96+(AF106-AF96)*(4/10)</f>
        <v>0.47327567980772212</v>
      </c>
    </row>
    <row r="101" spans="1:32">
      <c r="A101" s="7">
        <v>1895</v>
      </c>
      <c r="B101" s="43">
        <v>3644.2203547551221</v>
      </c>
      <c r="C101" s="43">
        <v>4841.13</v>
      </c>
      <c r="D101" s="43">
        <f>'Chart 3 Trade Data'!Y110</f>
        <v>16114.580996410496</v>
      </c>
      <c r="F101" s="51">
        <f>F95+(F105-F95)*(6/10)</f>
        <v>3144.2</v>
      </c>
      <c r="G101" s="51">
        <f>G95+(G105-G95)*(6/10)</f>
        <v>6121.8</v>
      </c>
      <c r="H101" s="51">
        <f>H95+(H105-H95)*(6/10)</f>
        <v>8107.0118798043322</v>
      </c>
      <c r="I101" s="51">
        <f>I95+(I105-I95)*(6/10)</f>
        <v>17373.011879804333</v>
      </c>
      <c r="K101" s="51">
        <f>K96+(K106-K96)*(5/10)</f>
        <v>10820</v>
      </c>
      <c r="L101" s="51">
        <f>L96+(L106-L96)*(5/10)</f>
        <v>7268.5</v>
      </c>
      <c r="M101" s="51">
        <f>M96+(M106-M96)*(5/10)</f>
        <v>8106.5</v>
      </c>
      <c r="N101" s="51">
        <f>N96+(N106-N96)*(5/10)</f>
        <v>26195</v>
      </c>
      <c r="P101" s="44">
        <f t="shared" si="13"/>
        <v>0.29059149722735672</v>
      </c>
      <c r="Q101" s="44">
        <f t="shared" si="14"/>
        <v>0.84223705028547846</v>
      </c>
      <c r="R101" s="44">
        <f t="shared" si="15"/>
        <v>1.0000631443661669</v>
      </c>
      <c r="S101" s="44">
        <f t="shared" si="16"/>
        <v>0.66321862492095185</v>
      </c>
      <c r="U101" s="44"/>
      <c r="V101" s="44"/>
      <c r="AE101" s="56">
        <v>114</v>
      </c>
      <c r="AF101" s="57">
        <f>AF96+(AF106-AF96)*(5/10)</f>
        <v>0.4729568752087544</v>
      </c>
    </row>
    <row r="102" spans="1:32">
      <c r="A102" s="7">
        <v>1896</v>
      </c>
      <c r="B102" s="43">
        <v>3504.4280715560494</v>
      </c>
      <c r="C102" s="43">
        <v>4686.7700000000004</v>
      </c>
      <c r="D102" s="43">
        <f>'Chart 3 Trade Data'!Y111</f>
        <v>15990.576525543243</v>
      </c>
      <c r="F102" s="51">
        <f>F95+(F105-F95)*(7/10)</f>
        <v>3207.4</v>
      </c>
      <c r="G102" s="51">
        <f>G95+(G105-G95)*(7/10)</f>
        <v>6291.1</v>
      </c>
      <c r="H102" s="51">
        <f>H95+(H105-H95)*(7/10)</f>
        <v>8340.6928721174008</v>
      </c>
      <c r="I102" s="51">
        <f>I95+(I105-I95)*(7/10)</f>
        <v>17839.192872117401</v>
      </c>
      <c r="K102" s="51">
        <f>K96+(K106-K96)*(6/10)</f>
        <v>10992</v>
      </c>
      <c r="L102" s="51">
        <f>L96+(L106-L96)*(6/10)</f>
        <v>7454.2</v>
      </c>
      <c r="M102" s="51">
        <f>M96+(M106-M96)*(6/10)</f>
        <v>8323.7999999999993</v>
      </c>
      <c r="N102" s="51">
        <f>N96+(N106-N96)*(6/10)</f>
        <v>26770</v>
      </c>
      <c r="P102" s="44">
        <f t="shared" si="13"/>
        <v>0.29179403202328968</v>
      </c>
      <c r="Q102" s="44">
        <f t="shared" si="14"/>
        <v>0.8439671594537308</v>
      </c>
      <c r="R102" s="44">
        <f t="shared" si="15"/>
        <v>1.0020294663636082</v>
      </c>
      <c r="S102" s="44">
        <f t="shared" si="16"/>
        <v>0.6663874812146956</v>
      </c>
      <c r="U102" s="44"/>
      <c r="V102" s="44"/>
      <c r="AE102" s="56">
        <v>113</v>
      </c>
      <c r="AF102" s="57">
        <f>AF96+(AF106-AF96)*(6/10)</f>
        <v>0.47263807060978674</v>
      </c>
    </row>
    <row r="103" spans="1:32">
      <c r="A103" s="7">
        <v>1897</v>
      </c>
      <c r="B103" s="43">
        <v>3769.4832967669827</v>
      </c>
      <c r="C103" s="43">
        <v>4804.22</v>
      </c>
      <c r="D103" s="43">
        <f>'Chart 3 Trade Data'!Y112</f>
        <v>16666.600898980843</v>
      </c>
      <c r="F103" s="51">
        <f>F95+(F105-F95)*(8/10)</f>
        <v>3270.6</v>
      </c>
      <c r="G103" s="51">
        <f>G95+(G105-G95)*(8/10)</f>
        <v>6460.4</v>
      </c>
      <c r="H103" s="51">
        <f>H95+(H105-H95)*(8/10)</f>
        <v>8574.3738644304685</v>
      </c>
      <c r="I103" s="51">
        <f>I95+(I105-I95)*(8/10)</f>
        <v>18305.373864430469</v>
      </c>
      <c r="K103" s="51">
        <f>K96+(K106-K96)*(7/10)</f>
        <v>11164</v>
      </c>
      <c r="L103" s="51">
        <f>L96+(L106-L96)*(7/10)</f>
        <v>7639.9</v>
      </c>
      <c r="M103" s="51">
        <f>M96+(M106-M96)*(7/10)</f>
        <v>8541.1</v>
      </c>
      <c r="N103" s="51">
        <f>N96+(N106-N96)*(7/10)</f>
        <v>27345</v>
      </c>
      <c r="P103" s="44">
        <f t="shared" si="13"/>
        <v>0.29295951271945536</v>
      </c>
      <c r="Q103" s="44">
        <f t="shared" si="14"/>
        <v>0.84561316247594864</v>
      </c>
      <c r="R103" s="44">
        <f t="shared" si="15"/>
        <v>1.0038957352601501</v>
      </c>
      <c r="S103" s="44">
        <f t="shared" si="16"/>
        <v>0.66942307055880301</v>
      </c>
      <c r="U103" s="44"/>
      <c r="V103" s="44"/>
      <c r="AE103" s="56">
        <v>112</v>
      </c>
      <c r="AF103" s="57">
        <f>AF96+(AF106-AF96)*(7/10)</f>
        <v>0.47231926601081908</v>
      </c>
    </row>
    <row r="104" spans="1:32">
      <c r="A104" s="7">
        <v>1898</v>
      </c>
      <c r="B104" s="43">
        <v>3779.691749908513</v>
      </c>
      <c r="C104" s="43">
        <v>5245.57</v>
      </c>
      <c r="D104" s="43">
        <f>'Chart 3 Trade Data'!Y113</f>
        <v>18663.672901576832</v>
      </c>
      <c r="F104" s="51">
        <f>F95+(F105-F95)*(9/10)</f>
        <v>3333.8</v>
      </c>
      <c r="G104" s="51">
        <f>G95+(G105-G95)*(9/10)</f>
        <v>6629.7</v>
      </c>
      <c r="H104" s="51">
        <f>H95+(H105-H95)*(9/10)</f>
        <v>8808.0548567435362</v>
      </c>
      <c r="I104" s="51">
        <f>I95+(I105-I95)*(9/10)</f>
        <v>18771.554856743536</v>
      </c>
      <c r="K104" s="51">
        <f>K96+(K106-K96)*(8/10)</f>
        <v>11336</v>
      </c>
      <c r="L104" s="51">
        <f>L96+(L106-L96)*(8/10)</f>
        <v>7825.6</v>
      </c>
      <c r="M104" s="51">
        <f>M96+(M106-M96)*(8/10)</f>
        <v>8758.4</v>
      </c>
      <c r="N104" s="51">
        <f>N96+(N106-N96)*(8/10)</f>
        <v>27920</v>
      </c>
      <c r="P104" s="44">
        <f t="shared" si="13"/>
        <v>0.29408962597035992</v>
      </c>
      <c r="Q104" s="44">
        <f t="shared" si="14"/>
        <v>0.84718104682069095</v>
      </c>
      <c r="R104" s="44">
        <f t="shared" si="15"/>
        <v>1.0056693981484675</v>
      </c>
      <c r="S104" s="44">
        <f t="shared" si="16"/>
        <v>0.67233362667419538</v>
      </c>
      <c r="U104" s="44"/>
      <c r="V104" s="44"/>
      <c r="AE104" s="56">
        <v>111</v>
      </c>
      <c r="AF104" s="57">
        <f>AF96+(AF106-AF96)*(8/10)</f>
        <v>0.47200046141185142</v>
      </c>
    </row>
    <row r="105" spans="1:32">
      <c r="A105" s="7">
        <v>1899</v>
      </c>
      <c r="B105" s="43">
        <v>4051.3670612989567</v>
      </c>
      <c r="C105" s="43">
        <v>5514.89</v>
      </c>
      <c r="D105" s="43">
        <f>'Chart 3 Trade Data'!Y114</f>
        <v>20119.725398211664</v>
      </c>
      <c r="F105" s="7">
        <v>3397</v>
      </c>
      <c r="G105" s="7">
        <f>467+5044+1288</f>
        <v>6799</v>
      </c>
      <c r="H105" s="43">
        <f>(F105+G105)/0.53-F105-G105</f>
        <v>9041.7358490566039</v>
      </c>
      <c r="I105" s="45">
        <f>F105+G105+H105</f>
        <v>19237.735849056604</v>
      </c>
      <c r="K105" s="51">
        <f>K96+(K106-K96)*(9/10)</f>
        <v>11508</v>
      </c>
      <c r="L105" s="51">
        <f>L96+(L106-L96)*(9/10)</f>
        <v>8011.3</v>
      </c>
      <c r="M105" s="51">
        <f>M96+(M106-M96)*(9/10)</f>
        <v>8975.7000000000007</v>
      </c>
      <c r="N105" s="51">
        <f>N96+(N106-N96)*(9/10)</f>
        <v>28495</v>
      </c>
      <c r="P105" s="44">
        <f t="shared" si="13"/>
        <v>0.29518595759471672</v>
      </c>
      <c r="Q105" s="44">
        <f t="shared" si="14"/>
        <v>0.848676244804214</v>
      </c>
      <c r="R105" s="44">
        <f t="shared" si="15"/>
        <v>1.0073571809504109</v>
      </c>
      <c r="S105" s="44">
        <f t="shared" si="16"/>
        <v>0.67512671868947549</v>
      </c>
      <c r="U105" s="46">
        <f>100*F105/$I105</f>
        <v>17.658003138485679</v>
      </c>
      <c r="V105" s="46">
        <f>100*G105/$I105</f>
        <v>35.341996861514318</v>
      </c>
      <c r="W105" s="46">
        <f>100*H105/$I105</f>
        <v>47</v>
      </c>
      <c r="X105" s="46">
        <f>100*I105/$I105</f>
        <v>100</v>
      </c>
      <c r="AE105" s="56">
        <v>110</v>
      </c>
      <c r="AF105" s="57">
        <f>AF96+(AF106-AF96)*(9/10)</f>
        <v>0.47168165681288371</v>
      </c>
    </row>
    <row r="106" spans="1:32">
      <c r="A106" s="7">
        <v>1900</v>
      </c>
      <c r="B106" s="43">
        <v>4090.7872916966658</v>
      </c>
      <c r="C106" s="43">
        <v>5556.85</v>
      </c>
      <c r="D106" s="43">
        <f>'Chart 3 Trade Data'!Y115</f>
        <v>21197.764265912454</v>
      </c>
      <c r="F106" s="51">
        <f>F105+(F115-F105)*(1/10)</f>
        <v>3556.1</v>
      </c>
      <c r="G106" s="51">
        <f>G105+(G115-G105)*(1/10)</f>
        <v>7020.2600457247372</v>
      </c>
      <c r="H106" s="51">
        <f>H105+(H115-H105)*(1/10)</f>
        <v>9523.9622641509432</v>
      </c>
      <c r="I106" s="51">
        <f>I105+(I115-I105)*(1/10)</f>
        <v>20100.322309875679</v>
      </c>
      <c r="K106" s="43">
        <v>11680</v>
      </c>
      <c r="L106" s="43">
        <v>8197</v>
      </c>
      <c r="M106" s="43">
        <v>9193</v>
      </c>
      <c r="N106" s="43">
        <f>K106+L106+M106</f>
        <v>29070</v>
      </c>
      <c r="P106" s="44">
        <f t="shared" si="13"/>
        <v>0.30446061643835615</v>
      </c>
      <c r="Q106" s="44">
        <f t="shared" si="14"/>
        <v>0.85644260652979598</v>
      </c>
      <c r="R106" s="44">
        <f t="shared" si="15"/>
        <v>1.0360015516317789</v>
      </c>
      <c r="S106" s="44">
        <f t="shared" si="16"/>
        <v>0.69144555589527623</v>
      </c>
      <c r="U106" s="44"/>
      <c r="V106" s="44"/>
      <c r="Z106" s="47">
        <f>100*K106/$N106</f>
        <v>40.178878568971449</v>
      </c>
      <c r="AA106" s="47">
        <f>100*L106/$N106</f>
        <v>28.197454420364636</v>
      </c>
      <c r="AB106" s="47">
        <f>100*M106/$N106</f>
        <v>31.623667010663915</v>
      </c>
      <c r="AC106" s="47">
        <f>100*N106/$N106</f>
        <v>100</v>
      </c>
      <c r="AD106" s="56">
        <f>SUM(AA106:AB106)</f>
        <v>59.821121431028551</v>
      </c>
      <c r="AE106" s="56">
        <v>109</v>
      </c>
      <c r="AF106" s="56">
        <f>AA106/AD106</f>
        <v>0.47136285221391605</v>
      </c>
    </row>
    <row r="107" spans="1:32">
      <c r="A107" s="7">
        <v>1901</v>
      </c>
      <c r="B107" s="43">
        <v>4463.8631881676256</v>
      </c>
      <c r="C107" s="43">
        <v>5739.42</v>
      </c>
      <c r="D107" s="43">
        <f>'Chart 3 Trade Data'!Y116</f>
        <v>22931.82678594322</v>
      </c>
      <c r="F107" s="51">
        <f>F105+(F115-F105)*(2/10)</f>
        <v>3715.2</v>
      </c>
      <c r="G107" s="51">
        <f>G105+(G115-G105)*(2/10)</f>
        <v>7241.5200914494744</v>
      </c>
      <c r="H107" s="51">
        <f>H105+(H115-H105)*(2/10)</f>
        <v>10006.188679245282</v>
      </c>
      <c r="I107" s="51">
        <f>I105+(I115-I105)*(2/10)</f>
        <v>20962.908770694758</v>
      </c>
      <c r="K107" s="51">
        <f>K106+(K116-K106)*(1/10)</f>
        <v>11689</v>
      </c>
      <c r="L107" s="51">
        <f>L106+(L116-L106)*(1/10)</f>
        <v>8512.2000000000007</v>
      </c>
      <c r="M107" s="51">
        <f>M106+(M116-M106)*(1/10)</f>
        <v>9709.7999999999993</v>
      </c>
      <c r="N107" s="51">
        <f>N106+(N116-N106)*(1/10)</f>
        <v>29911</v>
      </c>
      <c r="P107" s="44">
        <f t="shared" si="13"/>
        <v>0.31783728291556163</v>
      </c>
      <c r="Q107" s="44">
        <f t="shared" si="14"/>
        <v>0.85072250316598219</v>
      </c>
      <c r="R107" s="44">
        <f t="shared" si="15"/>
        <v>1.0305246945606792</v>
      </c>
      <c r="S107" s="44">
        <f t="shared" si="16"/>
        <v>0.70084279264132787</v>
      </c>
      <c r="U107" s="44"/>
      <c r="V107" s="44"/>
      <c r="AE107" s="56">
        <v>108</v>
      </c>
      <c r="AF107" s="57">
        <f>AF106+(AF116-AF106)*(1/10)</f>
        <v>0.46836892405203434</v>
      </c>
    </row>
    <row r="108" spans="1:32">
      <c r="A108" s="7">
        <v>1902</v>
      </c>
      <c r="B108" s="43">
        <v>4420.6301450880228</v>
      </c>
      <c r="C108" s="43">
        <v>5913.87</v>
      </c>
      <c r="D108" s="43">
        <f>'Chart 3 Trade Data'!Y117</f>
        <v>24754.892514902902</v>
      </c>
      <c r="F108" s="51">
        <f>F105+(F115-F105)*(3/10)</f>
        <v>3874.3</v>
      </c>
      <c r="G108" s="51">
        <f>G105+(G115-G105)*(3/10)</f>
        <v>7462.7801371742107</v>
      </c>
      <c r="H108" s="51">
        <f>H105+(H115-H105)*(3/10)</f>
        <v>10488.415094339623</v>
      </c>
      <c r="I108" s="51">
        <f>I105+(I115-I105)*(3/10)</f>
        <v>21825.495231513833</v>
      </c>
      <c r="K108" s="51">
        <f>K106+(K116-K106)*(2/10)</f>
        <v>11698</v>
      </c>
      <c r="L108" s="51">
        <f>L106+(L116-L106)*(2/10)</f>
        <v>8827.4</v>
      </c>
      <c r="M108" s="51">
        <f>M106+(M116-M106)*(2/10)</f>
        <v>10226.6</v>
      </c>
      <c r="N108" s="51">
        <f>N106+(N116-N106)*(2/10)</f>
        <v>30752</v>
      </c>
      <c r="P108" s="44">
        <f t="shared" si="13"/>
        <v>0.33119336638741664</v>
      </c>
      <c r="Q108" s="44">
        <f t="shared" si="14"/>
        <v>0.84541089530033886</v>
      </c>
      <c r="R108" s="44">
        <f t="shared" si="15"/>
        <v>1.0256013821152312</v>
      </c>
      <c r="S108" s="44">
        <f t="shared" si="16"/>
        <v>0.70972604160749975</v>
      </c>
      <c r="U108" s="44"/>
      <c r="V108" s="44"/>
      <c r="AE108" s="56">
        <v>107</v>
      </c>
      <c r="AF108" s="57">
        <f>AF106+(AF116-AF106)*(2/10)</f>
        <v>0.46537499589015269</v>
      </c>
    </row>
    <row r="109" spans="1:32">
      <c r="A109" s="7">
        <v>1903</v>
      </c>
      <c r="B109" s="43">
        <v>4550.8943740271288</v>
      </c>
      <c r="C109" s="43">
        <v>5975.56</v>
      </c>
      <c r="D109" s="43">
        <f>'Chart 3 Trade Data'!Y118</f>
        <v>26647.960767739263</v>
      </c>
      <c r="F109" s="51">
        <f>F105+(F115-F105)*(4/10)</f>
        <v>4033.4</v>
      </c>
      <c r="G109" s="51">
        <f>G105+(G115-G105)*(4/10)</f>
        <v>7684.0401828989479</v>
      </c>
      <c r="H109" s="51">
        <f>H105+(H115-H105)*(4/10)</f>
        <v>10970.641509433963</v>
      </c>
      <c r="I109" s="51">
        <f>I105+(I115-I105)*(4/10)</f>
        <v>22688.081692332911</v>
      </c>
      <c r="K109" s="51">
        <f>K106+(K116-K106)*(3/10)</f>
        <v>11707</v>
      </c>
      <c r="L109" s="51">
        <f>L106+(L116-L106)*(3/10)</f>
        <v>9142.6</v>
      </c>
      <c r="M109" s="51">
        <f>M106+(M116-M106)*(3/10)</f>
        <v>10743.4</v>
      </c>
      <c r="N109" s="51">
        <f>N106+(N116-N106)*(3/10)</f>
        <v>31593</v>
      </c>
      <c r="P109" s="44">
        <f t="shared" si="13"/>
        <v>0.34452891432476296</v>
      </c>
      <c r="Q109" s="44">
        <f t="shared" si="14"/>
        <v>0.84046553309769079</v>
      </c>
      <c r="R109" s="44">
        <f t="shared" si="15"/>
        <v>1.021151731242806</v>
      </c>
      <c r="S109" s="44">
        <f t="shared" si="16"/>
        <v>0.71813634958164507</v>
      </c>
      <c r="U109" s="44"/>
      <c r="V109" s="44"/>
      <c r="AE109" s="56">
        <v>106</v>
      </c>
      <c r="AF109" s="57">
        <f>AF106+(AF116-AF106)*(3/10)</f>
        <v>0.46238106772827098</v>
      </c>
    </row>
    <row r="110" spans="1:32">
      <c r="A110" s="7">
        <v>1904</v>
      </c>
      <c r="B110" s="43">
        <v>4409.5320240043638</v>
      </c>
      <c r="C110" s="43">
        <v>5656.37</v>
      </c>
      <c r="D110" s="43">
        <f>'Chart 3 Trade Data'!Y119</f>
        <v>26360.950419844896</v>
      </c>
      <c r="F110" s="51">
        <f>F105+(F115-F105)*(5/10)</f>
        <v>4192.5</v>
      </c>
      <c r="G110" s="51">
        <f>G105+(G115-G105)*(5/10)</f>
        <v>7905.3002286236851</v>
      </c>
      <c r="H110" s="51">
        <f>H105+(H115-H105)*(5/10)</f>
        <v>11452.867924528302</v>
      </c>
      <c r="I110" s="51">
        <f>I105+(I115-I105)*(5/10)</f>
        <v>23550.668153151986</v>
      </c>
      <c r="K110" s="51">
        <f>K106+(K116-K106)*(4/10)</f>
        <v>11716</v>
      </c>
      <c r="L110" s="51">
        <f>L106+(L116-L106)*(4/10)</f>
        <v>9457.7999999999993</v>
      </c>
      <c r="M110" s="51">
        <f>M106+(M116-M106)*(4/10)</f>
        <v>11260.2</v>
      </c>
      <c r="N110" s="51">
        <f>N106+(N116-N106)*(4/10)</f>
        <v>32434</v>
      </c>
      <c r="P110" s="44">
        <f t="shared" si="13"/>
        <v>0.35784397405257767</v>
      </c>
      <c r="Q110" s="44">
        <f t="shared" si="14"/>
        <v>0.83584979896209333</v>
      </c>
      <c r="R110" s="44">
        <f t="shared" si="15"/>
        <v>1.0171105241939131</v>
      </c>
      <c r="S110" s="44">
        <f t="shared" si="16"/>
        <v>0.72611050604772731</v>
      </c>
      <c r="U110" s="44"/>
      <c r="V110" s="44"/>
      <c r="AE110" s="56">
        <v>105</v>
      </c>
      <c r="AF110" s="57">
        <f>AF106+(AF116-AF106)*(4/10)</f>
        <v>0.45938713956638932</v>
      </c>
    </row>
    <row r="111" spans="1:32">
      <c r="A111" s="7">
        <v>1905</v>
      </c>
      <c r="B111" s="43">
        <v>4642.1638917608461</v>
      </c>
      <c r="C111" s="43">
        <v>6170.23</v>
      </c>
      <c r="D111" s="43">
        <f>'Chart 3 Trade Data'!Y120</f>
        <v>29524.064463015206</v>
      </c>
      <c r="F111" s="51">
        <f>F105+(F115-F105)*(6/10)</f>
        <v>4351.6000000000004</v>
      </c>
      <c r="G111" s="51">
        <f>G105+(G115-G105)*(6/10)</f>
        <v>8126.5602743484224</v>
      </c>
      <c r="H111" s="51">
        <f>H105+(H115-H105)*(6/10)</f>
        <v>11935.094339622641</v>
      </c>
      <c r="I111" s="51">
        <f>I105+(I115-I105)*(6/10)</f>
        <v>24413.254613971061</v>
      </c>
      <c r="K111" s="51">
        <f>K106+(K116-K106)*(5/10)</f>
        <v>11725</v>
      </c>
      <c r="L111" s="51">
        <f>L106+(L116-L106)*(5/10)</f>
        <v>9773</v>
      </c>
      <c r="M111" s="51">
        <f>M106+(M116-M106)*(5/10)</f>
        <v>11777</v>
      </c>
      <c r="N111" s="51">
        <f>N106+(N116-N106)*(5/10)</f>
        <v>33275</v>
      </c>
      <c r="P111" s="44">
        <f t="shared" si="13"/>
        <v>0.37113859275053307</v>
      </c>
      <c r="Q111" s="44">
        <f t="shared" si="14"/>
        <v>0.83153179927846332</v>
      </c>
      <c r="R111" s="44">
        <f t="shared" si="15"/>
        <v>1.0134239907975411</v>
      </c>
      <c r="S111" s="44">
        <f t="shared" si="16"/>
        <v>0.73368158118620774</v>
      </c>
      <c r="U111" s="44"/>
      <c r="V111" s="44"/>
      <c r="AE111" s="56">
        <v>104</v>
      </c>
      <c r="AF111" s="57">
        <f>AF106+(AF116-AF106)*(5/10)</f>
        <v>0.45639321140450761</v>
      </c>
    </row>
    <row r="112" spans="1:32">
      <c r="A112" s="7">
        <v>1906</v>
      </c>
      <c r="B112" s="43">
        <v>5079.124239244491</v>
      </c>
      <c r="C112" s="43">
        <v>6300.18</v>
      </c>
      <c r="D112" s="43">
        <f>'Chart 3 Trade Data'!Y121</f>
        <v>31795.146344785604</v>
      </c>
      <c r="F112" s="51">
        <f>F105+(F115-F105)*(7/10)</f>
        <v>4510.7</v>
      </c>
      <c r="G112" s="51">
        <f>G105+(G115-G105)*(7/10)</f>
        <v>8347.8203200731587</v>
      </c>
      <c r="H112" s="51">
        <f>H105+(H115-H105)*(7/10)</f>
        <v>12417.32075471698</v>
      </c>
      <c r="I112" s="51">
        <f>I105+(I115-I105)*(7/10)</f>
        <v>25275.84107479014</v>
      </c>
      <c r="K112" s="51">
        <f>K106+(K116-K106)*(6/10)</f>
        <v>11734</v>
      </c>
      <c r="L112" s="51">
        <f>L106+(L116-L106)*(6/10)</f>
        <v>10088.200000000001</v>
      </c>
      <c r="M112" s="51">
        <f>M106+(M116-M106)*(6/10)</f>
        <v>12293.8</v>
      </c>
      <c r="N112" s="51">
        <f>N106+(N116-N106)*(6/10)</f>
        <v>34116</v>
      </c>
      <c r="P112" s="44">
        <f t="shared" si="13"/>
        <v>0.38441281745355377</v>
      </c>
      <c r="Q112" s="44">
        <f t="shared" si="14"/>
        <v>0.82748362642227136</v>
      </c>
      <c r="R112" s="44">
        <f t="shared" si="15"/>
        <v>1.0100474023261303</v>
      </c>
      <c r="S112" s="44">
        <f t="shared" si="16"/>
        <v>0.7408793843003324</v>
      </c>
      <c r="U112" s="44"/>
      <c r="V112" s="44"/>
      <c r="AE112" s="56">
        <v>103</v>
      </c>
      <c r="AF112" s="57">
        <f>AF106+(AF116-AF106)*(6/10)</f>
        <v>0.45339928324262591</v>
      </c>
    </row>
    <row r="113" spans="1:48">
      <c r="A113" s="7">
        <v>1907</v>
      </c>
      <c r="B113" s="43">
        <v>5064.8904269570303</v>
      </c>
      <c r="C113" s="43">
        <v>6346.36</v>
      </c>
      <c r="D113" s="43">
        <f>'Chart 3 Trade Data'!Y122</f>
        <v>34640.248922344734</v>
      </c>
      <c r="F113" s="51">
        <f>F105+(F115-F105)*(8/10)</f>
        <v>4669.8</v>
      </c>
      <c r="G113" s="51">
        <f>G105+(G115-G105)*(8/10)</f>
        <v>8569.0803657978959</v>
      </c>
      <c r="H113" s="51">
        <f>H105+(H115-H105)*(8/10)</f>
        <v>12899.547169811322</v>
      </c>
      <c r="I113" s="51">
        <f>I105+(I115-I105)*(8/10)</f>
        <v>26138.427535609215</v>
      </c>
      <c r="K113" s="51">
        <f>K106+(K116-K106)*(7/10)</f>
        <v>11743</v>
      </c>
      <c r="L113" s="51">
        <f>L106+(L116-L106)*(7/10)</f>
        <v>10403.4</v>
      </c>
      <c r="M113" s="51">
        <f>M106+(M116-M106)*(7/10)</f>
        <v>12810.6</v>
      </c>
      <c r="N113" s="51">
        <f>N106+(N116-N106)*(7/10)</f>
        <v>34957</v>
      </c>
      <c r="P113" s="44">
        <f t="shared" si="13"/>
        <v>0.39766669505237162</v>
      </c>
      <c r="Q113" s="44">
        <f t="shared" si="14"/>
        <v>0.82368075492607185</v>
      </c>
      <c r="R113" s="44">
        <f t="shared" si="15"/>
        <v>1.0069432477644544</v>
      </c>
      <c r="S113" s="44">
        <f t="shared" si="16"/>
        <v>0.74773085606914824</v>
      </c>
      <c r="U113" s="44"/>
      <c r="V113" s="44"/>
      <c r="AE113" s="56">
        <v>102</v>
      </c>
      <c r="AF113" s="57">
        <f>AF106+(AF116-AF106)*(7/10)</f>
        <v>0.45040535508074425</v>
      </c>
    </row>
    <row r="114" spans="1:48">
      <c r="A114" s="7">
        <v>1908</v>
      </c>
      <c r="B114" s="43">
        <v>4560.6159676604348</v>
      </c>
      <c r="C114" s="43">
        <v>5551.62</v>
      </c>
      <c r="D114" s="43">
        <f>'Chart 3 Trade Data'!Y123</f>
        <v>30798.110397570683</v>
      </c>
      <c r="F114" s="51">
        <f>F105+(F115-F105)*(9/10)</f>
        <v>4828.8999999999996</v>
      </c>
      <c r="G114" s="51">
        <f>G105+(G115-G105)*(9/10)</f>
        <v>8790.3404115226331</v>
      </c>
      <c r="H114" s="51">
        <f>H105+(H115-H105)*(9/10)</f>
        <v>13381.773584905661</v>
      </c>
      <c r="I114" s="51">
        <f>I105+(I115-I105)*(9/10)</f>
        <v>27001.013996428293</v>
      </c>
      <c r="K114" s="51">
        <f>K106+(K116-K106)*(8/10)</f>
        <v>11752</v>
      </c>
      <c r="L114" s="51">
        <f>L106+(L116-L106)*(8/10)</f>
        <v>10718.6</v>
      </c>
      <c r="M114" s="51">
        <f>M106+(M116-M106)*(8/10)</f>
        <v>13327.400000000001</v>
      </c>
      <c r="N114" s="51">
        <f>N106+(N116-N106)*(8/10)</f>
        <v>35798</v>
      </c>
      <c r="P114" s="44">
        <f t="shared" si="13"/>
        <v>0.41090027229407755</v>
      </c>
      <c r="Q114" s="44">
        <f t="shared" si="14"/>
        <v>0.82010154418698644</v>
      </c>
      <c r="R114" s="44">
        <f t="shared" si="15"/>
        <v>1.0040798343942299</v>
      </c>
      <c r="S114" s="44">
        <f t="shared" si="16"/>
        <v>0.75426040550947804</v>
      </c>
      <c r="U114" s="44"/>
      <c r="V114" s="44"/>
      <c r="AE114" s="56">
        <v>101</v>
      </c>
      <c r="AF114" s="57">
        <f>AF106+(AF116-AF106)*(8/10)</f>
        <v>0.44741142691886254</v>
      </c>
    </row>
    <row r="115" spans="1:48">
      <c r="A115" s="7">
        <v>1909</v>
      </c>
      <c r="B115" s="43">
        <v>5017.4959876713074</v>
      </c>
      <c r="C115" s="43">
        <v>5835.8</v>
      </c>
      <c r="D115" s="43">
        <f>'Chart 3 Trade Data'!Y124</f>
        <v>32541.173242099881</v>
      </c>
      <c r="F115" s="7">
        <v>4988</v>
      </c>
      <c r="G115" s="43">
        <v>9011.6004572473703</v>
      </c>
      <c r="H115" s="43">
        <v>13864</v>
      </c>
      <c r="I115" s="45">
        <f t="shared" ref="I115:I178" si="17">F115+G115+H115</f>
        <v>27863.600457247368</v>
      </c>
      <c r="K115" s="51">
        <f>K106+(K116-K106)*(9/10)</f>
        <v>11761</v>
      </c>
      <c r="L115" s="51">
        <f>L106+(L116-L106)*(9/10)</f>
        <v>11033.8</v>
      </c>
      <c r="M115" s="51">
        <f>M106+(M116-M106)*(9/10)</f>
        <v>13844.2</v>
      </c>
      <c r="N115" s="51">
        <f>N106+(N116-N106)*(9/10)</f>
        <v>36639</v>
      </c>
      <c r="P115" s="44">
        <f t="shared" si="13"/>
        <v>0.42411359578267155</v>
      </c>
      <c r="Q115" s="44">
        <f t="shared" si="14"/>
        <v>0.81672682641042715</v>
      </c>
      <c r="R115" s="44">
        <f t="shared" si="15"/>
        <v>1.0014302018173675</v>
      </c>
      <c r="S115" s="44">
        <f t="shared" si="16"/>
        <v>0.76049020053078331</v>
      </c>
      <c r="U115" s="46">
        <f t="shared" ref="U115:X116" si="18">100*F115/$I115</f>
        <v>17.901491257934733</v>
      </c>
      <c r="V115" s="46">
        <f t="shared" si="18"/>
        <v>32.341837771735051</v>
      </c>
      <c r="W115" s="46">
        <f t="shared" si="18"/>
        <v>49.756670970330219</v>
      </c>
      <c r="X115" s="46">
        <f t="shared" si="18"/>
        <v>100</v>
      </c>
      <c r="AE115" s="56">
        <v>100</v>
      </c>
      <c r="AF115" s="57">
        <f>AF106+(AF116-AF106)*(9/10)</f>
        <v>0.44441749875698089</v>
      </c>
      <c r="AH115" s="44"/>
      <c r="AQ115" s="44"/>
      <c r="AT115" s="43"/>
      <c r="AU115" s="43"/>
      <c r="AV115" s="43"/>
    </row>
    <row r="116" spans="1:48">
      <c r="A116" s="7">
        <v>1910</v>
      </c>
      <c r="B116" s="43">
        <v>4963.7357034290217</v>
      </c>
      <c r="C116" s="43">
        <v>5776.26</v>
      </c>
      <c r="D116" s="43">
        <f>'Chart 3 Trade Data'!Y125</f>
        <v>33747.216724889448</v>
      </c>
      <c r="F116" s="7">
        <v>5218</v>
      </c>
      <c r="G116" s="43">
        <v>9806.536182654685</v>
      </c>
      <c r="H116" s="43">
        <v>14556</v>
      </c>
      <c r="I116" s="45">
        <f t="shared" si="17"/>
        <v>29580.536182654687</v>
      </c>
      <c r="K116" s="43">
        <v>11770</v>
      </c>
      <c r="L116" s="43">
        <v>11349</v>
      </c>
      <c r="M116" s="43">
        <v>14361</v>
      </c>
      <c r="N116" s="43">
        <f>K116+L116+M116</f>
        <v>37480</v>
      </c>
      <c r="P116" s="44">
        <f t="shared" si="13"/>
        <v>0.44333050127442652</v>
      </c>
      <c r="Q116" s="44">
        <f t="shared" si="14"/>
        <v>0.86408812958451719</v>
      </c>
      <c r="R116" s="44">
        <f t="shared" si="15"/>
        <v>1.0135784416127012</v>
      </c>
      <c r="S116" s="44">
        <f t="shared" si="16"/>
        <v>0.78923522365674192</v>
      </c>
      <c r="U116" s="46">
        <f t="shared" si="18"/>
        <v>17.639977746785096</v>
      </c>
      <c r="V116" s="46">
        <f t="shared" si="18"/>
        <v>33.151989274639995</v>
      </c>
      <c r="W116" s="46">
        <f t="shared" si="18"/>
        <v>49.208032978574906</v>
      </c>
      <c r="X116" s="46">
        <f t="shared" si="18"/>
        <v>100</v>
      </c>
      <c r="Z116" s="47">
        <f>100*K116/$N116</f>
        <v>31.403415154749201</v>
      </c>
      <c r="AA116" s="47">
        <f>100*L116/$N116</f>
        <v>30.280149413020279</v>
      </c>
      <c r="AB116" s="47">
        <f>100*M116/$N116</f>
        <v>38.31643543223052</v>
      </c>
      <c r="AC116" s="47">
        <f>100*N116/$N116</f>
        <v>100</v>
      </c>
      <c r="AD116" s="56">
        <f t="shared" ref="AD116:AD174" si="19">SUM(AA116:AB116)</f>
        <v>68.596584845250803</v>
      </c>
      <c r="AE116" s="56">
        <v>99</v>
      </c>
      <c r="AF116" s="56">
        <f>AA116/AD116</f>
        <v>0.44142357059509918</v>
      </c>
      <c r="AH116" s="44"/>
      <c r="AT116" s="43"/>
      <c r="AU116" s="43"/>
      <c r="AV116" s="43"/>
    </row>
    <row r="117" spans="1:48">
      <c r="A117" s="7">
        <v>1911</v>
      </c>
      <c r="B117" s="43">
        <v>5045.6839038988055</v>
      </c>
      <c r="C117" s="43">
        <v>5870.91</v>
      </c>
      <c r="D117" s="43">
        <f>'Chart 3 Trade Data'!Y126</f>
        <v>34676.250220338457</v>
      </c>
      <c r="F117" s="7">
        <v>4815</v>
      </c>
      <c r="G117" s="43">
        <v>9870.2503434208884</v>
      </c>
      <c r="H117" s="43">
        <v>15255</v>
      </c>
      <c r="I117" s="45">
        <f t="shared" si="17"/>
        <v>29940.250343420888</v>
      </c>
      <c r="K117" s="51">
        <f>K116+(K126-K116)*(1/10)</f>
        <v>11672</v>
      </c>
      <c r="L117" s="51">
        <f>L116+(L126-L116)*(1/10)</f>
        <v>11574.4</v>
      </c>
      <c r="M117" s="51">
        <f>M116+(M126-M116)*(1/10)</f>
        <v>14646.6</v>
      </c>
      <c r="N117" s="51">
        <f>N116+(N126-N116)*(1/10)</f>
        <v>37893</v>
      </c>
      <c r="P117" s="44">
        <f t="shared" si="13"/>
        <v>0.41252570253598353</v>
      </c>
      <c r="Q117" s="44">
        <f t="shared" si="14"/>
        <v>0.85276561579182408</v>
      </c>
      <c r="R117" s="44">
        <f t="shared" si="15"/>
        <v>1.0415386506083322</v>
      </c>
      <c r="S117" s="44">
        <f t="shared" si="16"/>
        <v>0.79012615373343065</v>
      </c>
      <c r="U117" s="46">
        <f t="shared" ref="U117:U180" si="20">100*F117/$I117</f>
        <v>16.082029858705088</v>
      </c>
      <c r="V117" s="46">
        <f t="shared" ref="V117:V180" si="21">100*G117/$I117</f>
        <v>32.966492364649817</v>
      </c>
      <c r="W117" s="46">
        <f t="shared" ref="W117:W180" si="22">100*H117/$I117</f>
        <v>50.951477776645092</v>
      </c>
      <c r="X117" s="46">
        <f t="shared" ref="X117:X180" si="23">100*I117/$I117</f>
        <v>100</v>
      </c>
      <c r="AE117" s="56">
        <v>98</v>
      </c>
      <c r="AF117" s="57">
        <f>AF116+(AF126-AF116)*(1/10)</f>
        <v>0.44141813761086507</v>
      </c>
      <c r="AH117" s="44"/>
      <c r="AT117" s="43"/>
      <c r="AU117" s="43"/>
      <c r="AV117" s="43"/>
    </row>
    <row r="118" spans="1:48">
      <c r="A118" s="7">
        <v>1912</v>
      </c>
      <c r="B118" s="43">
        <v>5200.6984734020871</v>
      </c>
      <c r="C118" s="43">
        <v>6051.07</v>
      </c>
      <c r="D118" s="43">
        <f>'Chart 3 Trade Data'!Y127</f>
        <v>37746.360910358329</v>
      </c>
      <c r="F118" s="7">
        <v>5294</v>
      </c>
      <c r="G118" s="43">
        <v>10769.46606086718</v>
      </c>
      <c r="H118" s="43">
        <v>15945</v>
      </c>
      <c r="I118" s="45">
        <f t="shared" si="17"/>
        <v>32008.46606086718</v>
      </c>
      <c r="K118" s="51">
        <f>K116+(K126-K116)*(2/10)</f>
        <v>11574</v>
      </c>
      <c r="L118" s="51">
        <f>L116+(L126-L116)*(2/10)</f>
        <v>11799.8</v>
      </c>
      <c r="M118" s="51">
        <f>M116+(M126-M116)*(2/10)</f>
        <v>14932.2</v>
      </c>
      <c r="N118" s="51">
        <f>N116+(N126-N116)*(2/10)</f>
        <v>38306</v>
      </c>
      <c r="P118" s="44">
        <f t="shared" si="13"/>
        <v>0.4574045273889753</v>
      </c>
      <c r="Q118" s="44">
        <f t="shared" si="14"/>
        <v>0.91268208451560029</v>
      </c>
      <c r="R118" s="44">
        <f t="shared" si="15"/>
        <v>1.0678265761240808</v>
      </c>
      <c r="S118" s="44">
        <f t="shared" si="16"/>
        <v>0.83559928107521486</v>
      </c>
      <c r="U118" s="46">
        <f t="shared" si="20"/>
        <v>16.53937427033507</v>
      </c>
      <c r="V118" s="46">
        <f t="shared" si="21"/>
        <v>33.645679990999888</v>
      </c>
      <c r="W118" s="46">
        <f t="shared" si="22"/>
        <v>49.814945738665038</v>
      </c>
      <c r="X118" s="46">
        <f t="shared" si="23"/>
        <v>100</v>
      </c>
      <c r="AE118" s="56">
        <v>97</v>
      </c>
      <c r="AF118" s="57">
        <f>AF116+(AF126-AF116)*(2/10)</f>
        <v>0.44141270462663096</v>
      </c>
      <c r="AH118" s="44"/>
      <c r="AT118" s="43"/>
      <c r="AU118" s="43"/>
      <c r="AV118" s="43"/>
    </row>
    <row r="119" spans="1:48">
      <c r="A119" s="7">
        <v>1913</v>
      </c>
      <c r="B119" s="43">
        <v>5300.7294633526626</v>
      </c>
      <c r="C119" s="43">
        <v>6167.66</v>
      </c>
      <c r="D119" s="43">
        <f>'Chart 3 Trade Data'!Y128</f>
        <v>39518.42480049358</v>
      </c>
      <c r="F119" s="7">
        <v>5133</v>
      </c>
      <c r="G119" s="43">
        <v>11229.268900784629</v>
      </c>
      <c r="H119" s="43">
        <v>17262</v>
      </c>
      <c r="I119" s="45">
        <f t="shared" si="17"/>
        <v>33624.268900784627</v>
      </c>
      <c r="K119" s="51">
        <f>K116+(K126-K116)*(3/10)</f>
        <v>11476</v>
      </c>
      <c r="L119" s="51">
        <f>L116+(L126-L116)*(3/10)</f>
        <v>12025.2</v>
      </c>
      <c r="M119" s="51">
        <f>M116+(M126-M116)*(3/10)</f>
        <v>15217.8</v>
      </c>
      <c r="N119" s="51">
        <f>N116+(N126-N116)*(3/10)</f>
        <v>38719</v>
      </c>
      <c r="P119" s="44">
        <f t="shared" si="13"/>
        <v>0.44728128267689088</v>
      </c>
      <c r="Q119" s="44">
        <f t="shared" si="14"/>
        <v>0.93381140444937538</v>
      </c>
      <c r="R119" s="44">
        <f t="shared" si="15"/>
        <v>1.1343295351496274</v>
      </c>
      <c r="S119" s="44">
        <f t="shared" si="16"/>
        <v>0.86841780264946478</v>
      </c>
      <c r="U119" s="46">
        <f t="shared" si="20"/>
        <v>15.265759428542461</v>
      </c>
      <c r="V119" s="46">
        <f t="shared" si="21"/>
        <v>33.396321371087396</v>
      </c>
      <c r="W119" s="46">
        <f t="shared" si="22"/>
        <v>51.337919200370152</v>
      </c>
      <c r="X119" s="46">
        <f t="shared" si="23"/>
        <v>100</v>
      </c>
      <c r="AE119" s="56">
        <v>96</v>
      </c>
      <c r="AF119" s="57">
        <f>AF116+(AF126-AF116)*(3/10)</f>
        <v>0.44140727164239685</v>
      </c>
      <c r="AH119" s="44"/>
      <c r="AT119" s="43"/>
      <c r="AU119" s="43"/>
      <c r="AV119" s="43"/>
    </row>
    <row r="120" spans="1:48">
      <c r="A120" s="7">
        <v>1914</v>
      </c>
      <c r="B120" s="43">
        <v>4799.2011356213252</v>
      </c>
      <c r="C120" s="43">
        <v>5587.06</v>
      </c>
      <c r="D120" s="43">
        <f>'Chart 3 Trade Data'!Y129</f>
        <v>36832.327955740038</v>
      </c>
      <c r="F120" s="7">
        <v>5081</v>
      </c>
      <c r="G120" s="43">
        <v>10486.829360100377</v>
      </c>
      <c r="H120" s="43">
        <v>17801</v>
      </c>
      <c r="I120" s="45">
        <f t="shared" si="17"/>
        <v>33368.829360100375</v>
      </c>
      <c r="K120" s="51">
        <f>K116+(K126-K116)*(4/10)</f>
        <v>11378</v>
      </c>
      <c r="L120" s="51">
        <f>L116+(L126-L116)*(4/10)</f>
        <v>12250.6</v>
      </c>
      <c r="M120" s="51">
        <f>M116+(M126-M116)*(4/10)</f>
        <v>15503.4</v>
      </c>
      <c r="N120" s="51">
        <f>N116+(N126-N116)*(4/10)</f>
        <v>39132</v>
      </c>
      <c r="P120" s="44">
        <f t="shared" si="13"/>
        <v>0.44656354368078749</v>
      </c>
      <c r="Q120" s="44">
        <f t="shared" si="14"/>
        <v>0.85602577507227207</v>
      </c>
      <c r="R120" s="44">
        <f t="shared" si="15"/>
        <v>1.1481997497323169</v>
      </c>
      <c r="S120" s="44">
        <f t="shared" si="16"/>
        <v>0.85272486354135679</v>
      </c>
      <c r="U120" s="46">
        <f t="shared" si="20"/>
        <v>15.226785288654538</v>
      </c>
      <c r="V120" s="46">
        <f t="shared" si="21"/>
        <v>31.42702204782659</v>
      </c>
      <c r="W120" s="46">
        <f t="shared" si="22"/>
        <v>53.346192663518877</v>
      </c>
      <c r="X120" s="46">
        <f t="shared" si="23"/>
        <v>100</v>
      </c>
      <c r="AE120" s="56">
        <v>95</v>
      </c>
      <c r="AF120" s="57">
        <f>AF116+(AF126-AF116)*(4/10)</f>
        <v>0.44140183865816274</v>
      </c>
      <c r="AH120" s="44"/>
      <c r="AT120" s="43"/>
      <c r="AU120" s="43"/>
      <c r="AV120" s="43"/>
    </row>
    <row r="121" spans="1:48">
      <c r="A121" s="7">
        <v>1915</v>
      </c>
      <c r="B121" s="43">
        <v>4864.1926174696109</v>
      </c>
      <c r="C121" s="43">
        <v>5657.46</v>
      </c>
      <c r="D121" s="43">
        <f>'Chart 3 Trade Data'!Y130</f>
        <v>39049.407890519862</v>
      </c>
      <c r="F121" s="7">
        <v>5488</v>
      </c>
      <c r="G121" s="43">
        <v>10987.900647410359</v>
      </c>
      <c r="H121" s="43">
        <v>18373</v>
      </c>
      <c r="I121" s="45">
        <f t="shared" si="17"/>
        <v>34848.900647410359</v>
      </c>
      <c r="K121" s="51">
        <f>K116+(K126-K116)*(5/10)</f>
        <v>11280</v>
      </c>
      <c r="L121" s="51">
        <f>L116+(L126-L116)*(5/10)</f>
        <v>12476</v>
      </c>
      <c r="M121" s="51">
        <f>M116+(M126-M116)*(5/10)</f>
        <v>15789</v>
      </c>
      <c r="N121" s="51">
        <f>N116+(N126-N116)*(5/10)</f>
        <v>39545</v>
      </c>
      <c r="P121" s="44">
        <f t="shared" si="13"/>
        <v>0.48652482269503544</v>
      </c>
      <c r="Q121" s="44">
        <f t="shared" si="14"/>
        <v>0.88072304002968571</v>
      </c>
      <c r="R121" s="44">
        <f t="shared" si="15"/>
        <v>1.1636582430806257</v>
      </c>
      <c r="S121" s="44">
        <f t="shared" si="16"/>
        <v>0.88124669736781791</v>
      </c>
      <c r="U121" s="46">
        <f t="shared" si="20"/>
        <v>15.74798601403748</v>
      </c>
      <c r="V121" s="46">
        <f t="shared" si="21"/>
        <v>31.530121304491928</v>
      </c>
      <c r="W121" s="46">
        <f t="shared" si="22"/>
        <v>52.721892681470592</v>
      </c>
      <c r="X121" s="46">
        <f t="shared" si="23"/>
        <v>100</v>
      </c>
      <c r="AE121" s="56">
        <v>94</v>
      </c>
      <c r="AF121" s="57">
        <f>AF116+(AF126-AF116)*(5/10)</f>
        <v>0.44139640567392857</v>
      </c>
      <c r="AH121" s="44"/>
      <c r="AT121" s="43"/>
      <c r="AU121" s="43"/>
      <c r="AV121" s="43"/>
    </row>
    <row r="122" spans="1:48">
      <c r="A122" s="7">
        <v>1916</v>
      </c>
      <c r="B122" s="43">
        <v>5458.6928998476023</v>
      </c>
      <c r="C122" s="43">
        <v>6352.56</v>
      </c>
      <c r="D122" s="43">
        <f>'Chart 3 Trade Data'!Y131</f>
        <v>50118.80698753288</v>
      </c>
      <c r="F122" s="7">
        <v>6631</v>
      </c>
      <c r="G122" s="43">
        <v>14796.756886191013</v>
      </c>
      <c r="H122" s="43">
        <v>19550</v>
      </c>
      <c r="I122" s="45">
        <f t="shared" si="17"/>
        <v>40977.756886191011</v>
      </c>
      <c r="K122" s="51">
        <f>K116+(K126-K116)*(6/10)</f>
        <v>11182</v>
      </c>
      <c r="L122" s="51">
        <f>L116+(L126-L116)*(6/10)</f>
        <v>12701.4</v>
      </c>
      <c r="M122" s="51">
        <f>M116+(M126-M116)*(6/10)</f>
        <v>16074.6</v>
      </c>
      <c r="N122" s="51">
        <f>N116+(N126-N116)*(6/10)</f>
        <v>39958</v>
      </c>
      <c r="P122" s="44">
        <f t="shared" si="13"/>
        <v>0.59300661777857266</v>
      </c>
      <c r="Q122" s="44">
        <f t="shared" si="14"/>
        <v>1.1649705454667212</v>
      </c>
      <c r="R122" s="44">
        <f t="shared" si="15"/>
        <v>1.2162044467669491</v>
      </c>
      <c r="S122" s="44">
        <f t="shared" si="16"/>
        <v>1.0255207189096305</v>
      </c>
      <c r="U122" s="46">
        <f t="shared" si="20"/>
        <v>16.181949681668797</v>
      </c>
      <c r="V122" s="46">
        <f t="shared" si="21"/>
        <v>36.109240745623474</v>
      </c>
      <c r="W122" s="46">
        <f t="shared" si="22"/>
        <v>47.708809572707736</v>
      </c>
      <c r="X122" s="46">
        <f t="shared" si="23"/>
        <v>100</v>
      </c>
      <c r="AE122" s="56">
        <v>93</v>
      </c>
      <c r="AF122" s="57">
        <f>AF116+(AF126-AF116)*(6/10)</f>
        <v>0.44139097268969446</v>
      </c>
      <c r="AH122" s="44"/>
      <c r="AT122" s="43"/>
      <c r="AU122" s="43"/>
      <c r="AV122" s="43"/>
    </row>
    <row r="123" spans="1:48">
      <c r="A123" s="7">
        <v>1917</v>
      </c>
      <c r="B123" s="43">
        <v>5247.7368735370892</v>
      </c>
      <c r="C123" s="43">
        <v>6108.39</v>
      </c>
      <c r="D123" s="43">
        <f>'Chart 3 Trade Data'!Y132</f>
        <v>60280.173346259893</v>
      </c>
      <c r="F123" s="7">
        <v>9188</v>
      </c>
      <c r="G123" s="43">
        <v>17267.117102583768</v>
      </c>
      <c r="H123" s="43">
        <v>22320</v>
      </c>
      <c r="I123" s="45">
        <f t="shared" si="17"/>
        <v>48775.117102583768</v>
      </c>
      <c r="K123" s="51">
        <f>K116+(K126-K116)*(7/10)</f>
        <v>11084</v>
      </c>
      <c r="L123" s="51">
        <f>L116+(L126-L116)*(7/10)</f>
        <v>12926.8</v>
      </c>
      <c r="M123" s="51">
        <f>M116+(M126-M116)*(7/10)</f>
        <v>16360.2</v>
      </c>
      <c r="N123" s="51">
        <f>N116+(N126-N116)*(7/10)</f>
        <v>40371</v>
      </c>
      <c r="P123" s="44">
        <f t="shared" si="13"/>
        <v>0.8289426199927824</v>
      </c>
      <c r="Q123" s="44">
        <f t="shared" si="14"/>
        <v>1.3357611398477403</v>
      </c>
      <c r="R123" s="44">
        <f t="shared" si="15"/>
        <v>1.3642865001650346</v>
      </c>
      <c r="S123" s="44">
        <f t="shared" si="16"/>
        <v>1.2081721310491136</v>
      </c>
      <c r="U123" s="46">
        <f t="shared" si="20"/>
        <v>18.837473994528416</v>
      </c>
      <c r="V123" s="46">
        <f t="shared" si="21"/>
        <v>35.401487742751264</v>
      </c>
      <c r="W123" s="46">
        <f t="shared" si="22"/>
        <v>45.761038262720319</v>
      </c>
      <c r="X123" s="46">
        <f t="shared" si="23"/>
        <v>100</v>
      </c>
      <c r="AE123" s="56">
        <v>92</v>
      </c>
      <c r="AF123" s="57">
        <f>AF116+(AF126-AF116)*(7/10)</f>
        <v>0.44138553970546035</v>
      </c>
      <c r="AH123" s="44"/>
      <c r="AT123" s="43"/>
      <c r="AU123" s="43"/>
      <c r="AV123" s="43"/>
    </row>
    <row r="124" spans="1:48">
      <c r="A124" s="7">
        <v>1918</v>
      </c>
      <c r="B124" s="43">
        <v>5658.9843937575033</v>
      </c>
      <c r="C124" s="43">
        <v>6586.95</v>
      </c>
      <c r="D124" s="43">
        <f>'Chart 3 Trade Data'!Y133</f>
        <v>76569.760652362078</v>
      </c>
      <c r="F124" s="7">
        <v>11205</v>
      </c>
      <c r="G124" s="43">
        <v>20185.530470189486</v>
      </c>
      <c r="H124" s="43">
        <v>25926</v>
      </c>
      <c r="I124" s="45">
        <f t="shared" si="17"/>
        <v>57316.530470189486</v>
      </c>
      <c r="K124" s="51">
        <f>K116+(K126-K116)*(8/10)</f>
        <v>10986</v>
      </c>
      <c r="L124" s="51">
        <f>L116+(L126-L116)*(8/10)</f>
        <v>13152.2</v>
      </c>
      <c r="M124" s="51">
        <f>M116+(M126-M116)*(8/10)</f>
        <v>16645.8</v>
      </c>
      <c r="N124" s="51">
        <f>N116+(N126-N116)*(8/10)</f>
        <v>40784</v>
      </c>
      <c r="P124" s="44">
        <f t="shared" si="13"/>
        <v>1.0199344620425996</v>
      </c>
      <c r="Q124" s="44">
        <f t="shared" si="14"/>
        <v>1.5347645618367638</v>
      </c>
      <c r="R124" s="44">
        <f t="shared" si="15"/>
        <v>1.557510002523159</v>
      </c>
      <c r="S124" s="44">
        <f t="shared" si="16"/>
        <v>1.4053680480136692</v>
      </c>
      <c r="U124" s="46">
        <f t="shared" si="20"/>
        <v>19.549334036936791</v>
      </c>
      <c r="V124" s="46">
        <f t="shared" si="21"/>
        <v>35.217641934359662</v>
      </c>
      <c r="W124" s="46">
        <f t="shared" si="22"/>
        <v>45.233024028703547</v>
      </c>
      <c r="X124" s="46">
        <f t="shared" si="23"/>
        <v>100</v>
      </c>
      <c r="AE124" s="56">
        <v>91</v>
      </c>
      <c r="AF124" s="57">
        <f>AF116+(AF126-AF116)*(8/10)</f>
        <v>0.44138010672122624</v>
      </c>
      <c r="AH124" s="44"/>
      <c r="AT124" s="43"/>
      <c r="AU124" s="43"/>
      <c r="AV124" s="43"/>
    </row>
    <row r="125" spans="1:48">
      <c r="A125" s="7">
        <v>1919</v>
      </c>
      <c r="B125" s="43">
        <v>5680.4064926568881</v>
      </c>
      <c r="C125" s="43">
        <v>6607.38</v>
      </c>
      <c r="D125" s="43">
        <f>'Chart 3 Trade Data'!Y134</f>
        <v>79092.851620088506</v>
      </c>
      <c r="F125" s="7">
        <v>10862</v>
      </c>
      <c r="G125" s="43">
        <v>20780.078410575959</v>
      </c>
      <c r="H125" s="43">
        <v>34259.921589424041</v>
      </c>
      <c r="I125" s="44">
        <f t="shared" si="17"/>
        <v>65902</v>
      </c>
      <c r="K125" s="51">
        <f>K116+(K126-K116)*(9/10)</f>
        <v>10888</v>
      </c>
      <c r="L125" s="51">
        <f>L116+(L126-L116)*(9/10)</f>
        <v>13377.6</v>
      </c>
      <c r="M125" s="51">
        <f>M116+(M126-M116)*(9/10)</f>
        <v>16931.400000000001</v>
      </c>
      <c r="N125" s="51">
        <f>N116+(N126-N116)*(9/10)</f>
        <v>41197</v>
      </c>
      <c r="P125" s="44">
        <f t="shared" si="13"/>
        <v>0.99761204996326236</v>
      </c>
      <c r="Q125" s="44">
        <f t="shared" si="14"/>
        <v>1.5533487629003677</v>
      </c>
      <c r="R125" s="44">
        <f t="shared" si="15"/>
        <v>2.0234547402709779</v>
      </c>
      <c r="S125" s="44">
        <f t="shared" si="16"/>
        <v>1.5996795883195378</v>
      </c>
      <c r="U125" s="46">
        <f t="shared" si="20"/>
        <v>16.482049103213864</v>
      </c>
      <c r="V125" s="46">
        <f t="shared" si="21"/>
        <v>31.531787215222543</v>
      </c>
      <c r="W125" s="46">
        <f t="shared" si="22"/>
        <v>51.986163681563596</v>
      </c>
      <c r="X125" s="46">
        <f t="shared" si="23"/>
        <v>100</v>
      </c>
      <c r="AE125" s="56">
        <v>90</v>
      </c>
      <c r="AF125" s="57">
        <f>AF116+(AF126-AF116)*(9/10)</f>
        <v>0.44137467373699213</v>
      </c>
      <c r="AU125" s="43"/>
      <c r="AV125" s="43"/>
    </row>
    <row r="126" spans="1:48">
      <c r="A126" s="7">
        <v>1920</v>
      </c>
      <c r="B126" s="43">
        <v>5552.3273640778061</v>
      </c>
      <c r="C126" s="43">
        <v>6459.68</v>
      </c>
      <c r="D126" s="43">
        <f>'Chart 3 Trade Data'!Y135</f>
        <v>89249.217798538608</v>
      </c>
      <c r="F126" s="7">
        <v>9077</v>
      </c>
      <c r="G126" s="43">
        <v>25668.984246754648</v>
      </c>
      <c r="H126" s="43">
        <v>41635.015753245352</v>
      </c>
      <c r="I126" s="44">
        <f t="shared" si="17"/>
        <v>76381</v>
      </c>
      <c r="K126" s="43">
        <v>10790</v>
      </c>
      <c r="L126" s="43">
        <v>13603</v>
      </c>
      <c r="M126" s="43">
        <v>17217</v>
      </c>
      <c r="N126" s="43">
        <f>K126+L126+M126</f>
        <v>41610</v>
      </c>
      <c r="P126" s="44">
        <f t="shared" si="13"/>
        <v>0.84124189063948096</v>
      </c>
      <c r="Q126" s="44">
        <f t="shared" si="14"/>
        <v>1.8870090602627838</v>
      </c>
      <c r="R126" s="44">
        <f t="shared" si="15"/>
        <v>2.4182503196402019</v>
      </c>
      <c r="S126" s="44">
        <f t="shared" si="16"/>
        <v>1.8356404710406153</v>
      </c>
      <c r="U126" s="46">
        <f t="shared" si="20"/>
        <v>11.883845458949216</v>
      </c>
      <c r="V126" s="46">
        <f t="shared" si="21"/>
        <v>33.606504558404112</v>
      </c>
      <c r="W126" s="46">
        <f t="shared" si="22"/>
        <v>54.509649982646671</v>
      </c>
      <c r="X126" s="46">
        <f t="shared" si="23"/>
        <v>100</v>
      </c>
      <c r="Z126" s="47">
        <f>100*K126/$N126</f>
        <v>25.931266522470558</v>
      </c>
      <c r="AA126" s="47">
        <f>100*L126/$N126</f>
        <v>32.691660658495557</v>
      </c>
      <c r="AB126" s="47">
        <f>100*M126/$N126</f>
        <v>41.377072819033884</v>
      </c>
      <c r="AC126" s="47">
        <f>100*N126/$N126</f>
        <v>100</v>
      </c>
      <c r="AD126" s="56">
        <f t="shared" si="19"/>
        <v>74.068733477529435</v>
      </c>
      <c r="AE126" s="56">
        <v>89</v>
      </c>
      <c r="AF126" s="56">
        <f>AA126/AD126</f>
        <v>0.44136924075275802</v>
      </c>
      <c r="AU126" s="43"/>
      <c r="AV126" s="43"/>
    </row>
    <row r="127" spans="1:48">
      <c r="A127" s="7">
        <v>1921</v>
      </c>
      <c r="B127" s="43">
        <v>5322.7335909107596</v>
      </c>
      <c r="C127" s="43">
        <v>6190.81</v>
      </c>
      <c r="D127" s="43">
        <f>'Chart 3 Trade Data'!Y136</f>
        <v>74316.67941958853</v>
      </c>
      <c r="F127" s="7">
        <v>5538</v>
      </c>
      <c r="G127" s="43">
        <v>16885.607000795546</v>
      </c>
      <c r="H127" s="43">
        <v>37882.392999204458</v>
      </c>
      <c r="I127" s="44">
        <f t="shared" si="17"/>
        <v>60306</v>
      </c>
      <c r="K127" s="51">
        <f>K126+(K135-K126)*(1/9)</f>
        <v>10549.666666666666</v>
      </c>
      <c r="L127" s="51">
        <f>L126+(L135-L126)*(1/9)</f>
        <v>13633.666666666666</v>
      </c>
      <c r="M127" s="51">
        <f>M126+(M135-M126)*(1/9)</f>
        <v>17870.666666666668</v>
      </c>
      <c r="N127" s="51">
        <f>N126+(N135-N126)*(1/9)</f>
        <v>42054</v>
      </c>
      <c r="P127" s="44">
        <f t="shared" si="13"/>
        <v>0.52494549590824358</v>
      </c>
      <c r="Q127" s="44">
        <f t="shared" si="14"/>
        <v>1.2385227990119225</v>
      </c>
      <c r="R127" s="44">
        <f t="shared" si="15"/>
        <v>2.1198086062376587</v>
      </c>
      <c r="S127" s="44">
        <f t="shared" si="16"/>
        <v>1.4340134113282923</v>
      </c>
      <c r="U127" s="46">
        <f t="shared" si="20"/>
        <v>9.1831658541438657</v>
      </c>
      <c r="V127" s="46">
        <f t="shared" si="21"/>
        <v>27.999878952004025</v>
      </c>
      <c r="W127" s="46">
        <f t="shared" si="22"/>
        <v>62.816955193852117</v>
      </c>
      <c r="X127" s="46">
        <f t="shared" si="23"/>
        <v>100</v>
      </c>
      <c r="AE127" s="56">
        <v>88</v>
      </c>
      <c r="AF127" s="57">
        <f>AF126+(AF135-AF126)*(1/9)</f>
        <v>0.43403056158110731</v>
      </c>
      <c r="AU127" s="43"/>
      <c r="AV127" s="43"/>
    </row>
    <row r="128" spans="1:48">
      <c r="A128" s="7">
        <v>1922</v>
      </c>
      <c r="B128" s="43">
        <v>5539.843678722711</v>
      </c>
      <c r="C128" s="43">
        <v>6444.86</v>
      </c>
      <c r="D128" s="43">
        <f>'Chart 3 Trade Data'!Y137</f>
        <v>74142.673145952227</v>
      </c>
      <c r="F128" s="7">
        <v>5861</v>
      </c>
      <c r="G128" s="43">
        <v>17462.791220737352</v>
      </c>
      <c r="H128" s="43">
        <v>38187.208779262648</v>
      </c>
      <c r="I128" s="44">
        <f t="shared" si="17"/>
        <v>61511</v>
      </c>
      <c r="K128" s="51">
        <f>K126+(K135-K126)*(2/9)</f>
        <v>10309.333333333334</v>
      </c>
      <c r="L128" s="51">
        <f>L126+(L135-L126)*(2/9)</f>
        <v>13664.333333333334</v>
      </c>
      <c r="M128" s="51">
        <f>M126+(M135-M126)*(2/9)</f>
        <v>18524.333333333332</v>
      </c>
      <c r="N128" s="51">
        <f>N126+(N135-N126)*(2/9)</f>
        <v>42498</v>
      </c>
      <c r="P128" s="44">
        <f t="shared" si="13"/>
        <v>0.56851396792550435</v>
      </c>
      <c r="Q128" s="44">
        <f t="shared" si="14"/>
        <v>1.2779834035618778</v>
      </c>
      <c r="R128" s="44">
        <f t="shared" si="15"/>
        <v>2.0614619750200269</v>
      </c>
      <c r="S128" s="44">
        <f t="shared" si="16"/>
        <v>1.4473857593298509</v>
      </c>
      <c r="U128" s="46">
        <f t="shared" si="20"/>
        <v>9.5283770382533213</v>
      </c>
      <c r="V128" s="46">
        <f t="shared" si="21"/>
        <v>28.389704639393525</v>
      </c>
      <c r="W128" s="46">
        <f t="shared" si="22"/>
        <v>62.081918322353154</v>
      </c>
      <c r="X128" s="46">
        <f t="shared" si="23"/>
        <v>100</v>
      </c>
      <c r="AE128" s="56">
        <v>87</v>
      </c>
      <c r="AF128" s="57">
        <f>AF126+(AF135-AF126)*(2/9)</f>
        <v>0.42669188240945666</v>
      </c>
      <c r="AU128" s="43"/>
      <c r="AV128" s="43"/>
    </row>
    <row r="129" spans="1:48">
      <c r="A129" s="7">
        <v>1923</v>
      </c>
      <c r="B129" s="43">
        <v>6164.1990354756335</v>
      </c>
      <c r="C129" s="43">
        <v>7169.82</v>
      </c>
      <c r="D129" s="43">
        <f>'Chart 3 Trade Data'!Y138</f>
        <v>86241.109343952368</v>
      </c>
      <c r="F129" s="7">
        <v>6729</v>
      </c>
      <c r="G129" s="43">
        <v>23098.39166679799</v>
      </c>
      <c r="H129" s="43">
        <v>43081.608333202013</v>
      </c>
      <c r="I129" s="44">
        <f t="shared" si="17"/>
        <v>72909</v>
      </c>
      <c r="K129" s="51">
        <f>K126+(K135-K126)*(3/9)</f>
        <v>10069</v>
      </c>
      <c r="L129" s="51">
        <f>L126+(L135-L126)*(3/9)</f>
        <v>13695</v>
      </c>
      <c r="M129" s="51">
        <f>M126+(M135-M126)*(3/9)</f>
        <v>19178</v>
      </c>
      <c r="N129" s="51">
        <f>N126+(N135-N126)*(3/9)</f>
        <v>42942</v>
      </c>
      <c r="P129" s="44">
        <f t="shared" si="13"/>
        <v>0.66828880723011219</v>
      </c>
      <c r="Q129" s="44">
        <f t="shared" si="14"/>
        <v>1.6866295485066076</v>
      </c>
      <c r="R129" s="44">
        <f t="shared" si="15"/>
        <v>2.2464077762645749</v>
      </c>
      <c r="S129" s="44">
        <f t="shared" si="16"/>
        <v>1.6978482604443204</v>
      </c>
      <c r="U129" s="46">
        <f t="shared" si="20"/>
        <v>9.2293132535077973</v>
      </c>
      <c r="V129" s="46">
        <f t="shared" si="21"/>
        <v>31.681125329929078</v>
      </c>
      <c r="W129" s="46">
        <f t="shared" si="22"/>
        <v>59.089561416563129</v>
      </c>
      <c r="X129" s="46">
        <f t="shared" si="23"/>
        <v>100</v>
      </c>
      <c r="AE129" s="56">
        <v>86</v>
      </c>
      <c r="AF129" s="57">
        <f>AF126+(AF135-AF126)*(3/9)</f>
        <v>0.41935320323780595</v>
      </c>
      <c r="AU129" s="43"/>
      <c r="AV129" s="43"/>
    </row>
    <row r="130" spans="1:48">
      <c r="A130" s="7">
        <v>1924</v>
      </c>
      <c r="B130" s="43">
        <v>6232.5506730215266</v>
      </c>
      <c r="C130" s="43">
        <v>7250.57</v>
      </c>
      <c r="D130" s="43">
        <f>'Chart 3 Trade Data'!Y139</f>
        <v>87789.165157682248</v>
      </c>
      <c r="F130" s="7">
        <v>7114</v>
      </c>
      <c r="G130" s="43">
        <v>21963.118178954002</v>
      </c>
      <c r="H130" s="43">
        <v>44298.881821046001</v>
      </c>
      <c r="I130" s="44">
        <f t="shared" si="17"/>
        <v>73376</v>
      </c>
      <c r="K130" s="51">
        <f>K126+(K135-K126)*(4/9)</f>
        <v>9828.6666666666661</v>
      </c>
      <c r="L130" s="51">
        <f>L126+(L135-L126)*(4/9)</f>
        <v>13725.666666666666</v>
      </c>
      <c r="M130" s="51">
        <f>M126+(M135-M126)*(4/9)</f>
        <v>19831.666666666668</v>
      </c>
      <c r="N130" s="51">
        <f>N126+(N135-N126)*(4/9)</f>
        <v>43386</v>
      </c>
      <c r="P130" s="44">
        <f t="shared" si="13"/>
        <v>0.72380112595808188</v>
      </c>
      <c r="Q130" s="44">
        <f t="shared" si="14"/>
        <v>1.6001494654020936</v>
      </c>
      <c r="R130" s="44">
        <f t="shared" si="15"/>
        <v>2.2337447762524243</v>
      </c>
      <c r="S130" s="44">
        <f t="shared" si="16"/>
        <v>1.6912368044991473</v>
      </c>
      <c r="U130" s="46">
        <f t="shared" si="20"/>
        <v>9.6952682075883114</v>
      </c>
      <c r="V130" s="46">
        <f t="shared" si="21"/>
        <v>29.932291456271809</v>
      </c>
      <c r="W130" s="46">
        <f t="shared" si="22"/>
        <v>60.372440336139888</v>
      </c>
      <c r="X130" s="46">
        <f t="shared" si="23"/>
        <v>100</v>
      </c>
      <c r="AE130" s="56">
        <v>85</v>
      </c>
      <c r="AF130" s="57">
        <f>AF126+(AF135-AF126)*(4/9)</f>
        <v>0.41201452406615524</v>
      </c>
      <c r="AU130" s="43"/>
      <c r="AV130" s="43"/>
    </row>
    <row r="131" spans="1:48">
      <c r="A131" s="7">
        <v>1925</v>
      </c>
      <c r="B131" s="43">
        <v>6282.4188710398676</v>
      </c>
      <c r="C131" s="43">
        <v>7310.68</v>
      </c>
      <c r="D131" s="43">
        <f>'Chart 3 Trade Data'!Y140</f>
        <v>91452.297228543088</v>
      </c>
      <c r="F131" s="7">
        <v>7946</v>
      </c>
      <c r="G131" s="43">
        <v>23662.642964027054</v>
      </c>
      <c r="H131" s="43">
        <v>46233.357035972942</v>
      </c>
      <c r="I131" s="44">
        <f t="shared" si="17"/>
        <v>77842</v>
      </c>
      <c r="K131" s="51">
        <f>K126+(K135-K126)*(5/9)</f>
        <v>9588.3333333333339</v>
      </c>
      <c r="L131" s="51">
        <f>L126+(L135-L126)*(5/9)</f>
        <v>13756.333333333334</v>
      </c>
      <c r="M131" s="51">
        <f>M126+(M135-M126)*(5/9)</f>
        <v>20485.333333333332</v>
      </c>
      <c r="N131" s="51">
        <f>N126+(N135-N126)*(5/9)</f>
        <v>43830</v>
      </c>
      <c r="P131" s="44">
        <f t="shared" si="13"/>
        <v>0.82871545280723091</v>
      </c>
      <c r="Q131" s="44">
        <f t="shared" si="14"/>
        <v>1.7201271872853996</v>
      </c>
      <c r="R131" s="44">
        <f t="shared" si="15"/>
        <v>2.2569004020424179</v>
      </c>
      <c r="S131" s="44">
        <f t="shared" si="16"/>
        <v>1.775998174766142</v>
      </c>
      <c r="U131" s="46">
        <f t="shared" si="20"/>
        <v>10.207856940983017</v>
      </c>
      <c r="V131" s="46">
        <f t="shared" si="21"/>
        <v>30.398297787861377</v>
      </c>
      <c r="W131" s="46">
        <f t="shared" si="22"/>
        <v>59.393845271155598</v>
      </c>
      <c r="X131" s="46">
        <f t="shared" si="23"/>
        <v>100</v>
      </c>
      <c r="AE131" s="56">
        <v>84</v>
      </c>
      <c r="AF131" s="57">
        <f>AF126+(AF135-AF126)*(5/9)</f>
        <v>0.40467584489450459</v>
      </c>
      <c r="AU131" s="43"/>
      <c r="AV131" s="43"/>
    </row>
    <row r="132" spans="1:48">
      <c r="A132" s="7">
        <v>1926</v>
      </c>
      <c r="B132" s="43">
        <v>6602.4422138693508</v>
      </c>
      <c r="C132" s="43">
        <v>7684.37</v>
      </c>
      <c r="D132" s="43">
        <f>'Chart 3 Trade Data'!Y141</f>
        <v>97888.529280975636</v>
      </c>
      <c r="F132" s="7">
        <v>7534</v>
      </c>
      <c r="G132" s="43">
        <v>25632.133940597359</v>
      </c>
      <c r="H132" s="43">
        <v>49632.866059402644</v>
      </c>
      <c r="I132" s="44">
        <f t="shared" si="17"/>
        <v>82799</v>
      </c>
      <c r="K132" s="51">
        <f>K126+(K135-K126)*(6/9)</f>
        <v>9348</v>
      </c>
      <c r="L132" s="51">
        <f>L126+(L135-L126)*(6/9)</f>
        <v>13787</v>
      </c>
      <c r="M132" s="51">
        <f>M126+(M135-M126)*(6/9)</f>
        <v>21139</v>
      </c>
      <c r="N132" s="51">
        <f>N126+(N135-N126)*(6/9)</f>
        <v>44274</v>
      </c>
      <c r="P132" s="44">
        <f t="shared" si="13"/>
        <v>0.80594779632006841</v>
      </c>
      <c r="Q132" s="44">
        <f t="shared" si="14"/>
        <v>1.8591523856239471</v>
      </c>
      <c r="R132" s="44">
        <f t="shared" si="15"/>
        <v>2.3479287600833834</v>
      </c>
      <c r="S132" s="44">
        <f t="shared" si="16"/>
        <v>1.8701495234223247</v>
      </c>
      <c r="U132" s="46">
        <f t="shared" si="20"/>
        <v>9.0991437094650909</v>
      </c>
      <c r="V132" s="46">
        <f t="shared" si="21"/>
        <v>30.957057380641505</v>
      </c>
      <c r="W132" s="46">
        <f t="shared" si="22"/>
        <v>59.94379890989341</v>
      </c>
      <c r="X132" s="46">
        <f t="shared" si="23"/>
        <v>100</v>
      </c>
      <c r="AE132" s="56">
        <v>83</v>
      </c>
      <c r="AF132" s="57">
        <f>AF126+(AF135-AF126)*(6/9)</f>
        <v>0.39733716572285388</v>
      </c>
      <c r="AU132" s="43"/>
      <c r="AV132" s="43"/>
    </row>
    <row r="133" spans="1:48">
      <c r="A133" s="7">
        <v>1927</v>
      </c>
      <c r="B133" s="43">
        <v>6576.4989456243411</v>
      </c>
      <c r="C133" s="43">
        <v>7651.82</v>
      </c>
      <c r="D133" s="43">
        <f>'Chart 3 Trade Data'!Y142</f>
        <v>96469.478118389903</v>
      </c>
      <c r="F133" s="7">
        <v>7458</v>
      </c>
      <c r="G133" s="43">
        <v>24233.868756897478</v>
      </c>
      <c r="H133" s="43">
        <v>49702.131243102522</v>
      </c>
      <c r="I133" s="44">
        <f t="shared" si="17"/>
        <v>81394</v>
      </c>
      <c r="K133" s="51">
        <f>K126+(K135-K126)*(7/9)</f>
        <v>9107.6666666666661</v>
      </c>
      <c r="L133" s="51">
        <f>L126+(L135-L126)*(7/9)</f>
        <v>13817.666666666666</v>
      </c>
      <c r="M133" s="51">
        <f>M126+(M135-M126)*(7/9)</f>
        <v>21792.666666666668</v>
      </c>
      <c r="N133" s="51">
        <f>N126+(N135-N126)*(7/9)</f>
        <v>44718</v>
      </c>
      <c r="P133" s="44">
        <f t="shared" si="13"/>
        <v>0.81887054862204012</v>
      </c>
      <c r="Q133" s="44">
        <f t="shared" si="14"/>
        <v>1.7538322020286212</v>
      </c>
      <c r="R133" s="44">
        <f t="shared" si="15"/>
        <v>2.2806814789272778</v>
      </c>
      <c r="S133" s="44">
        <f t="shared" si="16"/>
        <v>1.8201619034840557</v>
      </c>
      <c r="U133" s="46">
        <f t="shared" si="20"/>
        <v>9.1628375555937787</v>
      </c>
      <c r="V133" s="46">
        <f t="shared" si="21"/>
        <v>29.773532148435361</v>
      </c>
      <c r="W133" s="46">
        <f t="shared" si="22"/>
        <v>61.06363029597086</v>
      </c>
      <c r="X133" s="46">
        <f t="shared" si="23"/>
        <v>100</v>
      </c>
      <c r="AE133" s="56">
        <v>82</v>
      </c>
      <c r="AF133" s="57">
        <f>AF126+(AF135-AF126)*(7/9)</f>
        <v>0.38999848655120317</v>
      </c>
      <c r="AU133" s="43"/>
      <c r="AV133" s="43"/>
    </row>
    <row r="134" spans="1:48">
      <c r="A134" s="7">
        <v>1928</v>
      </c>
      <c r="B134" s="43">
        <v>6569.345446429309</v>
      </c>
      <c r="C134" s="43">
        <v>7644.85</v>
      </c>
      <c r="D134" s="43">
        <f>'Chart 3 Trade Data'!Y143</f>
        <v>98308.544424235675</v>
      </c>
      <c r="F134" s="7">
        <v>7330</v>
      </c>
      <c r="G134" s="43">
        <v>24740.203734393988</v>
      </c>
      <c r="H134" s="43">
        <v>51320.796265606012</v>
      </c>
      <c r="I134" s="44">
        <f t="shared" si="17"/>
        <v>83391</v>
      </c>
      <c r="K134" s="51">
        <f>K126+(K135-K126)*(8/9)</f>
        <v>8867.3333333333339</v>
      </c>
      <c r="L134" s="51">
        <f>L126+(L135-L126)*(8/9)</f>
        <v>13848.333333333334</v>
      </c>
      <c r="M134" s="51">
        <f>M126+(M135-M126)*(8/9)</f>
        <v>22446.333333333332</v>
      </c>
      <c r="N134" s="51">
        <f>N126+(N135-N126)*(8/9)</f>
        <v>45162</v>
      </c>
      <c r="P134" s="44">
        <f t="shared" si="13"/>
        <v>0.82662957672355453</v>
      </c>
      <c r="Q134" s="44">
        <f t="shared" si="14"/>
        <v>1.7865112818192794</v>
      </c>
      <c r="R134" s="44">
        <f t="shared" si="15"/>
        <v>2.2863777127194944</v>
      </c>
      <c r="S134" s="44">
        <f t="shared" si="16"/>
        <v>1.8464859837916834</v>
      </c>
      <c r="U134" s="46">
        <f t="shared" si="20"/>
        <v>8.7899173771749943</v>
      </c>
      <c r="V134" s="46">
        <f t="shared" si="21"/>
        <v>29.667714422892143</v>
      </c>
      <c r="W134" s="46">
        <f t="shared" si="22"/>
        <v>61.542368199932866</v>
      </c>
      <c r="X134" s="46">
        <f t="shared" si="23"/>
        <v>100</v>
      </c>
      <c r="Z134" s="47"/>
      <c r="AA134" s="47"/>
      <c r="AB134" s="47"/>
      <c r="AC134" s="47"/>
      <c r="AE134" s="56">
        <v>81</v>
      </c>
      <c r="AF134" s="57">
        <f>AF126+(AF135-AF126)*(8/9)</f>
        <v>0.38265980737955252</v>
      </c>
      <c r="AU134" s="43"/>
      <c r="AV134" s="43"/>
    </row>
    <row r="135" spans="1:48">
      <c r="A135" s="7">
        <v>1929</v>
      </c>
      <c r="B135" s="43">
        <v>6898.7221563254125</v>
      </c>
      <c r="C135" s="43">
        <v>8016.21</v>
      </c>
      <c r="D135" s="43">
        <f>'Chart 3 Trade Data'!Y144</f>
        <v>104559.76980642273</v>
      </c>
      <c r="F135" s="43">
        <v>8700</v>
      </c>
      <c r="G135" s="43">
        <v>29599.999999999996</v>
      </c>
      <c r="H135" s="43">
        <v>49199.999999999993</v>
      </c>
      <c r="I135" s="43">
        <f t="shared" si="17"/>
        <v>87500</v>
      </c>
      <c r="K135" s="43">
        <v>8627</v>
      </c>
      <c r="L135" s="43">
        <v>13879</v>
      </c>
      <c r="M135" s="43">
        <v>23100</v>
      </c>
      <c r="N135" s="43">
        <f t="shared" ref="N135:N198" si="24">K135+L135+M135</f>
        <v>45606</v>
      </c>
      <c r="P135" s="44">
        <f t="shared" ref="P135:P198" si="25">F135/K135</f>
        <v>1.0084618059580388</v>
      </c>
      <c r="Q135" s="44">
        <f t="shared" ref="Q135:Q198" si="26">G135/L135</f>
        <v>2.1327184955688447</v>
      </c>
      <c r="R135" s="44">
        <f t="shared" ref="R135:R198" si="27">H135/M135</f>
        <v>2.1298701298701297</v>
      </c>
      <c r="S135" s="44">
        <f t="shared" ref="S135:S198" si="28">I135/N135</f>
        <v>1.9186072008069113</v>
      </c>
      <c r="U135" s="46">
        <f t="shared" si="20"/>
        <v>9.9428571428571431</v>
      </c>
      <c r="V135" s="46">
        <f t="shared" si="21"/>
        <v>33.828571428571422</v>
      </c>
      <c r="W135" s="46">
        <f t="shared" si="22"/>
        <v>56.228571428571421</v>
      </c>
      <c r="X135" s="46">
        <f t="shared" si="23"/>
        <v>100</v>
      </c>
      <c r="Z135" s="47">
        <f t="shared" ref="Z135:AC136" si="29">100*K135/$N135</f>
        <v>18.916370652984256</v>
      </c>
      <c r="AA135" s="47">
        <f t="shared" si="29"/>
        <v>30.432399245713285</v>
      </c>
      <c r="AB135" s="47">
        <f t="shared" si="29"/>
        <v>50.65123010130246</v>
      </c>
      <c r="AC135" s="47">
        <f t="shared" si="29"/>
        <v>100</v>
      </c>
      <c r="AD135" s="56">
        <f t="shared" si="19"/>
        <v>81.083629347015744</v>
      </c>
      <c r="AE135" s="56">
        <v>80</v>
      </c>
      <c r="AF135" s="56">
        <f t="shared" ref="AF135:AF174" si="30">AA135/AD135</f>
        <v>0.37532112820790181</v>
      </c>
      <c r="AG135" s="44"/>
    </row>
    <row r="136" spans="1:48">
      <c r="A136" s="7">
        <v>1930</v>
      </c>
      <c r="B136" s="43">
        <v>6212.7127066015455</v>
      </c>
      <c r="C136" s="43">
        <v>7247.46</v>
      </c>
      <c r="D136" s="43">
        <f>'Chart 3 Trade Data'!Y145</f>
        <v>92163.322863919035</v>
      </c>
      <c r="F136" s="43">
        <v>6600</v>
      </c>
      <c r="G136" s="43">
        <v>24900.000000000004</v>
      </c>
      <c r="H136" s="43">
        <v>44599.999999999993</v>
      </c>
      <c r="I136" s="43">
        <f t="shared" si="17"/>
        <v>76100</v>
      </c>
      <c r="K136" s="43">
        <v>8441</v>
      </c>
      <c r="L136" s="43">
        <v>12557</v>
      </c>
      <c r="M136" s="43">
        <v>22509</v>
      </c>
      <c r="N136" s="43">
        <f t="shared" si="24"/>
        <v>43507</v>
      </c>
      <c r="P136" s="44">
        <f t="shared" si="25"/>
        <v>0.78189787939817557</v>
      </c>
      <c r="Q136" s="44">
        <f t="shared" si="26"/>
        <v>1.9829577128294977</v>
      </c>
      <c r="R136" s="44">
        <f t="shared" si="27"/>
        <v>1.981429650362077</v>
      </c>
      <c r="S136" s="44">
        <f t="shared" si="28"/>
        <v>1.7491438159376651</v>
      </c>
      <c r="U136" s="46">
        <f t="shared" si="20"/>
        <v>8.6727989487516428</v>
      </c>
      <c r="V136" s="46">
        <f t="shared" si="21"/>
        <v>32.720105124835747</v>
      </c>
      <c r="W136" s="46">
        <f t="shared" si="22"/>
        <v>58.607095926412605</v>
      </c>
      <c r="X136" s="46">
        <f t="shared" si="23"/>
        <v>100</v>
      </c>
      <c r="Z136" s="47">
        <f t="shared" si="29"/>
        <v>19.401475624612132</v>
      </c>
      <c r="AA136" s="47">
        <f t="shared" si="29"/>
        <v>28.862022203323605</v>
      </c>
      <c r="AB136" s="47">
        <f t="shared" si="29"/>
        <v>51.736502172064263</v>
      </c>
      <c r="AC136" s="47">
        <f t="shared" si="29"/>
        <v>100</v>
      </c>
      <c r="AD136" s="56">
        <f t="shared" si="19"/>
        <v>80.598524375387868</v>
      </c>
      <c r="AE136" s="56">
        <v>79</v>
      </c>
      <c r="AF136" s="56">
        <f t="shared" si="30"/>
        <v>0.35809616152398338</v>
      </c>
      <c r="AG136" s="44"/>
    </row>
    <row r="137" spans="1:48">
      <c r="A137" s="7">
        <v>1931</v>
      </c>
      <c r="B137" s="43">
        <v>5691.3665963268159</v>
      </c>
      <c r="C137" s="43">
        <v>6724.98</v>
      </c>
      <c r="D137" s="43">
        <f>'Chart 3 Trade Data'!Y146</f>
        <v>77393.790361996071</v>
      </c>
      <c r="F137" s="43">
        <v>5300</v>
      </c>
      <c r="G137" s="43">
        <v>17300</v>
      </c>
      <c r="H137" s="43">
        <v>38000</v>
      </c>
      <c r="I137" s="43">
        <f t="shared" si="17"/>
        <v>60600</v>
      </c>
      <c r="K137" s="43">
        <v>8471</v>
      </c>
      <c r="L137" s="43">
        <v>10805</v>
      </c>
      <c r="M137" s="43">
        <v>21208</v>
      </c>
      <c r="N137" s="43">
        <f t="shared" si="24"/>
        <v>40484</v>
      </c>
      <c r="P137" s="44">
        <f t="shared" si="25"/>
        <v>0.62566403022075312</v>
      </c>
      <c r="Q137" s="44">
        <f t="shared" si="26"/>
        <v>1.6011105969458583</v>
      </c>
      <c r="R137" s="44">
        <f t="shared" si="27"/>
        <v>1.7917766880422481</v>
      </c>
      <c r="S137" s="44">
        <f t="shared" si="28"/>
        <v>1.4968876593222014</v>
      </c>
      <c r="U137" s="46">
        <f t="shared" si="20"/>
        <v>8.7458745874587454</v>
      </c>
      <c r="V137" s="46">
        <f t="shared" si="21"/>
        <v>28.547854785478549</v>
      </c>
      <c r="W137" s="46">
        <f t="shared" si="22"/>
        <v>62.706270627062707</v>
      </c>
      <c r="X137" s="46">
        <f t="shared" si="23"/>
        <v>100</v>
      </c>
      <c r="Z137" s="47">
        <f t="shared" ref="Z137:Z200" si="31">100*K137/$N137</f>
        <v>20.924315779073215</v>
      </c>
      <c r="AA137" s="47">
        <f t="shared" ref="AA137:AA200" si="32">100*L137/$N137</f>
        <v>26.68955636794783</v>
      </c>
      <c r="AB137" s="47">
        <f t="shared" ref="AB137:AB200" si="33">100*M137/$N137</f>
        <v>52.386127852978952</v>
      </c>
      <c r="AC137" s="47">
        <f t="shared" ref="AC137:AC200" si="34">100*N137/$N137</f>
        <v>100</v>
      </c>
      <c r="AD137" s="56">
        <f t="shared" si="19"/>
        <v>79.075684220926775</v>
      </c>
      <c r="AE137" s="56">
        <v>78</v>
      </c>
      <c r="AF137" s="56">
        <f t="shared" si="30"/>
        <v>0.3375191328522788</v>
      </c>
      <c r="AG137" s="44"/>
    </row>
    <row r="138" spans="1:48">
      <c r="A138" s="7">
        <v>1932</v>
      </c>
      <c r="B138" s="43">
        <v>4908.365780158806</v>
      </c>
      <c r="C138" s="43">
        <v>5808.77</v>
      </c>
      <c r="D138" s="43">
        <f>'Chart 3 Trade Data'!Y147</f>
        <v>59524.146088391804</v>
      </c>
      <c r="F138" s="43">
        <v>3600</v>
      </c>
      <c r="G138" s="43">
        <v>10600</v>
      </c>
      <c r="H138" s="43">
        <v>29700</v>
      </c>
      <c r="I138" s="43">
        <f t="shared" si="17"/>
        <v>43900</v>
      </c>
      <c r="K138" s="43">
        <v>8370</v>
      </c>
      <c r="L138" s="43">
        <v>9091</v>
      </c>
      <c r="M138" s="43">
        <v>19581</v>
      </c>
      <c r="N138" s="43">
        <f t="shared" si="24"/>
        <v>37042</v>
      </c>
      <c r="P138" s="44">
        <f t="shared" si="25"/>
        <v>0.43010752688172044</v>
      </c>
      <c r="Q138" s="44">
        <f t="shared" si="26"/>
        <v>1.1659883401165989</v>
      </c>
      <c r="R138" s="44">
        <f t="shared" si="27"/>
        <v>1.5167764669833002</v>
      </c>
      <c r="S138" s="44">
        <f t="shared" si="28"/>
        <v>1.1851411910803953</v>
      </c>
      <c r="U138" s="46">
        <f t="shared" si="20"/>
        <v>8.2004555808656043</v>
      </c>
      <c r="V138" s="46">
        <f t="shared" si="21"/>
        <v>24.145785876993166</v>
      </c>
      <c r="W138" s="46">
        <f t="shared" si="22"/>
        <v>67.653758542141233</v>
      </c>
      <c r="X138" s="46">
        <f t="shared" si="23"/>
        <v>100</v>
      </c>
      <c r="Z138" s="47">
        <f t="shared" si="31"/>
        <v>22.595972139733277</v>
      </c>
      <c r="AA138" s="47">
        <f t="shared" si="32"/>
        <v>24.542411316883538</v>
      </c>
      <c r="AB138" s="47">
        <f t="shared" si="33"/>
        <v>52.861616543383185</v>
      </c>
      <c r="AC138" s="47">
        <f t="shared" si="34"/>
        <v>100</v>
      </c>
      <c r="AD138" s="56">
        <f t="shared" si="19"/>
        <v>77.404027860266723</v>
      </c>
      <c r="AE138" s="56">
        <v>77</v>
      </c>
      <c r="AF138" s="56">
        <f t="shared" si="30"/>
        <v>0.3170689174107143</v>
      </c>
      <c r="AG138" s="44"/>
    </row>
    <row r="139" spans="1:48">
      <c r="A139" s="7">
        <v>1933</v>
      </c>
      <c r="B139" s="43">
        <v>4776.9154778887305</v>
      </c>
      <c r="C139" s="43">
        <v>5699.74</v>
      </c>
      <c r="D139" s="43">
        <f>'Chart 3 Trade Data'!Y148</f>
        <v>57156.060709249439</v>
      </c>
      <c r="F139" s="43">
        <v>3900</v>
      </c>
      <c r="G139" s="43">
        <v>10400</v>
      </c>
      <c r="H139" s="43">
        <v>27100</v>
      </c>
      <c r="I139" s="43">
        <f t="shared" si="17"/>
        <v>41400</v>
      </c>
      <c r="K139" s="43">
        <v>8438</v>
      </c>
      <c r="L139" s="43">
        <v>9380</v>
      </c>
      <c r="M139" s="43">
        <v>19715</v>
      </c>
      <c r="N139" s="43">
        <f t="shared" si="24"/>
        <v>37533</v>
      </c>
      <c r="P139" s="44">
        <f t="shared" si="25"/>
        <v>0.46219483289879121</v>
      </c>
      <c r="Q139" s="44">
        <f t="shared" si="26"/>
        <v>1.1087420042643923</v>
      </c>
      <c r="R139" s="44">
        <f t="shared" si="27"/>
        <v>1.3745878772508242</v>
      </c>
      <c r="S139" s="44">
        <f t="shared" si="28"/>
        <v>1.1030293341859163</v>
      </c>
      <c r="U139" s="46">
        <f t="shared" si="20"/>
        <v>9.420289855072463</v>
      </c>
      <c r="V139" s="46">
        <f t="shared" si="21"/>
        <v>25.120772946859905</v>
      </c>
      <c r="W139" s="46">
        <f t="shared" si="22"/>
        <v>65.45893719806763</v>
      </c>
      <c r="X139" s="46">
        <f t="shared" si="23"/>
        <v>100</v>
      </c>
      <c r="Z139" s="47">
        <f t="shared" si="31"/>
        <v>22.481549569711987</v>
      </c>
      <c r="AA139" s="47">
        <f t="shared" si="32"/>
        <v>24.991340953294433</v>
      </c>
      <c r="AB139" s="47">
        <f t="shared" si="33"/>
        <v>52.52710947699358</v>
      </c>
      <c r="AC139" s="47">
        <f t="shared" si="34"/>
        <v>100</v>
      </c>
      <c r="AD139" s="56">
        <f t="shared" si="19"/>
        <v>77.518450430288013</v>
      </c>
      <c r="AE139" s="56">
        <v>76</v>
      </c>
      <c r="AF139" s="56">
        <f t="shared" si="30"/>
        <v>0.32239216360199346</v>
      </c>
      <c r="AG139" s="44"/>
    </row>
    <row r="140" spans="1:48">
      <c r="A140" s="7">
        <v>1934</v>
      </c>
      <c r="B140" s="43">
        <v>5113.6075934413839</v>
      </c>
      <c r="C140" s="43">
        <v>6280.59</v>
      </c>
      <c r="D140" s="43">
        <f>'Chart 3 Trade Data'!Y149</f>
        <v>66802.408499455196</v>
      </c>
      <c r="F140" s="43">
        <v>4300</v>
      </c>
      <c r="G140" s="43">
        <v>14700.000000000002</v>
      </c>
      <c r="H140" s="43">
        <v>31400.000000000004</v>
      </c>
      <c r="I140" s="43">
        <f t="shared" si="17"/>
        <v>50400</v>
      </c>
      <c r="K140" s="43">
        <v>8523</v>
      </c>
      <c r="L140" s="43">
        <v>10758</v>
      </c>
      <c r="M140" s="43">
        <v>21599</v>
      </c>
      <c r="N140" s="43">
        <f t="shared" si="24"/>
        <v>40880</v>
      </c>
      <c r="P140" s="44">
        <f t="shared" si="25"/>
        <v>0.50451718878329221</v>
      </c>
      <c r="Q140" s="44">
        <f t="shared" si="26"/>
        <v>1.366424986056888</v>
      </c>
      <c r="R140" s="44">
        <f t="shared" si="27"/>
        <v>1.4537710079170334</v>
      </c>
      <c r="S140" s="44">
        <f t="shared" si="28"/>
        <v>1.2328767123287672</v>
      </c>
      <c r="U140" s="46">
        <f t="shared" si="20"/>
        <v>8.5317460317460316</v>
      </c>
      <c r="V140" s="46">
        <f t="shared" si="21"/>
        <v>29.166666666666671</v>
      </c>
      <c r="W140" s="46">
        <f t="shared" si="22"/>
        <v>62.301587301587311</v>
      </c>
      <c r="X140" s="46">
        <f t="shared" si="23"/>
        <v>100</v>
      </c>
      <c r="Z140" s="47">
        <f t="shared" si="31"/>
        <v>20.848825831702545</v>
      </c>
      <c r="AA140" s="47">
        <f t="shared" si="32"/>
        <v>26.3160469667319</v>
      </c>
      <c r="AB140" s="47">
        <f t="shared" si="33"/>
        <v>52.835127201565555</v>
      </c>
      <c r="AC140" s="47">
        <f t="shared" si="34"/>
        <v>100</v>
      </c>
      <c r="AD140" s="56">
        <f t="shared" si="19"/>
        <v>79.151174168297459</v>
      </c>
      <c r="AE140" s="56">
        <v>75</v>
      </c>
      <c r="AF140" s="56">
        <f t="shared" si="30"/>
        <v>0.33247828908736904</v>
      </c>
      <c r="AG140" s="44"/>
    </row>
    <row r="141" spans="1:48">
      <c r="A141" s="7">
        <v>1935</v>
      </c>
      <c r="B141" s="43">
        <v>5466.8379464879281</v>
      </c>
      <c r="C141" s="43">
        <v>6791.67</v>
      </c>
      <c r="D141" s="43">
        <f>'Chart 3 Trade Data'!Y150</f>
        <v>74243.676787545701</v>
      </c>
      <c r="F141" s="43">
        <v>6700</v>
      </c>
      <c r="G141" s="43">
        <v>17300</v>
      </c>
      <c r="H141" s="43">
        <v>34099.999999999993</v>
      </c>
      <c r="I141" s="43">
        <f t="shared" si="17"/>
        <v>58099.999999999993</v>
      </c>
      <c r="K141" s="43">
        <v>8651</v>
      </c>
      <c r="L141" s="43">
        <v>11373</v>
      </c>
      <c r="M141" s="43">
        <v>22364</v>
      </c>
      <c r="N141" s="43">
        <f t="shared" si="24"/>
        <v>42388</v>
      </c>
      <c r="P141" s="44">
        <f t="shared" si="25"/>
        <v>0.77447693908218707</v>
      </c>
      <c r="Q141" s="44">
        <f t="shared" si="26"/>
        <v>1.521146575222017</v>
      </c>
      <c r="R141" s="44">
        <f t="shared" si="27"/>
        <v>1.5247719549275618</v>
      </c>
      <c r="S141" s="44">
        <f t="shared" si="28"/>
        <v>1.370670944606964</v>
      </c>
      <c r="U141" s="46">
        <f t="shared" si="20"/>
        <v>11.531841652323582</v>
      </c>
      <c r="V141" s="46">
        <f t="shared" si="21"/>
        <v>29.776247848537007</v>
      </c>
      <c r="W141" s="46">
        <f t="shared" si="22"/>
        <v>58.691910499139404</v>
      </c>
      <c r="X141" s="46">
        <f t="shared" si="23"/>
        <v>100</v>
      </c>
      <c r="Z141" s="47">
        <f t="shared" si="31"/>
        <v>20.409078040954988</v>
      </c>
      <c r="AA141" s="47">
        <f t="shared" si="32"/>
        <v>26.830706803812401</v>
      </c>
      <c r="AB141" s="47">
        <f t="shared" si="33"/>
        <v>52.760215155232615</v>
      </c>
      <c r="AC141" s="47">
        <f t="shared" si="34"/>
        <v>100</v>
      </c>
      <c r="AD141" s="56">
        <f t="shared" si="19"/>
        <v>79.590921959045019</v>
      </c>
      <c r="AE141" s="56">
        <v>74</v>
      </c>
      <c r="AF141" s="56">
        <f t="shared" si="30"/>
        <v>0.33710762664137295</v>
      </c>
      <c r="AG141" s="44"/>
    </row>
    <row r="142" spans="1:48">
      <c r="A142" s="7">
        <v>1936</v>
      </c>
      <c r="B142" s="43">
        <v>6203.8837823765753</v>
      </c>
      <c r="C142" s="43">
        <v>7629.06</v>
      </c>
      <c r="D142" s="43">
        <f>'Chart 3 Trade Data'!Y151</f>
        <v>84833.058577975797</v>
      </c>
      <c r="F142" s="43">
        <v>5900</v>
      </c>
      <c r="G142" s="43">
        <v>21500.000000000004</v>
      </c>
      <c r="H142" s="43">
        <v>38900</v>
      </c>
      <c r="I142" s="43">
        <f t="shared" si="17"/>
        <v>66300</v>
      </c>
      <c r="K142" s="43">
        <v>8544</v>
      </c>
      <c r="L142" s="43">
        <v>12429</v>
      </c>
      <c r="M142" s="43">
        <v>24472</v>
      </c>
      <c r="N142" s="43">
        <f t="shared" si="24"/>
        <v>45445</v>
      </c>
      <c r="P142" s="44">
        <f t="shared" si="25"/>
        <v>0.69054307116104874</v>
      </c>
      <c r="Q142" s="44">
        <f t="shared" si="26"/>
        <v>1.7298254083192537</v>
      </c>
      <c r="R142" s="44">
        <f t="shared" si="27"/>
        <v>1.5895717554756457</v>
      </c>
      <c r="S142" s="44">
        <f t="shared" si="28"/>
        <v>1.4589063703377709</v>
      </c>
      <c r="U142" s="46">
        <f t="shared" si="20"/>
        <v>8.8989441930618405</v>
      </c>
      <c r="V142" s="46">
        <f t="shared" si="21"/>
        <v>32.428355957767728</v>
      </c>
      <c r="W142" s="46">
        <f t="shared" si="22"/>
        <v>58.672699849170435</v>
      </c>
      <c r="X142" s="46">
        <f t="shared" si="23"/>
        <v>100</v>
      </c>
      <c r="Z142" s="47">
        <f t="shared" si="31"/>
        <v>18.800748157112995</v>
      </c>
      <c r="AA142" s="47">
        <f t="shared" si="32"/>
        <v>27.349543404114865</v>
      </c>
      <c r="AB142" s="47">
        <f t="shared" si="33"/>
        <v>53.84970843877214</v>
      </c>
      <c r="AC142" s="47">
        <f t="shared" si="34"/>
        <v>100</v>
      </c>
      <c r="AD142" s="56">
        <f t="shared" si="19"/>
        <v>81.199251842887008</v>
      </c>
      <c r="AE142" s="56">
        <v>73</v>
      </c>
      <c r="AF142" s="56">
        <f t="shared" si="30"/>
        <v>0.3368201403755996</v>
      </c>
    </row>
    <row r="143" spans="1:48">
      <c r="A143" s="7">
        <v>1937</v>
      </c>
      <c r="B143" s="43">
        <v>6430.1214777853302</v>
      </c>
      <c r="C143" s="43">
        <v>7971.4</v>
      </c>
      <c r="D143" s="43">
        <f>'Chart 3 Trade Data'!Y152</f>
        <v>93006.353258605232</v>
      </c>
      <c r="F143" s="43">
        <v>7700</v>
      </c>
      <c r="G143" s="43">
        <v>25300</v>
      </c>
      <c r="H143" s="43">
        <v>41700</v>
      </c>
      <c r="I143" s="43">
        <f t="shared" si="17"/>
        <v>74700</v>
      </c>
      <c r="K143" s="43">
        <v>8367</v>
      </c>
      <c r="L143" s="43">
        <v>13417</v>
      </c>
      <c r="M143" s="43">
        <v>24848</v>
      </c>
      <c r="N143" s="43">
        <f t="shared" si="24"/>
        <v>46632</v>
      </c>
      <c r="P143" s="44">
        <f t="shared" si="25"/>
        <v>0.92028206047567829</v>
      </c>
      <c r="Q143" s="44">
        <f t="shared" si="26"/>
        <v>1.8856674368338675</v>
      </c>
      <c r="R143" s="44">
        <f t="shared" si="27"/>
        <v>1.6782034771410175</v>
      </c>
      <c r="S143" s="44">
        <f t="shared" si="28"/>
        <v>1.6019042717447247</v>
      </c>
      <c r="U143" s="46">
        <f t="shared" si="20"/>
        <v>10.307898259705489</v>
      </c>
      <c r="V143" s="46">
        <f t="shared" si="21"/>
        <v>33.86880856760375</v>
      </c>
      <c r="W143" s="46">
        <f t="shared" si="22"/>
        <v>55.823293172690761</v>
      </c>
      <c r="X143" s="46">
        <f t="shared" si="23"/>
        <v>100</v>
      </c>
      <c r="Z143" s="47">
        <f t="shared" si="31"/>
        <v>17.942614513638702</v>
      </c>
      <c r="AA143" s="47">
        <f t="shared" si="32"/>
        <v>28.772087836678676</v>
      </c>
      <c r="AB143" s="47">
        <f t="shared" si="33"/>
        <v>53.285297649682619</v>
      </c>
      <c r="AC143" s="47">
        <f t="shared" si="34"/>
        <v>100</v>
      </c>
      <c r="AD143" s="56">
        <f t="shared" si="19"/>
        <v>82.057385486361298</v>
      </c>
      <c r="AE143" s="56">
        <v>72</v>
      </c>
      <c r="AF143" s="56">
        <f t="shared" si="30"/>
        <v>0.35063373840324058</v>
      </c>
    </row>
    <row r="144" spans="1:48">
      <c r="A144" s="7">
        <v>1938</v>
      </c>
      <c r="B144" s="43">
        <v>6126.4656718476963</v>
      </c>
      <c r="C144" s="43">
        <v>7637.21</v>
      </c>
      <c r="D144" s="43">
        <f>'Chart 3 Trade Data'!Y153</f>
        <v>87355.149509646828</v>
      </c>
      <c r="F144" s="43">
        <v>6100</v>
      </c>
      <c r="G144" s="43">
        <v>20400</v>
      </c>
      <c r="H144" s="43">
        <v>42100</v>
      </c>
      <c r="I144" s="43">
        <f t="shared" si="17"/>
        <v>68600</v>
      </c>
      <c r="K144" s="43">
        <v>8066</v>
      </c>
      <c r="L144" s="43">
        <v>11812</v>
      </c>
      <c r="M144" s="43">
        <v>24901</v>
      </c>
      <c r="N144" s="43">
        <f t="shared" si="24"/>
        <v>44779</v>
      </c>
      <c r="P144" s="44">
        <f t="shared" si="25"/>
        <v>0.75626084800396731</v>
      </c>
      <c r="Q144" s="44">
        <f t="shared" si="26"/>
        <v>1.7270572299356586</v>
      </c>
      <c r="R144" s="44">
        <f t="shared" si="27"/>
        <v>1.6906951528051082</v>
      </c>
      <c r="S144" s="44">
        <f t="shared" si="28"/>
        <v>1.5319681100515867</v>
      </c>
      <c r="U144" s="46">
        <f t="shared" si="20"/>
        <v>8.8921282798833818</v>
      </c>
      <c r="V144" s="46">
        <f t="shared" si="21"/>
        <v>29.737609329446062</v>
      </c>
      <c r="W144" s="46">
        <f t="shared" si="22"/>
        <v>61.370262390670554</v>
      </c>
      <c r="X144" s="46">
        <f t="shared" si="23"/>
        <v>100</v>
      </c>
      <c r="Z144" s="47">
        <f t="shared" si="31"/>
        <v>18.012907836262535</v>
      </c>
      <c r="AA144" s="47">
        <f t="shared" si="32"/>
        <v>26.378436320596709</v>
      </c>
      <c r="AB144" s="47">
        <f t="shared" si="33"/>
        <v>55.60865584314076</v>
      </c>
      <c r="AC144" s="47">
        <f t="shared" si="34"/>
        <v>100</v>
      </c>
      <c r="AD144" s="56">
        <f t="shared" si="19"/>
        <v>81.987092163737472</v>
      </c>
      <c r="AE144" s="56">
        <v>71</v>
      </c>
      <c r="AF144" s="56">
        <f t="shared" si="30"/>
        <v>0.3217388935799308</v>
      </c>
    </row>
    <row r="145" spans="1:32">
      <c r="A145" s="7">
        <v>1939</v>
      </c>
      <c r="B145" s="43">
        <v>6560.752658907244</v>
      </c>
      <c r="C145" s="43">
        <v>8187.56</v>
      </c>
      <c r="D145" s="43">
        <f>'Chart 3 Trade Data'!Y154</f>
        <v>93440.368906640608</v>
      </c>
      <c r="F145" s="43">
        <v>6100</v>
      </c>
      <c r="G145" s="43">
        <v>23800</v>
      </c>
      <c r="H145" s="43">
        <v>43699.999999999993</v>
      </c>
      <c r="I145" s="43">
        <f t="shared" si="17"/>
        <v>73600</v>
      </c>
      <c r="K145" s="43">
        <v>7810</v>
      </c>
      <c r="L145" s="43">
        <v>12820</v>
      </c>
      <c r="M145" s="43">
        <v>25492</v>
      </c>
      <c r="N145" s="43">
        <f t="shared" si="24"/>
        <v>46122</v>
      </c>
      <c r="P145" s="44">
        <f t="shared" si="25"/>
        <v>0.78104993597951344</v>
      </c>
      <c r="Q145" s="44">
        <f t="shared" si="26"/>
        <v>1.8564742589703589</v>
      </c>
      <c r="R145" s="44">
        <f t="shared" si="27"/>
        <v>1.7142632982896593</v>
      </c>
      <c r="S145" s="44">
        <f t="shared" si="28"/>
        <v>1.5957677464116908</v>
      </c>
      <c r="U145" s="46">
        <f t="shared" si="20"/>
        <v>8.2880434782608692</v>
      </c>
      <c r="V145" s="46">
        <f t="shared" si="21"/>
        <v>32.336956521739133</v>
      </c>
      <c r="W145" s="46">
        <f t="shared" si="22"/>
        <v>59.374999999999986</v>
      </c>
      <c r="X145" s="46">
        <f t="shared" si="23"/>
        <v>100</v>
      </c>
      <c r="Z145" s="47">
        <f t="shared" si="31"/>
        <v>16.933350678634923</v>
      </c>
      <c r="AA145" s="47">
        <f t="shared" si="32"/>
        <v>27.795845800268854</v>
      </c>
      <c r="AB145" s="47">
        <f t="shared" si="33"/>
        <v>55.270803521096227</v>
      </c>
      <c r="AC145" s="47">
        <f t="shared" si="34"/>
        <v>100</v>
      </c>
      <c r="AD145" s="56">
        <f t="shared" si="19"/>
        <v>83.066649321365077</v>
      </c>
      <c r="AE145" s="56">
        <v>70</v>
      </c>
      <c r="AF145" s="56">
        <f t="shared" si="30"/>
        <v>0.33462100647316767</v>
      </c>
    </row>
    <row r="146" spans="1:32">
      <c r="A146" s="7">
        <v>1940</v>
      </c>
      <c r="B146" s="43">
        <v>7009.637212844078</v>
      </c>
      <c r="C146" s="43">
        <v>8831.99</v>
      </c>
      <c r="D146" s="43">
        <f>'Chart 3 Trade Data'!Y155</f>
        <v>102902.71006265625</v>
      </c>
      <c r="F146" s="43">
        <v>6200</v>
      </c>
      <c r="G146" s="43">
        <v>28900</v>
      </c>
      <c r="H146" s="43">
        <v>47099.999999999993</v>
      </c>
      <c r="I146" s="43">
        <f t="shared" si="17"/>
        <v>82200</v>
      </c>
      <c r="K146" s="43">
        <v>7589</v>
      </c>
      <c r="L146" s="43">
        <v>13915</v>
      </c>
      <c r="M146" s="43">
        <v>26509</v>
      </c>
      <c r="N146" s="43">
        <f t="shared" si="24"/>
        <v>48013</v>
      </c>
      <c r="P146" s="44">
        <f t="shared" si="25"/>
        <v>0.81697193306100935</v>
      </c>
      <c r="Q146" s="44">
        <f t="shared" si="26"/>
        <v>2.0768954365792309</v>
      </c>
      <c r="R146" s="44">
        <f t="shared" si="27"/>
        <v>1.7767550643177785</v>
      </c>
      <c r="S146" s="44">
        <f t="shared" si="28"/>
        <v>1.7120363234957199</v>
      </c>
      <c r="U146" s="46">
        <f t="shared" si="20"/>
        <v>7.5425790754257909</v>
      </c>
      <c r="V146" s="46">
        <f t="shared" si="21"/>
        <v>35.15815085158151</v>
      </c>
      <c r="W146" s="46">
        <f t="shared" si="22"/>
        <v>57.299270072992691</v>
      </c>
      <c r="X146" s="46">
        <f t="shared" si="23"/>
        <v>100</v>
      </c>
      <c r="Z146" s="47">
        <f t="shared" si="31"/>
        <v>15.806135838210485</v>
      </c>
      <c r="AA146" s="47">
        <f t="shared" si="32"/>
        <v>28.981734113677547</v>
      </c>
      <c r="AB146" s="47">
        <f t="shared" si="33"/>
        <v>55.212130048111973</v>
      </c>
      <c r="AC146" s="47">
        <f t="shared" si="34"/>
        <v>100</v>
      </c>
      <c r="AD146" s="56">
        <f t="shared" si="19"/>
        <v>84.19386416178952</v>
      </c>
      <c r="AE146" s="56">
        <v>69</v>
      </c>
      <c r="AF146" s="56">
        <f t="shared" si="30"/>
        <v>0.34422620225608547</v>
      </c>
    </row>
    <row r="147" spans="1:32">
      <c r="A147" s="7">
        <v>1941</v>
      </c>
      <c r="B147" s="43">
        <v>8205.6830991173974</v>
      </c>
      <c r="C147" s="43">
        <v>10240.48</v>
      </c>
      <c r="D147" s="43">
        <f>'Chart 3 Trade Data'!Y156</f>
        <v>129313.66228527017</v>
      </c>
      <c r="F147" s="43">
        <v>8500</v>
      </c>
      <c r="G147" s="43">
        <v>41900.000000000007</v>
      </c>
      <c r="H147" s="43">
        <v>55000.000000000007</v>
      </c>
      <c r="I147" s="43">
        <f t="shared" si="17"/>
        <v>105400.00000000001</v>
      </c>
      <c r="K147" s="43">
        <v>7486</v>
      </c>
      <c r="L147" s="43">
        <v>16738</v>
      </c>
      <c r="M147" s="43">
        <v>28379</v>
      </c>
      <c r="N147" s="43">
        <f t="shared" si="24"/>
        <v>52603</v>
      </c>
      <c r="P147" s="44">
        <f t="shared" si="25"/>
        <v>1.1354528453112476</v>
      </c>
      <c r="Q147" s="44">
        <f t="shared" si="26"/>
        <v>2.5032859361930941</v>
      </c>
      <c r="R147" s="44">
        <f t="shared" si="27"/>
        <v>1.9380527855104128</v>
      </c>
      <c r="S147" s="44">
        <f t="shared" si="28"/>
        <v>2.0036880025854042</v>
      </c>
      <c r="U147" s="46">
        <f t="shared" si="20"/>
        <v>8.0645161290322562</v>
      </c>
      <c r="V147" s="46">
        <f t="shared" si="21"/>
        <v>39.753320683111959</v>
      </c>
      <c r="W147" s="46">
        <f t="shared" si="22"/>
        <v>52.182163187855792</v>
      </c>
      <c r="X147" s="46">
        <f t="shared" si="23"/>
        <v>100</v>
      </c>
      <c r="Z147" s="47">
        <f t="shared" si="31"/>
        <v>14.231127502233713</v>
      </c>
      <c r="AA147" s="47">
        <f t="shared" si="32"/>
        <v>31.819477976541261</v>
      </c>
      <c r="AB147" s="47">
        <f t="shared" si="33"/>
        <v>53.949394521225024</v>
      </c>
      <c r="AC147" s="47">
        <f t="shared" si="34"/>
        <v>100</v>
      </c>
      <c r="AD147" s="56">
        <f t="shared" si="19"/>
        <v>85.768872497766282</v>
      </c>
      <c r="AE147" s="56">
        <v>68</v>
      </c>
      <c r="AF147" s="56">
        <f t="shared" si="30"/>
        <v>0.37099097901012923</v>
      </c>
    </row>
    <row r="148" spans="1:32">
      <c r="A148" s="7">
        <v>1942</v>
      </c>
      <c r="B148" s="43">
        <v>9741.1051881287585</v>
      </c>
      <c r="C148" s="43">
        <v>11999.11</v>
      </c>
      <c r="D148" s="43">
        <f>'Chart 3 Trade Data'!Y157</f>
        <v>165957.98346259855</v>
      </c>
      <c r="F148" s="43">
        <v>12700</v>
      </c>
      <c r="G148" s="43">
        <v>56800.000000000007</v>
      </c>
      <c r="H148" s="43">
        <v>69300.000000000015</v>
      </c>
      <c r="I148" s="43">
        <f t="shared" si="17"/>
        <v>138800</v>
      </c>
      <c r="K148" s="43">
        <v>7341</v>
      </c>
      <c r="L148" s="43">
        <v>19310</v>
      </c>
      <c r="M148" s="43">
        <v>30770</v>
      </c>
      <c r="N148" s="43">
        <f t="shared" si="24"/>
        <v>57421</v>
      </c>
      <c r="P148" s="44">
        <f t="shared" si="25"/>
        <v>1.7300095354856286</v>
      </c>
      <c r="Q148" s="44">
        <f t="shared" si="26"/>
        <v>2.9414810978767481</v>
      </c>
      <c r="R148" s="44">
        <f t="shared" si="27"/>
        <v>2.2521936951576214</v>
      </c>
      <c r="S148" s="44">
        <f t="shared" si="28"/>
        <v>2.4172341129551906</v>
      </c>
      <c r="U148" s="46">
        <f t="shared" si="20"/>
        <v>9.1498559077809798</v>
      </c>
      <c r="V148" s="46">
        <f t="shared" si="21"/>
        <v>40.922190201729116</v>
      </c>
      <c r="W148" s="46">
        <f t="shared" si="22"/>
        <v>49.927953890489924</v>
      </c>
      <c r="X148" s="46">
        <f t="shared" si="23"/>
        <v>100</v>
      </c>
      <c r="Z148" s="47">
        <f t="shared" si="31"/>
        <v>12.784521342366034</v>
      </c>
      <c r="AA148" s="47">
        <f t="shared" si="32"/>
        <v>33.628811758764215</v>
      </c>
      <c r="AB148" s="47">
        <f t="shared" si="33"/>
        <v>53.586666898869751</v>
      </c>
      <c r="AC148" s="47">
        <f t="shared" si="34"/>
        <v>100</v>
      </c>
      <c r="AD148" s="56">
        <f t="shared" si="19"/>
        <v>87.215478657633966</v>
      </c>
      <c r="AE148" s="56">
        <v>67</v>
      </c>
      <c r="AF148" s="56">
        <f t="shared" si="30"/>
        <v>0.38558306709265178</v>
      </c>
    </row>
    <row r="149" spans="1:32">
      <c r="A149" s="7">
        <v>1943</v>
      </c>
      <c r="B149" s="43">
        <v>11518.171571769917</v>
      </c>
      <c r="C149" s="43">
        <v>13771.49</v>
      </c>
      <c r="D149" s="43">
        <f>'Chart 3 Trade Data'!Y158</f>
        <v>203091.32227100828</v>
      </c>
      <c r="F149" s="43">
        <v>15000</v>
      </c>
      <c r="G149" s="43">
        <v>68899.999999999985</v>
      </c>
      <c r="H149" s="43">
        <v>88400</v>
      </c>
      <c r="I149" s="43">
        <f t="shared" si="17"/>
        <v>172300</v>
      </c>
      <c r="K149" s="43">
        <v>7154</v>
      </c>
      <c r="L149" s="43">
        <v>20677</v>
      </c>
      <c r="M149" s="43">
        <v>35249</v>
      </c>
      <c r="N149" s="43">
        <f t="shared" si="24"/>
        <v>63080</v>
      </c>
      <c r="P149" s="44">
        <f t="shared" si="25"/>
        <v>2.0967291025999439</v>
      </c>
      <c r="Q149" s="44">
        <f t="shared" si="26"/>
        <v>3.3322048653092802</v>
      </c>
      <c r="R149" s="44">
        <f t="shared" si="27"/>
        <v>2.507872563760674</v>
      </c>
      <c r="S149" s="44">
        <f t="shared" si="28"/>
        <v>2.7314521242866201</v>
      </c>
      <c r="U149" s="46">
        <f t="shared" si="20"/>
        <v>8.7057457922228672</v>
      </c>
      <c r="V149" s="46">
        <f t="shared" si="21"/>
        <v>39.98839233894369</v>
      </c>
      <c r="W149" s="46">
        <f t="shared" si="22"/>
        <v>51.305861868833432</v>
      </c>
      <c r="X149" s="46">
        <f t="shared" si="23"/>
        <v>100</v>
      </c>
      <c r="Z149" s="47">
        <f t="shared" si="31"/>
        <v>11.341154090044387</v>
      </c>
      <c r="AA149" s="47">
        <f t="shared" si="32"/>
        <v>32.779010779961951</v>
      </c>
      <c r="AB149" s="47">
        <f t="shared" si="33"/>
        <v>55.879835129993658</v>
      </c>
      <c r="AC149" s="47">
        <f t="shared" si="34"/>
        <v>100</v>
      </c>
      <c r="AD149" s="56">
        <f t="shared" si="19"/>
        <v>88.658845909955602</v>
      </c>
      <c r="AE149" s="56">
        <v>66</v>
      </c>
      <c r="AF149" s="56">
        <f t="shared" si="30"/>
        <v>0.36972070235668564</v>
      </c>
    </row>
    <row r="150" spans="1:32">
      <c r="A150" s="7">
        <v>1944</v>
      </c>
      <c r="B150" s="43">
        <v>12333.449664236308</v>
      </c>
      <c r="C150" s="43">
        <v>14705.52</v>
      </c>
      <c r="D150" s="43">
        <f>'Chart 3 Trade Data'!Y159</f>
        <v>224455.09252211396</v>
      </c>
      <c r="F150" s="43">
        <v>15200</v>
      </c>
      <c r="G150" s="43">
        <v>69600</v>
      </c>
      <c r="H150" s="43">
        <v>99499.999999999985</v>
      </c>
      <c r="I150" s="43">
        <f t="shared" si="17"/>
        <v>184300</v>
      </c>
      <c r="K150" s="43">
        <v>6931</v>
      </c>
      <c r="L150" s="43">
        <v>19769</v>
      </c>
      <c r="M150" s="43">
        <v>37552</v>
      </c>
      <c r="N150" s="43">
        <f t="shared" si="24"/>
        <v>64252</v>
      </c>
      <c r="P150" s="44">
        <f t="shared" si="25"/>
        <v>2.1930457365459528</v>
      </c>
      <c r="Q150" s="44">
        <f t="shared" si="26"/>
        <v>3.5206636653346148</v>
      </c>
      <c r="R150" s="44">
        <f t="shared" si="27"/>
        <v>2.6496591393267996</v>
      </c>
      <c r="S150" s="44">
        <f t="shared" si="28"/>
        <v>2.8683932017680385</v>
      </c>
      <c r="U150" s="46">
        <f t="shared" si="20"/>
        <v>8.2474226804123703</v>
      </c>
      <c r="V150" s="46">
        <f t="shared" si="21"/>
        <v>37.764514378730333</v>
      </c>
      <c r="W150" s="46">
        <f t="shared" si="22"/>
        <v>53.98806294085729</v>
      </c>
      <c r="X150" s="46">
        <f t="shared" si="23"/>
        <v>100</v>
      </c>
      <c r="Z150" s="47">
        <f t="shared" si="31"/>
        <v>10.787212849405465</v>
      </c>
      <c r="AA150" s="47">
        <f t="shared" si="32"/>
        <v>30.767913839257922</v>
      </c>
      <c r="AB150" s="47">
        <f t="shared" si="33"/>
        <v>58.444873311336615</v>
      </c>
      <c r="AC150" s="47">
        <f t="shared" si="34"/>
        <v>100</v>
      </c>
      <c r="AD150" s="56">
        <f t="shared" si="19"/>
        <v>89.212787150594536</v>
      </c>
      <c r="AE150" s="56">
        <v>65</v>
      </c>
      <c r="AF150" s="56">
        <f t="shared" si="30"/>
        <v>0.34488232933828789</v>
      </c>
    </row>
    <row r="151" spans="1:32">
      <c r="A151" s="7">
        <v>1945</v>
      </c>
      <c r="B151" s="43">
        <v>11708.647557555134</v>
      </c>
      <c r="C151" s="43">
        <v>14381.68</v>
      </c>
      <c r="D151" s="43">
        <f>'Chart 3 Trade Data'!Y160</f>
        <v>228015.22087927055</v>
      </c>
      <c r="F151" s="43">
        <v>15700</v>
      </c>
      <c r="G151" s="43">
        <v>61600</v>
      </c>
      <c r="H151" s="43">
        <v>106000</v>
      </c>
      <c r="I151" s="43">
        <f t="shared" si="17"/>
        <v>183300</v>
      </c>
      <c r="K151" s="43">
        <v>6766</v>
      </c>
      <c r="L151" s="43">
        <v>17915</v>
      </c>
      <c r="M151" s="43">
        <v>37958</v>
      </c>
      <c r="N151" s="43">
        <f t="shared" si="24"/>
        <v>62639</v>
      </c>
      <c r="P151" s="44">
        <f t="shared" si="25"/>
        <v>2.320425657700266</v>
      </c>
      <c r="Q151" s="44">
        <f t="shared" si="26"/>
        <v>3.4384593915713091</v>
      </c>
      <c r="R151" s="44">
        <f t="shared" si="27"/>
        <v>2.7925601981137045</v>
      </c>
      <c r="S151" s="44">
        <f t="shared" si="28"/>
        <v>2.9262919267548972</v>
      </c>
      <c r="U151" s="46">
        <f t="shared" si="20"/>
        <v>8.565193671576651</v>
      </c>
      <c r="V151" s="46">
        <f t="shared" si="21"/>
        <v>33.606110201854882</v>
      </c>
      <c r="W151" s="46">
        <f t="shared" si="22"/>
        <v>57.828696126568467</v>
      </c>
      <c r="X151" s="46">
        <f t="shared" si="23"/>
        <v>100</v>
      </c>
      <c r="Z151" s="47">
        <f t="shared" si="31"/>
        <v>10.801577292102364</v>
      </c>
      <c r="AA151" s="47">
        <f t="shared" si="32"/>
        <v>28.600392726576096</v>
      </c>
      <c r="AB151" s="47">
        <f t="shared" si="33"/>
        <v>60.598029981321538</v>
      </c>
      <c r="AC151" s="47">
        <f t="shared" si="34"/>
        <v>100</v>
      </c>
      <c r="AD151" s="56">
        <f t="shared" si="19"/>
        <v>89.198422707897635</v>
      </c>
      <c r="AE151" s="56">
        <v>64</v>
      </c>
      <c r="AF151" s="56">
        <f t="shared" si="30"/>
        <v>0.32063787518121456</v>
      </c>
    </row>
    <row r="152" spans="1:32">
      <c r="A152" s="7">
        <v>1946</v>
      </c>
      <c r="B152" s="43">
        <v>9196.5429688600834</v>
      </c>
      <c r="C152" s="43">
        <v>12675.67</v>
      </c>
      <c r="D152" s="43">
        <f>'Chart 3 Trade Data'!Y161</f>
        <v>227543.20386113069</v>
      </c>
      <c r="F152" s="43">
        <v>18500</v>
      </c>
      <c r="G152" s="43">
        <v>61300.000000000007</v>
      </c>
      <c r="H152" s="43">
        <v>105300</v>
      </c>
      <c r="I152" s="43">
        <f t="shared" si="17"/>
        <v>185100</v>
      </c>
      <c r="K152" s="43">
        <v>6713</v>
      </c>
      <c r="L152" s="43">
        <v>18133</v>
      </c>
      <c r="M152" s="43">
        <v>32121</v>
      </c>
      <c r="N152" s="43">
        <f t="shared" si="24"/>
        <v>56967</v>
      </c>
      <c r="P152" s="44">
        <f t="shared" si="25"/>
        <v>2.7558468642931624</v>
      </c>
      <c r="Q152" s="44">
        <f t="shared" si="26"/>
        <v>3.3805768488391337</v>
      </c>
      <c r="R152" s="44">
        <f t="shared" si="27"/>
        <v>3.27822919585318</v>
      </c>
      <c r="S152" s="44">
        <f t="shared" si="28"/>
        <v>3.249249565537943</v>
      </c>
      <c r="U152" s="46">
        <f t="shared" si="20"/>
        <v>9.9945975148568333</v>
      </c>
      <c r="V152" s="46">
        <f t="shared" si="21"/>
        <v>33.117233927606705</v>
      </c>
      <c r="W152" s="46">
        <f t="shared" si="22"/>
        <v>56.888168557536467</v>
      </c>
      <c r="X152" s="46">
        <f t="shared" si="23"/>
        <v>100</v>
      </c>
      <c r="Z152" s="47">
        <f t="shared" si="31"/>
        <v>11.784015307107623</v>
      </c>
      <c r="AA152" s="47">
        <f t="shared" si="32"/>
        <v>31.830709006968949</v>
      </c>
      <c r="AB152" s="47">
        <f t="shared" si="33"/>
        <v>56.385275685923432</v>
      </c>
      <c r="AC152" s="47">
        <f t="shared" si="34"/>
        <v>100</v>
      </c>
      <c r="AD152" s="56">
        <f t="shared" si="19"/>
        <v>88.215984692892377</v>
      </c>
      <c r="AE152" s="56">
        <v>63</v>
      </c>
      <c r="AF152" s="56">
        <f t="shared" si="30"/>
        <v>0.36082699884586306</v>
      </c>
    </row>
    <row r="153" spans="1:32">
      <c r="A153" s="7">
        <v>1947</v>
      </c>
      <c r="B153" s="43">
        <v>8885.9943810129371</v>
      </c>
      <c r="C153" s="43">
        <v>12323.25</v>
      </c>
      <c r="D153" s="43">
        <f>'Chart 3 Trade Data'!Y162</f>
        <v>249625</v>
      </c>
      <c r="F153" s="43">
        <v>19900</v>
      </c>
      <c r="G153" s="43">
        <v>80600</v>
      </c>
      <c r="H153" s="43">
        <v>143600</v>
      </c>
      <c r="I153" s="43">
        <f t="shared" si="17"/>
        <v>244100</v>
      </c>
      <c r="K153" s="43">
        <v>6657</v>
      </c>
      <c r="L153" s="43">
        <v>19371</v>
      </c>
      <c r="M153" s="43">
        <v>31232</v>
      </c>
      <c r="N153" s="43">
        <f t="shared" si="24"/>
        <v>57260</v>
      </c>
      <c r="P153" s="44">
        <f t="shared" si="25"/>
        <v>2.98933453507586</v>
      </c>
      <c r="Q153" s="44">
        <f t="shared" si="26"/>
        <v>4.1608590160549275</v>
      </c>
      <c r="R153" s="44">
        <f t="shared" si="27"/>
        <v>4.5978483606557381</v>
      </c>
      <c r="S153" s="44">
        <f t="shared" si="28"/>
        <v>4.2630108278030034</v>
      </c>
      <c r="U153" s="46">
        <f t="shared" si="20"/>
        <v>8.1523965587873821</v>
      </c>
      <c r="V153" s="46">
        <f t="shared" si="21"/>
        <v>33.019254403932813</v>
      </c>
      <c r="W153" s="46">
        <f t="shared" si="22"/>
        <v>58.8283490372798</v>
      </c>
      <c r="X153" s="46">
        <f t="shared" si="23"/>
        <v>100</v>
      </c>
      <c r="Z153" s="47">
        <f t="shared" si="31"/>
        <v>11.625916870415647</v>
      </c>
      <c r="AA153" s="47">
        <f t="shared" si="32"/>
        <v>33.82989870764932</v>
      </c>
      <c r="AB153" s="47">
        <f t="shared" si="33"/>
        <v>54.544184421935036</v>
      </c>
      <c r="AC153" s="47">
        <f t="shared" si="34"/>
        <v>100</v>
      </c>
      <c r="AD153" s="56">
        <f t="shared" si="19"/>
        <v>88.374083129584363</v>
      </c>
      <c r="AE153" s="56">
        <v>62</v>
      </c>
      <c r="AF153" s="56">
        <f t="shared" si="30"/>
        <v>0.38280339110329425</v>
      </c>
    </row>
    <row r="154" spans="1:32">
      <c r="A154" s="7">
        <v>1948</v>
      </c>
      <c r="B154" s="43">
        <v>9064.5622507693461</v>
      </c>
      <c r="C154" s="43">
        <v>12645.35</v>
      </c>
      <c r="D154" s="43">
        <f>'Chart 3 Trade Data'!Y163</f>
        <v>274475</v>
      </c>
      <c r="F154" s="43">
        <v>23200</v>
      </c>
      <c r="G154" s="43">
        <v>92800</v>
      </c>
      <c r="H154" s="43">
        <v>153100.00000000003</v>
      </c>
      <c r="I154" s="43">
        <f t="shared" si="17"/>
        <v>269100</v>
      </c>
      <c r="K154" s="43">
        <v>6625</v>
      </c>
      <c r="L154" s="43">
        <v>20294</v>
      </c>
      <c r="M154" s="43">
        <v>31314</v>
      </c>
      <c r="N154" s="43">
        <f t="shared" si="24"/>
        <v>58233</v>
      </c>
      <c r="P154" s="44">
        <f t="shared" si="25"/>
        <v>3.5018867924528303</v>
      </c>
      <c r="Q154" s="44">
        <f t="shared" si="26"/>
        <v>4.5727801320587362</v>
      </c>
      <c r="R154" s="44">
        <f t="shared" si="27"/>
        <v>4.8891869451363617</v>
      </c>
      <c r="S154" s="44">
        <f t="shared" si="28"/>
        <v>4.6210911338931533</v>
      </c>
      <c r="U154" s="46">
        <f t="shared" si="20"/>
        <v>8.6213303604607958</v>
      </c>
      <c r="V154" s="46">
        <f t="shared" si="21"/>
        <v>34.485321441843183</v>
      </c>
      <c r="W154" s="46">
        <f t="shared" si="22"/>
        <v>56.893348197696035</v>
      </c>
      <c r="X154" s="46">
        <f t="shared" si="23"/>
        <v>100</v>
      </c>
      <c r="Z154" s="47">
        <f t="shared" si="31"/>
        <v>11.376710799718373</v>
      </c>
      <c r="AA154" s="47">
        <f t="shared" si="32"/>
        <v>34.849655693507117</v>
      </c>
      <c r="AB154" s="47">
        <f t="shared" si="33"/>
        <v>53.773633506774509</v>
      </c>
      <c r="AC154" s="47">
        <f t="shared" si="34"/>
        <v>100</v>
      </c>
      <c r="AD154" s="56">
        <f t="shared" si="19"/>
        <v>88.623289200281619</v>
      </c>
      <c r="AE154" s="56">
        <v>61</v>
      </c>
      <c r="AF154" s="56">
        <f t="shared" si="30"/>
        <v>0.39323360719268335</v>
      </c>
    </row>
    <row r="155" spans="1:32">
      <c r="A155" s="7">
        <v>1949</v>
      </c>
      <c r="B155" s="43">
        <v>8943.7443212926482</v>
      </c>
      <c r="C155" s="43">
        <v>12364.94</v>
      </c>
      <c r="D155" s="43">
        <f>'Chart 3 Trade Data'!Y164</f>
        <v>272475</v>
      </c>
      <c r="F155" s="43">
        <v>18600</v>
      </c>
      <c r="G155" s="43">
        <v>90500</v>
      </c>
      <c r="H155" s="43">
        <v>158100</v>
      </c>
      <c r="I155" s="43">
        <f t="shared" si="17"/>
        <v>267200</v>
      </c>
      <c r="K155" s="43">
        <v>6440</v>
      </c>
      <c r="L155" s="43">
        <v>18888</v>
      </c>
      <c r="M155" s="43">
        <v>31520</v>
      </c>
      <c r="N155" s="43">
        <f t="shared" si="24"/>
        <v>56848</v>
      </c>
      <c r="P155" s="44">
        <f t="shared" si="25"/>
        <v>2.8881987577639752</v>
      </c>
      <c r="Q155" s="44">
        <f t="shared" si="26"/>
        <v>4.7914019483269801</v>
      </c>
      <c r="R155" s="44">
        <f t="shared" si="27"/>
        <v>5.0158629441624365</v>
      </c>
      <c r="S155" s="44">
        <f t="shared" si="28"/>
        <v>4.700253307064453</v>
      </c>
      <c r="U155" s="46">
        <f t="shared" si="20"/>
        <v>6.9610778443113777</v>
      </c>
      <c r="V155" s="46">
        <f t="shared" si="21"/>
        <v>33.869760479041915</v>
      </c>
      <c r="W155" s="46">
        <f t="shared" si="22"/>
        <v>59.169161676646709</v>
      </c>
      <c r="X155" s="46">
        <f t="shared" si="23"/>
        <v>100</v>
      </c>
      <c r="Z155" s="47">
        <f t="shared" si="31"/>
        <v>11.328454826906839</v>
      </c>
      <c r="AA155" s="47">
        <f t="shared" si="32"/>
        <v>33.225443287362793</v>
      </c>
      <c r="AB155" s="47">
        <f t="shared" si="33"/>
        <v>55.446101885730371</v>
      </c>
      <c r="AC155" s="47">
        <f t="shared" si="34"/>
        <v>100</v>
      </c>
      <c r="AD155" s="56">
        <f t="shared" si="19"/>
        <v>88.671545173093165</v>
      </c>
      <c r="AE155" s="56">
        <v>60</v>
      </c>
      <c r="AF155" s="56">
        <f t="shared" si="30"/>
        <v>0.37470242818600225</v>
      </c>
    </row>
    <row r="156" spans="1:32">
      <c r="A156" s="7">
        <v>1950</v>
      </c>
      <c r="B156" s="43">
        <v>9561.3478600652797</v>
      </c>
      <c r="C156" s="43">
        <v>13224.86</v>
      </c>
      <c r="D156" s="43">
        <f>'Chart 3 Trade Data'!Y165</f>
        <v>299825.00000000006</v>
      </c>
      <c r="F156" s="43">
        <v>19900</v>
      </c>
      <c r="G156" s="43">
        <v>104800.00000000001</v>
      </c>
      <c r="H156" s="43">
        <v>168999.99999999997</v>
      </c>
      <c r="I156" s="43">
        <f t="shared" si="17"/>
        <v>293700</v>
      </c>
      <c r="K156" s="43">
        <v>6402</v>
      </c>
      <c r="L156" s="43">
        <v>19880</v>
      </c>
      <c r="M156" s="43">
        <v>32245</v>
      </c>
      <c r="N156" s="43">
        <f t="shared" si="24"/>
        <v>58527</v>
      </c>
      <c r="P156" s="44">
        <f t="shared" si="25"/>
        <v>3.1084036238675412</v>
      </c>
      <c r="Q156" s="44">
        <f t="shared" si="26"/>
        <v>5.2716297786720325</v>
      </c>
      <c r="R156" s="44">
        <f t="shared" si="27"/>
        <v>5.2411226546751424</v>
      </c>
      <c r="S156" s="44">
        <f t="shared" si="28"/>
        <v>5.0181967297144912</v>
      </c>
      <c r="U156" s="46">
        <f t="shared" si="20"/>
        <v>6.7756213823629556</v>
      </c>
      <c r="V156" s="46">
        <f t="shared" si="21"/>
        <v>35.682669390534564</v>
      </c>
      <c r="W156" s="46">
        <f t="shared" si="22"/>
        <v>57.541709227102473</v>
      </c>
      <c r="X156" s="46">
        <f t="shared" si="23"/>
        <v>100</v>
      </c>
      <c r="Z156" s="47">
        <f t="shared" si="31"/>
        <v>10.938541186119227</v>
      </c>
      <c r="AA156" s="47">
        <f t="shared" si="32"/>
        <v>33.967228800382728</v>
      </c>
      <c r="AB156" s="47">
        <f t="shared" si="33"/>
        <v>55.094230013498041</v>
      </c>
      <c r="AC156" s="47">
        <f t="shared" si="34"/>
        <v>100</v>
      </c>
      <c r="AD156" s="56">
        <f t="shared" si="19"/>
        <v>89.061458813880762</v>
      </c>
      <c r="AE156" s="56">
        <v>59</v>
      </c>
      <c r="AF156" s="56">
        <f t="shared" si="30"/>
        <v>0.3813908872901679</v>
      </c>
    </row>
    <row r="157" spans="1:32">
      <c r="A157" s="7">
        <v>1951</v>
      </c>
      <c r="B157" s="43">
        <v>10116.246335825619</v>
      </c>
      <c r="C157" s="43">
        <v>14007.01</v>
      </c>
      <c r="D157" s="43">
        <f>'Chart 3 Trade Data'!Y166</f>
        <v>346925</v>
      </c>
      <c r="F157" s="43">
        <v>23000</v>
      </c>
      <c r="G157" s="43">
        <v>124100</v>
      </c>
      <c r="H157" s="43">
        <v>192200.00000000003</v>
      </c>
      <c r="I157" s="43">
        <f t="shared" si="17"/>
        <v>339300</v>
      </c>
      <c r="K157" s="43">
        <v>6022</v>
      </c>
      <c r="L157" s="43">
        <v>21265</v>
      </c>
      <c r="M157" s="43">
        <v>35004</v>
      </c>
      <c r="N157" s="43">
        <f t="shared" si="24"/>
        <v>62291</v>
      </c>
      <c r="P157" s="44">
        <f t="shared" si="25"/>
        <v>3.8193291265360347</v>
      </c>
      <c r="Q157" s="44">
        <f t="shared" si="26"/>
        <v>5.8358805549024222</v>
      </c>
      <c r="R157" s="44">
        <f t="shared" si="27"/>
        <v>5.4908010513084227</v>
      </c>
      <c r="S157" s="44">
        <f t="shared" si="28"/>
        <v>5.4470148175498867</v>
      </c>
      <c r="U157" s="46">
        <f t="shared" si="20"/>
        <v>6.778661951075744</v>
      </c>
      <c r="V157" s="46">
        <f t="shared" si="21"/>
        <v>36.575302092543474</v>
      </c>
      <c r="W157" s="46">
        <f t="shared" si="22"/>
        <v>56.646035956380793</v>
      </c>
      <c r="X157" s="46">
        <f t="shared" si="23"/>
        <v>100</v>
      </c>
      <c r="Z157" s="47">
        <f t="shared" si="31"/>
        <v>9.6675282143487831</v>
      </c>
      <c r="AA157" s="47">
        <f t="shared" si="32"/>
        <v>34.138158000353179</v>
      </c>
      <c r="AB157" s="47">
        <f t="shared" si="33"/>
        <v>56.194313785298036</v>
      </c>
      <c r="AC157" s="47">
        <f t="shared" si="34"/>
        <v>100</v>
      </c>
      <c r="AD157" s="56">
        <f t="shared" si="19"/>
        <v>90.332471785651222</v>
      </c>
      <c r="AE157" s="56">
        <v>58</v>
      </c>
      <c r="AF157" s="56">
        <f t="shared" si="30"/>
        <v>0.37791679255007193</v>
      </c>
    </row>
    <row r="158" spans="1:32">
      <c r="A158" s="7">
        <v>1952</v>
      </c>
      <c r="B158" s="43">
        <v>10315.544610385077</v>
      </c>
      <c r="C158" s="43">
        <v>14296.55</v>
      </c>
      <c r="D158" s="43">
        <f>'Chart 3 Trade Data'!Y167</f>
        <v>367325</v>
      </c>
      <c r="F158" s="43">
        <v>22100</v>
      </c>
      <c r="G158" s="43">
        <v>129199.99999999999</v>
      </c>
      <c r="H158" s="43">
        <v>207000.00000000003</v>
      </c>
      <c r="I158" s="43">
        <f t="shared" si="17"/>
        <v>358300</v>
      </c>
      <c r="K158" s="43">
        <v>5879</v>
      </c>
      <c r="L158" s="43">
        <v>21454</v>
      </c>
      <c r="M158" s="43">
        <v>36045</v>
      </c>
      <c r="N158" s="43">
        <f t="shared" si="24"/>
        <v>63378</v>
      </c>
      <c r="P158" s="44">
        <f t="shared" si="25"/>
        <v>3.7591427113454667</v>
      </c>
      <c r="Q158" s="44">
        <f t="shared" si="26"/>
        <v>6.0221870047543575</v>
      </c>
      <c r="R158" s="44">
        <f t="shared" si="27"/>
        <v>5.7428214731585525</v>
      </c>
      <c r="S158" s="44">
        <f t="shared" si="28"/>
        <v>5.6533812995045603</v>
      </c>
      <c r="U158" s="46">
        <f t="shared" si="20"/>
        <v>6.1680156293608706</v>
      </c>
      <c r="V158" s="46">
        <f t="shared" si="21"/>
        <v>36.059168294725083</v>
      </c>
      <c r="W158" s="46">
        <f t="shared" si="22"/>
        <v>57.772816075914051</v>
      </c>
      <c r="X158" s="46">
        <f t="shared" si="23"/>
        <v>100</v>
      </c>
      <c r="Z158" s="47">
        <f t="shared" si="31"/>
        <v>9.2760894947773682</v>
      </c>
      <c r="AA158" s="47">
        <f t="shared" si="32"/>
        <v>33.850863075515164</v>
      </c>
      <c r="AB158" s="47">
        <f t="shared" si="33"/>
        <v>56.873047429707469</v>
      </c>
      <c r="AC158" s="47">
        <f t="shared" si="34"/>
        <v>100</v>
      </c>
      <c r="AD158" s="56">
        <f t="shared" si="19"/>
        <v>90.723910505222634</v>
      </c>
      <c r="AE158" s="56">
        <v>57</v>
      </c>
      <c r="AF158" s="56">
        <f t="shared" si="30"/>
        <v>0.37311953251360896</v>
      </c>
    </row>
    <row r="159" spans="1:32">
      <c r="A159" s="7">
        <v>1953</v>
      </c>
      <c r="B159" s="43">
        <v>10612.608000799082</v>
      </c>
      <c r="C159" s="43">
        <v>14709.99</v>
      </c>
      <c r="D159" s="43">
        <f>'Chart 3 Trade Data'!Y168</f>
        <v>389225</v>
      </c>
      <c r="F159" s="43">
        <v>20000</v>
      </c>
      <c r="G159" s="43">
        <v>140200</v>
      </c>
      <c r="H159" s="43">
        <v>219100.00000000003</v>
      </c>
      <c r="I159" s="43">
        <f t="shared" si="17"/>
        <v>379300</v>
      </c>
      <c r="K159" s="43">
        <v>5696</v>
      </c>
      <c r="L159" s="43">
        <v>22088</v>
      </c>
      <c r="M159" s="43">
        <v>36381</v>
      </c>
      <c r="N159" s="43">
        <f t="shared" si="24"/>
        <v>64165</v>
      </c>
      <c r="P159" s="44">
        <f t="shared" si="25"/>
        <v>3.5112359550561796</v>
      </c>
      <c r="Q159" s="44">
        <f t="shared" si="26"/>
        <v>6.3473379210431</v>
      </c>
      <c r="R159" s="44">
        <f t="shared" si="27"/>
        <v>6.0223743162639849</v>
      </c>
      <c r="S159" s="44">
        <f t="shared" si="28"/>
        <v>5.9113223720096624</v>
      </c>
      <c r="U159" s="46">
        <f t="shared" si="20"/>
        <v>5.2728710783021357</v>
      </c>
      <c r="V159" s="46">
        <f t="shared" si="21"/>
        <v>36.962826258897969</v>
      </c>
      <c r="W159" s="46">
        <f t="shared" si="22"/>
        <v>57.764302662799906</v>
      </c>
      <c r="X159" s="46">
        <f t="shared" si="23"/>
        <v>100</v>
      </c>
      <c r="Z159" s="47">
        <f t="shared" si="31"/>
        <v>8.8771136912647091</v>
      </c>
      <c r="AA159" s="47">
        <f t="shared" si="32"/>
        <v>34.423751266266656</v>
      </c>
      <c r="AB159" s="47">
        <f t="shared" si="33"/>
        <v>56.699135042468633</v>
      </c>
      <c r="AC159" s="47">
        <f t="shared" si="34"/>
        <v>100</v>
      </c>
      <c r="AD159" s="56">
        <f t="shared" si="19"/>
        <v>91.122886308735289</v>
      </c>
      <c r="AE159" s="56">
        <v>56</v>
      </c>
      <c r="AF159" s="56">
        <f t="shared" si="30"/>
        <v>0.37777283688792351</v>
      </c>
    </row>
    <row r="160" spans="1:32">
      <c r="A160" s="7">
        <v>1954</v>
      </c>
      <c r="B160" s="43">
        <v>10359.108363083189</v>
      </c>
      <c r="C160" s="43">
        <v>14362.87</v>
      </c>
      <c r="D160" s="43">
        <f>'Chart 3 Trade Data'!Y169</f>
        <v>390525.00000000006</v>
      </c>
      <c r="F160" s="43">
        <v>19600</v>
      </c>
      <c r="G160" s="43">
        <v>135300</v>
      </c>
      <c r="H160" s="43">
        <v>225499.99999999997</v>
      </c>
      <c r="I160" s="43">
        <f t="shared" si="17"/>
        <v>380400</v>
      </c>
      <c r="K160" s="43">
        <v>5713</v>
      </c>
      <c r="L160" s="43">
        <v>20605</v>
      </c>
      <c r="M160" s="43">
        <v>35920</v>
      </c>
      <c r="N160" s="43">
        <f t="shared" si="24"/>
        <v>62238</v>
      </c>
      <c r="P160" s="44">
        <f t="shared" si="25"/>
        <v>3.4307719236828285</v>
      </c>
      <c r="Q160" s="44">
        <f t="shared" si="26"/>
        <v>6.566367386556661</v>
      </c>
      <c r="R160" s="44">
        <f t="shared" si="27"/>
        <v>6.2778396436525608</v>
      </c>
      <c r="S160" s="44">
        <f t="shared" si="28"/>
        <v>6.1120215945242453</v>
      </c>
      <c r="U160" s="46">
        <f t="shared" si="20"/>
        <v>5.1524710830704521</v>
      </c>
      <c r="V160" s="46">
        <f t="shared" si="21"/>
        <v>35.56782334384858</v>
      </c>
      <c r="W160" s="46">
        <f t="shared" si="22"/>
        <v>59.27970557308096</v>
      </c>
      <c r="X160" s="46">
        <f t="shared" si="23"/>
        <v>100</v>
      </c>
      <c r="Z160" s="47">
        <f t="shared" si="31"/>
        <v>9.1792795398309721</v>
      </c>
      <c r="AA160" s="47">
        <f t="shared" si="32"/>
        <v>33.10678363700633</v>
      </c>
      <c r="AB160" s="47">
        <f t="shared" si="33"/>
        <v>57.713936823162697</v>
      </c>
      <c r="AC160" s="47">
        <f t="shared" si="34"/>
        <v>100</v>
      </c>
      <c r="AD160" s="56">
        <f t="shared" si="19"/>
        <v>90.820720460169028</v>
      </c>
      <c r="AE160" s="56">
        <v>55</v>
      </c>
      <c r="AF160" s="56">
        <f t="shared" si="30"/>
        <v>0.36452896948252983</v>
      </c>
    </row>
    <row r="161" spans="1:32">
      <c r="A161" s="7">
        <v>1955</v>
      </c>
      <c r="B161" s="43">
        <v>10896.854716719601</v>
      </c>
      <c r="C161" s="43">
        <v>15128.12</v>
      </c>
      <c r="D161" s="43">
        <f>'Chart 3 Trade Data'!Y170</f>
        <v>425475</v>
      </c>
      <c r="F161" s="43">
        <v>18800</v>
      </c>
      <c r="G161" s="43">
        <v>151700</v>
      </c>
      <c r="H161" s="43">
        <v>244200</v>
      </c>
      <c r="I161" s="43">
        <f t="shared" si="17"/>
        <v>414700</v>
      </c>
      <c r="K161" s="43">
        <v>5525</v>
      </c>
      <c r="L161" s="43">
        <v>21150</v>
      </c>
      <c r="M161" s="43">
        <v>36600</v>
      </c>
      <c r="N161" s="43">
        <f t="shared" si="24"/>
        <v>63275</v>
      </c>
      <c r="P161" s="44">
        <f t="shared" si="25"/>
        <v>3.4027149321266967</v>
      </c>
      <c r="Q161" s="44">
        <f t="shared" si="26"/>
        <v>7.1725768321513002</v>
      </c>
      <c r="R161" s="44">
        <f t="shared" si="27"/>
        <v>6.6721311475409832</v>
      </c>
      <c r="S161" s="44">
        <f t="shared" si="28"/>
        <v>6.55393125246938</v>
      </c>
      <c r="U161" s="46">
        <f t="shared" si="20"/>
        <v>4.5333976368459128</v>
      </c>
      <c r="V161" s="46">
        <f t="shared" si="21"/>
        <v>36.580660718591751</v>
      </c>
      <c r="W161" s="46">
        <f t="shared" si="22"/>
        <v>58.885941644562337</v>
      </c>
      <c r="X161" s="46">
        <f t="shared" si="23"/>
        <v>100</v>
      </c>
      <c r="Z161" s="47">
        <f t="shared" si="31"/>
        <v>8.7317265902805214</v>
      </c>
      <c r="AA161" s="47">
        <f t="shared" si="32"/>
        <v>33.425523508494663</v>
      </c>
      <c r="AB161" s="47">
        <f t="shared" si="33"/>
        <v>57.842749901224813</v>
      </c>
      <c r="AC161" s="47">
        <f t="shared" si="34"/>
        <v>100</v>
      </c>
      <c r="AD161" s="56">
        <f t="shared" si="19"/>
        <v>91.268273409719484</v>
      </c>
      <c r="AE161" s="56">
        <v>54</v>
      </c>
      <c r="AF161" s="56">
        <f t="shared" si="30"/>
        <v>0.36623376623376619</v>
      </c>
    </row>
    <row r="162" spans="1:32">
      <c r="A162" s="7">
        <v>1956</v>
      </c>
      <c r="B162" s="43">
        <v>10914.282161950941</v>
      </c>
      <c r="C162" s="43">
        <v>15156.85</v>
      </c>
      <c r="D162" s="43">
        <f>'Chart 3 Trade Data'!Y171</f>
        <v>449350</v>
      </c>
      <c r="F162" s="43">
        <v>18600</v>
      </c>
      <c r="G162" s="43">
        <v>159200</v>
      </c>
      <c r="H162" s="43">
        <v>259599.99999999997</v>
      </c>
      <c r="I162" s="43">
        <f t="shared" si="17"/>
        <v>437400</v>
      </c>
      <c r="K162" s="43">
        <v>5251</v>
      </c>
      <c r="L162" s="43">
        <v>21574</v>
      </c>
      <c r="M162" s="43">
        <v>37601</v>
      </c>
      <c r="N162" s="43">
        <f t="shared" si="24"/>
        <v>64426</v>
      </c>
      <c r="P162" s="44">
        <f t="shared" si="25"/>
        <v>3.5421824414397256</v>
      </c>
      <c r="Q162" s="44">
        <f t="shared" si="26"/>
        <v>7.3792528043014736</v>
      </c>
      <c r="R162" s="44">
        <f t="shared" si="27"/>
        <v>6.9040717002207384</v>
      </c>
      <c r="S162" s="44">
        <f t="shared" si="28"/>
        <v>6.7891844907335548</v>
      </c>
      <c r="U162" s="46">
        <f t="shared" si="20"/>
        <v>4.252400548696845</v>
      </c>
      <c r="V162" s="46">
        <f t="shared" si="21"/>
        <v>36.396890717878371</v>
      </c>
      <c r="W162" s="46">
        <f t="shared" si="22"/>
        <v>59.350708733424774</v>
      </c>
      <c r="X162" s="46">
        <f t="shared" si="23"/>
        <v>100</v>
      </c>
      <c r="Z162" s="47">
        <f t="shared" si="31"/>
        <v>8.1504361593145624</v>
      </c>
      <c r="AA162" s="47">
        <f t="shared" si="32"/>
        <v>33.486480613416944</v>
      </c>
      <c r="AB162" s="47">
        <f t="shared" si="33"/>
        <v>58.363083227268497</v>
      </c>
      <c r="AC162" s="47">
        <f t="shared" si="34"/>
        <v>100</v>
      </c>
      <c r="AD162" s="56">
        <f t="shared" si="19"/>
        <v>91.849563840685448</v>
      </c>
      <c r="AE162" s="56">
        <v>53</v>
      </c>
      <c r="AF162" s="56">
        <f t="shared" si="30"/>
        <v>0.36457963667089138</v>
      </c>
    </row>
    <row r="163" spans="1:32">
      <c r="A163" s="7">
        <v>1957</v>
      </c>
      <c r="B163" s="43">
        <v>10919.986742952833</v>
      </c>
      <c r="C163" s="43">
        <v>15186.78</v>
      </c>
      <c r="D163" s="43">
        <f>'Chart 3 Trade Data'!Y172</f>
        <v>474049.99999999994</v>
      </c>
      <c r="F163" s="43">
        <v>18400</v>
      </c>
      <c r="G163" s="43">
        <v>166000</v>
      </c>
      <c r="H163" s="43">
        <v>276700.00000000006</v>
      </c>
      <c r="I163" s="43">
        <f t="shared" si="17"/>
        <v>461100.00000000006</v>
      </c>
      <c r="K163" s="43">
        <v>5010</v>
      </c>
      <c r="L163" s="43">
        <v>21471</v>
      </c>
      <c r="M163" s="43">
        <v>38197</v>
      </c>
      <c r="N163" s="43">
        <f t="shared" si="24"/>
        <v>64678</v>
      </c>
      <c r="P163" s="44">
        <f t="shared" si="25"/>
        <v>3.6726546906187623</v>
      </c>
      <c r="Q163" s="44">
        <f t="shared" si="26"/>
        <v>7.7313585766848307</v>
      </c>
      <c r="R163" s="44">
        <f t="shared" si="27"/>
        <v>7.2440243998219769</v>
      </c>
      <c r="S163" s="44">
        <f t="shared" si="28"/>
        <v>7.1291629302081088</v>
      </c>
      <c r="U163" s="46">
        <f t="shared" si="20"/>
        <v>3.9904576013879849</v>
      </c>
      <c r="V163" s="46">
        <f t="shared" si="21"/>
        <v>36.000867490782909</v>
      </c>
      <c r="W163" s="46">
        <f t="shared" si="22"/>
        <v>60.008674907829111</v>
      </c>
      <c r="X163" s="46">
        <f t="shared" si="23"/>
        <v>100</v>
      </c>
      <c r="Z163" s="47">
        <f t="shared" si="31"/>
        <v>7.7460651226073782</v>
      </c>
      <c r="AA163" s="47">
        <f t="shared" si="32"/>
        <v>33.196759330838923</v>
      </c>
      <c r="AB163" s="47">
        <f t="shared" si="33"/>
        <v>59.057175546553694</v>
      </c>
      <c r="AC163" s="47">
        <f t="shared" si="34"/>
        <v>100</v>
      </c>
      <c r="AD163" s="56">
        <f t="shared" si="19"/>
        <v>92.253934877392624</v>
      </c>
      <c r="AE163" s="56">
        <v>52</v>
      </c>
      <c r="AF163" s="56">
        <f t="shared" si="30"/>
        <v>0.35984112086880737</v>
      </c>
    </row>
    <row r="164" spans="1:32">
      <c r="A164" s="7">
        <v>1958</v>
      </c>
      <c r="B164" s="43">
        <v>10630.528013174597</v>
      </c>
      <c r="C164" s="43">
        <v>14801.8</v>
      </c>
      <c r="D164" s="43">
        <f>'Chart 3 Trade Data'!Y173</f>
        <v>481225</v>
      </c>
      <c r="F164" s="43">
        <v>20600</v>
      </c>
      <c r="G164" s="43">
        <v>158500</v>
      </c>
      <c r="H164" s="43">
        <v>288099.99999999994</v>
      </c>
      <c r="I164" s="43">
        <f t="shared" si="17"/>
        <v>467199.99999999994</v>
      </c>
      <c r="K164" s="43">
        <v>4848</v>
      </c>
      <c r="L164" s="43">
        <v>19778</v>
      </c>
      <c r="M164" s="43">
        <v>38032</v>
      </c>
      <c r="N164" s="43">
        <f t="shared" si="24"/>
        <v>62658</v>
      </c>
      <c r="P164" s="44">
        <f t="shared" si="25"/>
        <v>4.2491749174917492</v>
      </c>
      <c r="Q164" s="44">
        <f t="shared" si="26"/>
        <v>8.0139548993831529</v>
      </c>
      <c r="R164" s="44">
        <f t="shared" si="27"/>
        <v>7.5751998317206546</v>
      </c>
      <c r="S164" s="44">
        <f t="shared" si="28"/>
        <v>7.4563503463244905</v>
      </c>
      <c r="U164" s="46">
        <f t="shared" si="20"/>
        <v>4.4092465753424666</v>
      </c>
      <c r="V164" s="46">
        <f t="shared" si="21"/>
        <v>33.925513698630141</v>
      </c>
      <c r="W164" s="46">
        <f t="shared" si="22"/>
        <v>61.665239726027387</v>
      </c>
      <c r="X164" s="46">
        <f t="shared" si="23"/>
        <v>100</v>
      </c>
      <c r="Z164" s="47">
        <f t="shared" si="31"/>
        <v>7.7372402566312362</v>
      </c>
      <c r="AA164" s="47">
        <f t="shared" si="32"/>
        <v>31.565003670720419</v>
      </c>
      <c r="AB164" s="47">
        <f t="shared" si="33"/>
        <v>60.697756072648346</v>
      </c>
      <c r="AC164" s="47">
        <f t="shared" si="34"/>
        <v>100</v>
      </c>
      <c r="AD164" s="56">
        <f t="shared" si="19"/>
        <v>92.262759743368761</v>
      </c>
      <c r="AE164" s="56">
        <v>51</v>
      </c>
      <c r="AF164" s="56">
        <f t="shared" si="30"/>
        <v>0.34212074035633977</v>
      </c>
    </row>
    <row r="165" spans="1:32">
      <c r="A165" s="7">
        <v>1959</v>
      </c>
      <c r="B165" s="43">
        <v>11230.16926277906</v>
      </c>
      <c r="C165" s="43">
        <v>15595.89</v>
      </c>
      <c r="D165" s="43">
        <f>'Chart 3 Trade Data'!Y174</f>
        <v>521650</v>
      </c>
      <c r="F165" s="43">
        <v>19000</v>
      </c>
      <c r="G165" s="43">
        <v>175700</v>
      </c>
      <c r="H165" s="43">
        <v>311900.00000000006</v>
      </c>
      <c r="I165" s="43">
        <f t="shared" si="17"/>
        <v>506600.00000000006</v>
      </c>
      <c r="K165" s="43">
        <v>4704</v>
      </c>
      <c r="L165" s="43">
        <v>20646</v>
      </c>
      <c r="M165" s="43">
        <v>38786</v>
      </c>
      <c r="N165" s="43">
        <f t="shared" si="24"/>
        <v>64136</v>
      </c>
      <c r="P165" s="44">
        <f t="shared" si="25"/>
        <v>4.0391156462585034</v>
      </c>
      <c r="Q165" s="44">
        <f t="shared" si="26"/>
        <v>8.5101230262520584</v>
      </c>
      <c r="R165" s="44">
        <f t="shared" si="27"/>
        <v>8.0415613881297396</v>
      </c>
      <c r="S165" s="44">
        <f t="shared" si="28"/>
        <v>7.8988399650742185</v>
      </c>
      <c r="U165" s="46">
        <f t="shared" si="20"/>
        <v>3.7504934859849977</v>
      </c>
      <c r="V165" s="46">
        <f t="shared" si="21"/>
        <v>34.682195025661265</v>
      </c>
      <c r="W165" s="46">
        <f t="shared" si="22"/>
        <v>61.567311488353738</v>
      </c>
      <c r="X165" s="46">
        <f t="shared" si="23"/>
        <v>100</v>
      </c>
      <c r="Z165" s="47">
        <f t="shared" si="31"/>
        <v>7.3344143694648869</v>
      </c>
      <c r="AA165" s="47">
        <f t="shared" si="32"/>
        <v>32.190969190470248</v>
      </c>
      <c r="AB165" s="47">
        <f t="shared" si="33"/>
        <v>60.474616440064864</v>
      </c>
      <c r="AC165" s="47">
        <f t="shared" si="34"/>
        <v>100</v>
      </c>
      <c r="AD165" s="56">
        <f t="shared" si="19"/>
        <v>92.665585630535105</v>
      </c>
      <c r="AE165" s="56">
        <v>50</v>
      </c>
      <c r="AF165" s="56">
        <f t="shared" si="30"/>
        <v>0.34738861219545025</v>
      </c>
    </row>
    <row r="166" spans="1:32">
      <c r="A166" s="7">
        <v>1960</v>
      </c>
      <c r="B166" s="43">
        <v>11328.475516269904</v>
      </c>
      <c r="C166" s="43">
        <v>15661.1</v>
      </c>
      <c r="D166" s="43">
        <f>'Chart 3 Trade Data'!Y175</f>
        <v>542375</v>
      </c>
      <c r="F166" s="43">
        <v>19900</v>
      </c>
      <c r="G166" s="43">
        <v>178600.00000000003</v>
      </c>
      <c r="H166" s="43">
        <v>327900</v>
      </c>
      <c r="I166" s="43">
        <f t="shared" si="17"/>
        <v>526400</v>
      </c>
      <c r="K166" s="43">
        <v>4531</v>
      </c>
      <c r="L166" s="43">
        <v>20710</v>
      </c>
      <c r="M166" s="43">
        <v>39788</v>
      </c>
      <c r="N166" s="43">
        <f t="shared" si="24"/>
        <v>65029</v>
      </c>
      <c r="P166" s="44">
        <f t="shared" si="25"/>
        <v>4.3919664533215625</v>
      </c>
      <c r="Q166" s="44">
        <f t="shared" si="26"/>
        <v>8.623853211009175</v>
      </c>
      <c r="R166" s="44">
        <f t="shared" si="27"/>
        <v>8.2411782446968935</v>
      </c>
      <c r="S166" s="44">
        <f t="shared" si="28"/>
        <v>8.0948499900044588</v>
      </c>
      <c r="U166" s="46">
        <f t="shared" si="20"/>
        <v>3.7803951367781155</v>
      </c>
      <c r="V166" s="46">
        <f t="shared" si="21"/>
        <v>33.928571428571438</v>
      </c>
      <c r="W166" s="46">
        <f t="shared" si="22"/>
        <v>62.291033434650458</v>
      </c>
      <c r="X166" s="46">
        <f t="shared" si="23"/>
        <v>100</v>
      </c>
      <c r="Z166" s="47">
        <f t="shared" si="31"/>
        <v>6.9676605822017867</v>
      </c>
      <c r="AA166" s="47">
        <f t="shared" si="32"/>
        <v>31.847329652924081</v>
      </c>
      <c r="AB166" s="47">
        <f t="shared" si="33"/>
        <v>61.185009764874131</v>
      </c>
      <c r="AC166" s="47">
        <f t="shared" si="34"/>
        <v>100</v>
      </c>
      <c r="AD166" s="56">
        <f t="shared" si="19"/>
        <v>93.032339417798212</v>
      </c>
      <c r="AE166" s="56">
        <v>49</v>
      </c>
      <c r="AF166" s="56">
        <f t="shared" si="30"/>
        <v>0.3423253661278059</v>
      </c>
    </row>
    <row r="167" spans="1:32">
      <c r="A167" s="7">
        <v>1961</v>
      </c>
      <c r="B167" s="43">
        <v>11401.734434457867</v>
      </c>
      <c r="C167" s="43">
        <v>15766.13</v>
      </c>
      <c r="D167" s="43">
        <f>'Chart 3 Trade Data'!Y176</f>
        <v>562200</v>
      </c>
      <c r="F167" s="43">
        <v>20100</v>
      </c>
      <c r="G167" s="43">
        <v>181000</v>
      </c>
      <c r="H167" s="43">
        <v>343699.99999999994</v>
      </c>
      <c r="I167" s="43">
        <f t="shared" si="17"/>
        <v>544800</v>
      </c>
      <c r="K167" s="43">
        <v>4442</v>
      </c>
      <c r="L167" s="43">
        <v>20221</v>
      </c>
      <c r="M167" s="43">
        <v>40118</v>
      </c>
      <c r="N167" s="43">
        <f t="shared" si="24"/>
        <v>64781</v>
      </c>
      <c r="P167" s="44">
        <f t="shared" si="25"/>
        <v>4.5249887438090948</v>
      </c>
      <c r="Q167" s="44">
        <f t="shared" si="26"/>
        <v>8.9510904505217344</v>
      </c>
      <c r="R167" s="44">
        <f t="shared" si="27"/>
        <v>8.567226681290192</v>
      </c>
      <c r="S167" s="44">
        <f t="shared" si="28"/>
        <v>8.4098732653092725</v>
      </c>
      <c r="U167" s="46">
        <f t="shared" si="20"/>
        <v>3.6894273127753303</v>
      </c>
      <c r="V167" s="46">
        <f t="shared" si="21"/>
        <v>33.223201174743025</v>
      </c>
      <c r="W167" s="46">
        <f t="shared" si="22"/>
        <v>63.087371512481631</v>
      </c>
      <c r="X167" s="46">
        <f t="shared" si="23"/>
        <v>100</v>
      </c>
      <c r="Z167" s="47">
        <f t="shared" si="31"/>
        <v>6.8569487967150859</v>
      </c>
      <c r="AA167" s="47">
        <f t="shared" si="32"/>
        <v>31.214399283740605</v>
      </c>
      <c r="AB167" s="47">
        <f t="shared" si="33"/>
        <v>61.928651919544308</v>
      </c>
      <c r="AC167" s="47">
        <f t="shared" si="34"/>
        <v>100</v>
      </c>
      <c r="AD167" s="56">
        <f t="shared" si="19"/>
        <v>93.143051203284912</v>
      </c>
      <c r="AE167" s="56">
        <v>48</v>
      </c>
      <c r="AF167" s="56">
        <f t="shared" si="30"/>
        <v>0.33512322047100551</v>
      </c>
    </row>
    <row r="168" spans="1:32">
      <c r="A168" s="7">
        <v>1962</v>
      </c>
      <c r="B168" s="43">
        <v>11904.984507178162</v>
      </c>
      <c r="C168" s="43">
        <v>16466.05</v>
      </c>
      <c r="D168" s="43">
        <f>'Chart 3 Trade Data'!Y177</f>
        <v>603925</v>
      </c>
      <c r="F168" s="43">
        <v>20300</v>
      </c>
      <c r="G168" s="43">
        <v>197000</v>
      </c>
      <c r="H168" s="43">
        <v>368400.00000000006</v>
      </c>
      <c r="I168" s="43">
        <f t="shared" si="17"/>
        <v>585700</v>
      </c>
      <c r="K168" s="43">
        <v>4310</v>
      </c>
      <c r="L168" s="43">
        <v>20865</v>
      </c>
      <c r="M168" s="43">
        <v>40959</v>
      </c>
      <c r="N168" s="43">
        <f t="shared" si="24"/>
        <v>66134</v>
      </c>
      <c r="P168" s="44">
        <f t="shared" si="25"/>
        <v>4.7099767981438516</v>
      </c>
      <c r="Q168" s="44">
        <f t="shared" si="26"/>
        <v>9.4416486939851421</v>
      </c>
      <c r="R168" s="44">
        <f t="shared" si="27"/>
        <v>8.9943602138724099</v>
      </c>
      <c r="S168" s="44">
        <f t="shared" si="28"/>
        <v>8.856261529621678</v>
      </c>
      <c r="U168" s="46">
        <f t="shared" si="20"/>
        <v>3.4659381936144782</v>
      </c>
      <c r="V168" s="46">
        <f t="shared" si="21"/>
        <v>33.63496670650504</v>
      </c>
      <c r="W168" s="46">
        <f t="shared" si="22"/>
        <v>62.899095099880498</v>
      </c>
      <c r="X168" s="46">
        <f t="shared" si="23"/>
        <v>100</v>
      </c>
      <c r="Z168" s="47">
        <f t="shared" si="31"/>
        <v>6.5170714004899146</v>
      </c>
      <c r="AA168" s="47">
        <f t="shared" si="32"/>
        <v>31.549581153415794</v>
      </c>
      <c r="AB168" s="47">
        <f t="shared" si="33"/>
        <v>61.933347446094295</v>
      </c>
      <c r="AC168" s="47">
        <f t="shared" si="34"/>
        <v>100</v>
      </c>
      <c r="AD168" s="56">
        <f t="shared" si="19"/>
        <v>93.482928599510089</v>
      </c>
      <c r="AE168" s="56">
        <v>47</v>
      </c>
      <c r="AF168" s="56">
        <f t="shared" si="30"/>
        <v>0.33749029503105593</v>
      </c>
    </row>
    <row r="169" spans="1:32">
      <c r="A169" s="7">
        <v>1963</v>
      </c>
      <c r="B169" s="43">
        <v>12242.340495238901</v>
      </c>
      <c r="C169" s="43">
        <v>16939.78</v>
      </c>
      <c r="D169" s="43">
        <f>'Chart 3 Trade Data'!Y178</f>
        <v>637450</v>
      </c>
      <c r="F169" s="43">
        <v>20500</v>
      </c>
      <c r="G169" s="43">
        <v>207899.99999999997</v>
      </c>
      <c r="H169" s="43">
        <v>389400</v>
      </c>
      <c r="I169" s="43">
        <f t="shared" si="17"/>
        <v>617800</v>
      </c>
      <c r="K169" s="43">
        <v>4079</v>
      </c>
      <c r="L169" s="43">
        <v>21042</v>
      </c>
      <c r="M169" s="43">
        <v>41580</v>
      </c>
      <c r="N169" s="43">
        <f t="shared" si="24"/>
        <v>66701</v>
      </c>
      <c r="P169" s="44">
        <f t="shared" si="25"/>
        <v>5.0257416033341507</v>
      </c>
      <c r="Q169" s="44">
        <f t="shared" si="26"/>
        <v>9.8802395209580833</v>
      </c>
      <c r="R169" s="44">
        <f t="shared" si="27"/>
        <v>9.3650793650793656</v>
      </c>
      <c r="S169" s="44">
        <f t="shared" si="28"/>
        <v>9.2622299515749393</v>
      </c>
      <c r="U169" s="46">
        <f t="shared" si="20"/>
        <v>3.3182259630948527</v>
      </c>
      <c r="V169" s="46">
        <f t="shared" si="21"/>
        <v>33.651667206215599</v>
      </c>
      <c r="W169" s="46">
        <f t="shared" si="22"/>
        <v>63.03010683068954</v>
      </c>
      <c r="X169" s="46">
        <f t="shared" si="23"/>
        <v>100</v>
      </c>
      <c r="Z169" s="47">
        <f t="shared" si="31"/>
        <v>6.1153505944438615</v>
      </c>
      <c r="AA169" s="47">
        <f t="shared" si="32"/>
        <v>31.546753421987678</v>
      </c>
      <c r="AB169" s="47">
        <f t="shared" si="33"/>
        <v>62.337895983568465</v>
      </c>
      <c r="AC169" s="47">
        <f t="shared" si="34"/>
        <v>100</v>
      </c>
      <c r="AD169" s="56">
        <f t="shared" si="19"/>
        <v>93.884649405556146</v>
      </c>
      <c r="AE169" s="56">
        <v>46</v>
      </c>
      <c r="AF169" s="56">
        <f t="shared" si="30"/>
        <v>0.33601609657947684</v>
      </c>
    </row>
    <row r="170" spans="1:32">
      <c r="A170" s="7">
        <v>1964</v>
      </c>
      <c r="B170" s="43">
        <v>12772.566431634954</v>
      </c>
      <c r="C170" s="43">
        <v>17674.95</v>
      </c>
      <c r="D170" s="43">
        <f>'Chart 3 Trade Data'!Y179</f>
        <v>684450</v>
      </c>
      <c r="F170" s="43">
        <v>19600</v>
      </c>
      <c r="G170" s="43">
        <v>223600.00000000003</v>
      </c>
      <c r="H170" s="43">
        <v>420400</v>
      </c>
      <c r="I170" s="43">
        <f t="shared" si="17"/>
        <v>663600</v>
      </c>
      <c r="K170" s="43">
        <v>3862</v>
      </c>
      <c r="L170" s="43">
        <v>21376</v>
      </c>
      <c r="M170" s="43">
        <v>42685</v>
      </c>
      <c r="N170" s="43">
        <f t="shared" si="24"/>
        <v>67923</v>
      </c>
      <c r="P170" s="44">
        <f t="shared" si="25"/>
        <v>5.0750906266183327</v>
      </c>
      <c r="Q170" s="44">
        <f t="shared" si="26"/>
        <v>10.460329341317367</v>
      </c>
      <c r="R170" s="44">
        <f t="shared" si="27"/>
        <v>9.8488930537659591</v>
      </c>
      <c r="S170" s="44">
        <f t="shared" si="28"/>
        <v>9.7698864891126718</v>
      </c>
      <c r="U170" s="46">
        <f t="shared" si="20"/>
        <v>2.9535864978902953</v>
      </c>
      <c r="V170" s="46">
        <f t="shared" si="21"/>
        <v>33.694996986136232</v>
      </c>
      <c r="W170" s="46">
        <f t="shared" si="22"/>
        <v>63.351416515973476</v>
      </c>
      <c r="X170" s="46">
        <f t="shared" si="23"/>
        <v>100</v>
      </c>
      <c r="Z170" s="47">
        <f t="shared" si="31"/>
        <v>5.6858501538506836</v>
      </c>
      <c r="AA170" s="47">
        <f t="shared" si="32"/>
        <v>31.47093031815438</v>
      </c>
      <c r="AB170" s="47">
        <f t="shared" si="33"/>
        <v>62.843219527994933</v>
      </c>
      <c r="AC170" s="47">
        <f t="shared" si="34"/>
        <v>100</v>
      </c>
      <c r="AD170" s="56">
        <f t="shared" si="19"/>
        <v>94.31414984614932</v>
      </c>
      <c r="AE170" s="56">
        <v>45</v>
      </c>
      <c r="AF170" s="56">
        <f t="shared" si="30"/>
        <v>0.33368195938246359</v>
      </c>
    </row>
    <row r="171" spans="1:32">
      <c r="A171" s="7">
        <v>1965</v>
      </c>
      <c r="B171" s="43">
        <v>13418.701718450051</v>
      </c>
      <c r="C171" s="43">
        <v>18575.54</v>
      </c>
      <c r="D171" s="43">
        <f>'Chart 3 Trade Data'!Y180</f>
        <v>742300.00000000012</v>
      </c>
      <c r="F171" s="43">
        <v>22400</v>
      </c>
      <c r="G171" s="43">
        <v>244900</v>
      </c>
      <c r="H171" s="43">
        <v>451800.00000000006</v>
      </c>
      <c r="I171" s="43">
        <f t="shared" si="17"/>
        <v>719100</v>
      </c>
      <c r="K171" s="43">
        <v>3713</v>
      </c>
      <c r="L171" s="43">
        <v>22449</v>
      </c>
      <c r="M171" s="43">
        <v>44018</v>
      </c>
      <c r="N171" s="43">
        <f t="shared" si="24"/>
        <v>70180</v>
      </c>
      <c r="P171" s="44">
        <f t="shared" si="25"/>
        <v>6.0328575276057093</v>
      </c>
      <c r="Q171" s="44">
        <f t="shared" si="26"/>
        <v>10.909171900752817</v>
      </c>
      <c r="R171" s="44">
        <f t="shared" si="27"/>
        <v>10.263982916079787</v>
      </c>
      <c r="S171" s="44">
        <f t="shared" si="28"/>
        <v>10.2465089769165</v>
      </c>
      <c r="U171" s="46">
        <f t="shared" si="20"/>
        <v>3.1150048671951049</v>
      </c>
      <c r="V171" s="46">
        <f t="shared" si="21"/>
        <v>34.056459463217912</v>
      </c>
      <c r="W171" s="46">
        <f t="shared" si="22"/>
        <v>62.828535669586991</v>
      </c>
      <c r="X171" s="46">
        <f t="shared" si="23"/>
        <v>100</v>
      </c>
      <c r="Z171" s="47">
        <f t="shared" si="31"/>
        <v>5.2906811057281278</v>
      </c>
      <c r="AA171" s="47">
        <f t="shared" si="32"/>
        <v>31.987745796523225</v>
      </c>
      <c r="AB171" s="47">
        <f t="shared" si="33"/>
        <v>62.721573097748646</v>
      </c>
      <c r="AC171" s="47">
        <f t="shared" si="34"/>
        <v>100</v>
      </c>
      <c r="AD171" s="56">
        <f t="shared" si="19"/>
        <v>94.709318894271874</v>
      </c>
      <c r="AE171" s="56">
        <v>44</v>
      </c>
      <c r="AF171" s="56">
        <f t="shared" si="30"/>
        <v>0.33774655092000538</v>
      </c>
    </row>
    <row r="172" spans="1:32">
      <c r="A172" s="7">
        <v>1966</v>
      </c>
      <c r="B172" s="43">
        <v>14133.526658526658</v>
      </c>
      <c r="C172" s="43">
        <v>19559.099999999999</v>
      </c>
      <c r="D172" s="43">
        <f>'Chart 3 Trade Data'!Y181</f>
        <v>813400.00000000012</v>
      </c>
      <c r="F172" s="43">
        <v>23400</v>
      </c>
      <c r="G172" s="43">
        <v>270100</v>
      </c>
      <c r="H172" s="43">
        <v>494200.00000000006</v>
      </c>
      <c r="I172" s="43">
        <f t="shared" si="17"/>
        <v>787700</v>
      </c>
      <c r="K172" s="43">
        <v>3432</v>
      </c>
      <c r="L172" s="43">
        <v>23737</v>
      </c>
      <c r="M172" s="43">
        <v>46188</v>
      </c>
      <c r="N172" s="43">
        <f t="shared" si="24"/>
        <v>73357</v>
      </c>
      <c r="P172" s="44">
        <f t="shared" si="25"/>
        <v>6.8181818181818183</v>
      </c>
      <c r="Q172" s="44">
        <f t="shared" si="26"/>
        <v>11.378860007583098</v>
      </c>
      <c r="R172" s="44">
        <f t="shared" si="27"/>
        <v>10.699748852515807</v>
      </c>
      <c r="S172" s="44">
        <f t="shared" si="28"/>
        <v>10.73789822375506</v>
      </c>
      <c r="U172" s="46">
        <f t="shared" si="20"/>
        <v>2.9706741145106004</v>
      </c>
      <c r="V172" s="46">
        <f t="shared" si="21"/>
        <v>34.289704202107401</v>
      </c>
      <c r="W172" s="46">
        <f t="shared" si="22"/>
        <v>62.739621683382005</v>
      </c>
      <c r="X172" s="46">
        <f t="shared" si="23"/>
        <v>100</v>
      </c>
      <c r="Z172" s="47">
        <f t="shared" si="31"/>
        <v>4.6784901236419154</v>
      </c>
      <c r="AA172" s="47">
        <f t="shared" si="32"/>
        <v>32.358193492100277</v>
      </c>
      <c r="AB172" s="47">
        <f t="shared" si="33"/>
        <v>62.963316384257809</v>
      </c>
      <c r="AC172" s="47">
        <f t="shared" si="34"/>
        <v>100</v>
      </c>
      <c r="AD172" s="56">
        <f t="shared" si="19"/>
        <v>95.321509876358078</v>
      </c>
      <c r="AE172" s="56">
        <v>43</v>
      </c>
      <c r="AF172" s="56">
        <f t="shared" si="30"/>
        <v>0.33946371111905616</v>
      </c>
    </row>
    <row r="173" spans="1:32">
      <c r="A173" s="7">
        <v>1967</v>
      </c>
      <c r="B173" s="43">
        <v>14330.030395748621</v>
      </c>
      <c r="C173" s="43">
        <v>19836.28</v>
      </c>
      <c r="D173" s="43">
        <f>'Chart 3 Trade Data'!Y182</f>
        <v>859950</v>
      </c>
      <c r="F173" s="43">
        <v>22900</v>
      </c>
      <c r="G173" s="43">
        <v>277300</v>
      </c>
      <c r="H173" s="43">
        <v>532199.99999999988</v>
      </c>
      <c r="I173" s="43">
        <f t="shared" si="17"/>
        <v>832399.99999999988</v>
      </c>
      <c r="K173" s="43">
        <v>3338</v>
      </c>
      <c r="L173" s="43">
        <v>23924</v>
      </c>
      <c r="M173" s="43">
        <v>47933</v>
      </c>
      <c r="N173" s="43">
        <f t="shared" si="24"/>
        <v>75195</v>
      </c>
      <c r="P173" s="44">
        <f t="shared" si="25"/>
        <v>6.8603954463750751</v>
      </c>
      <c r="Q173" s="44">
        <f t="shared" si="26"/>
        <v>11.590871091790671</v>
      </c>
      <c r="R173" s="44">
        <f t="shared" si="27"/>
        <v>11.102997934617067</v>
      </c>
      <c r="S173" s="44">
        <f t="shared" si="28"/>
        <v>11.069884965755699</v>
      </c>
      <c r="U173" s="46">
        <f t="shared" si="20"/>
        <v>2.7510812109562712</v>
      </c>
      <c r="V173" s="46">
        <f t="shared" si="21"/>
        <v>33.313310908217211</v>
      </c>
      <c r="W173" s="46">
        <f t="shared" si="22"/>
        <v>63.935607880826517</v>
      </c>
      <c r="X173" s="46">
        <f t="shared" si="23"/>
        <v>100</v>
      </c>
      <c r="Z173" s="47">
        <f t="shared" si="31"/>
        <v>4.4391249418179397</v>
      </c>
      <c r="AA173" s="47">
        <f t="shared" si="32"/>
        <v>31.815945209122948</v>
      </c>
      <c r="AB173" s="47">
        <f t="shared" si="33"/>
        <v>63.744929849059112</v>
      </c>
      <c r="AC173" s="47">
        <f t="shared" si="34"/>
        <v>100</v>
      </c>
      <c r="AD173" s="56">
        <f t="shared" si="19"/>
        <v>95.560875058182063</v>
      </c>
      <c r="AE173" s="56">
        <v>42</v>
      </c>
      <c r="AF173" s="56">
        <f t="shared" si="30"/>
        <v>0.33293903168793576</v>
      </c>
    </row>
    <row r="174" spans="1:32">
      <c r="A174" s="7">
        <v>1968</v>
      </c>
      <c r="B174" s="43">
        <v>14862.938825944417</v>
      </c>
      <c r="C174" s="43">
        <v>20590.3</v>
      </c>
      <c r="D174" s="43">
        <f>'Chart 3 Trade Data'!Y183</f>
        <v>940625</v>
      </c>
      <c r="F174" s="43">
        <v>23600</v>
      </c>
      <c r="G174" s="43">
        <v>301900</v>
      </c>
      <c r="H174" s="43">
        <v>584300</v>
      </c>
      <c r="I174" s="43">
        <f t="shared" si="17"/>
        <v>909800</v>
      </c>
      <c r="K174" s="43">
        <v>3303</v>
      </c>
      <c r="L174" s="43">
        <v>24344</v>
      </c>
      <c r="M174" s="43">
        <v>49343</v>
      </c>
      <c r="N174" s="43">
        <f t="shared" si="24"/>
        <v>76990</v>
      </c>
      <c r="P174" s="44">
        <f t="shared" si="25"/>
        <v>7.145019679079625</v>
      </c>
      <c r="Q174" s="44">
        <f t="shared" si="26"/>
        <v>12.401413079198159</v>
      </c>
      <c r="R174" s="44">
        <f t="shared" si="27"/>
        <v>11.841598605678618</v>
      </c>
      <c r="S174" s="44">
        <f t="shared" si="28"/>
        <v>11.817119106377451</v>
      </c>
      <c r="U174" s="46">
        <f t="shared" si="20"/>
        <v>2.5939766981754233</v>
      </c>
      <c r="V174" s="46">
        <f t="shared" si="21"/>
        <v>33.183117168608483</v>
      </c>
      <c r="W174" s="46">
        <f t="shared" si="22"/>
        <v>64.222906133216085</v>
      </c>
      <c r="X174" s="46">
        <f t="shared" si="23"/>
        <v>100</v>
      </c>
      <c r="Z174" s="47">
        <f t="shared" si="31"/>
        <v>4.2901675542278221</v>
      </c>
      <c r="AA174" s="47">
        <f t="shared" si="32"/>
        <v>31.619690868944019</v>
      </c>
      <c r="AB174" s="47">
        <f t="shared" si="33"/>
        <v>64.090141576828159</v>
      </c>
      <c r="AC174" s="47">
        <f t="shared" si="34"/>
        <v>100</v>
      </c>
      <c r="AD174" s="56">
        <f t="shared" si="19"/>
        <v>95.709832445772179</v>
      </c>
      <c r="AE174" s="56">
        <v>41</v>
      </c>
      <c r="AF174" s="56">
        <f t="shared" si="30"/>
        <v>0.33037035026531136</v>
      </c>
    </row>
    <row r="175" spans="1:32">
      <c r="A175" s="7">
        <v>1969</v>
      </c>
      <c r="B175" s="43">
        <v>15179.408615679135</v>
      </c>
      <c r="C175" s="43">
        <v>21021.43</v>
      </c>
      <c r="D175" s="43">
        <f>'Chart 3 Trade Data'!Y184</f>
        <v>1017600</v>
      </c>
      <c r="F175" s="43">
        <v>26300</v>
      </c>
      <c r="G175" s="43">
        <v>319700</v>
      </c>
      <c r="H175" s="43">
        <v>638400.00000000012</v>
      </c>
      <c r="I175" s="43">
        <f t="shared" si="17"/>
        <v>984400.00000000012</v>
      </c>
      <c r="K175" s="43">
        <v>3193</v>
      </c>
      <c r="L175" s="43">
        <v>24939</v>
      </c>
      <c r="M175" s="43">
        <v>50807</v>
      </c>
      <c r="N175" s="43">
        <f t="shared" si="24"/>
        <v>78939</v>
      </c>
      <c r="P175" s="44">
        <f t="shared" si="25"/>
        <v>8.2367679298465397</v>
      </c>
      <c r="Q175" s="44">
        <f t="shared" si="26"/>
        <v>12.819279040859698</v>
      </c>
      <c r="R175" s="44">
        <f t="shared" si="27"/>
        <v>12.565197708977111</v>
      </c>
      <c r="S175" s="44">
        <f t="shared" si="28"/>
        <v>12.47038852785062</v>
      </c>
      <c r="U175" s="46">
        <f t="shared" si="20"/>
        <v>2.6716781796017877</v>
      </c>
      <c r="V175" s="46">
        <f t="shared" si="21"/>
        <v>32.476635514018689</v>
      </c>
      <c r="W175" s="46">
        <f t="shared" si="22"/>
        <v>64.851686306379534</v>
      </c>
      <c r="X175" s="46">
        <f t="shared" si="23"/>
        <v>100</v>
      </c>
      <c r="Z175" s="47">
        <f t="shared" si="31"/>
        <v>4.0448954255817782</v>
      </c>
      <c r="AA175" s="47">
        <f t="shared" si="32"/>
        <v>31.592748831376127</v>
      </c>
      <c r="AB175" s="47">
        <f t="shared" si="33"/>
        <v>64.362355743042102</v>
      </c>
      <c r="AC175" s="47">
        <f t="shared" si="34"/>
        <v>100</v>
      </c>
      <c r="AD175" s="56">
        <f t="shared" ref="AD175:AD214" si="35">SUM(AA175:AB175)</f>
        <v>95.955104574418229</v>
      </c>
      <c r="AE175" s="56">
        <v>40</v>
      </c>
      <c r="AF175" s="56">
        <f t="shared" ref="AF175:AF214" si="36">AA175/AD175</f>
        <v>0.32924510865260209</v>
      </c>
    </row>
    <row r="176" spans="1:32">
      <c r="A176" s="7">
        <v>1970</v>
      </c>
      <c r="B176" s="43">
        <v>15029.846087821626</v>
      </c>
      <c r="C176" s="43">
        <v>20819.740000000002</v>
      </c>
      <c r="D176" s="43">
        <f>'Chart 3 Trade Data'!Y185</f>
        <v>1073325</v>
      </c>
      <c r="F176" s="43">
        <v>27300</v>
      </c>
      <c r="G176" s="43">
        <v>321900</v>
      </c>
      <c r="H176" s="43">
        <v>689100</v>
      </c>
      <c r="I176" s="43">
        <f t="shared" si="17"/>
        <v>1038300</v>
      </c>
      <c r="K176" s="43">
        <v>3118</v>
      </c>
      <c r="L176" s="43">
        <v>23985</v>
      </c>
      <c r="M176" s="43">
        <v>51239</v>
      </c>
      <c r="N176" s="43">
        <f t="shared" si="24"/>
        <v>78342</v>
      </c>
      <c r="P176" s="44">
        <f t="shared" si="25"/>
        <v>8.7556125721616418</v>
      </c>
      <c r="Q176" s="44">
        <f t="shared" si="26"/>
        <v>13.420888055034396</v>
      </c>
      <c r="R176" s="44">
        <f t="shared" si="27"/>
        <v>13.448740217412517</v>
      </c>
      <c r="S176" s="44">
        <f t="shared" si="28"/>
        <v>13.253427280385999</v>
      </c>
      <c r="U176" s="46">
        <f t="shared" si="20"/>
        <v>2.6292978907830107</v>
      </c>
      <c r="V176" s="46">
        <f t="shared" si="21"/>
        <v>31.002600404507369</v>
      </c>
      <c r="W176" s="46">
        <f t="shared" si="22"/>
        <v>66.368101704709616</v>
      </c>
      <c r="X176" s="46">
        <f t="shared" si="23"/>
        <v>100</v>
      </c>
      <c r="Z176" s="47">
        <f t="shared" si="31"/>
        <v>3.9799851931275687</v>
      </c>
      <c r="AA176" s="47">
        <f t="shared" si="32"/>
        <v>30.615761660412041</v>
      </c>
      <c r="AB176" s="47">
        <f t="shared" si="33"/>
        <v>65.404253146460391</v>
      </c>
      <c r="AC176" s="47">
        <f t="shared" si="34"/>
        <v>100</v>
      </c>
      <c r="AD176" s="56">
        <f t="shared" si="35"/>
        <v>96.020014806872439</v>
      </c>
      <c r="AE176" s="56">
        <v>39</v>
      </c>
      <c r="AF176" s="56">
        <f t="shared" si="36"/>
        <v>0.31884770817824098</v>
      </c>
    </row>
    <row r="177" spans="1:32">
      <c r="A177" s="7">
        <v>1971</v>
      </c>
      <c r="B177" s="43">
        <v>15304.298833194485</v>
      </c>
      <c r="C177" s="43">
        <v>21249.25</v>
      </c>
      <c r="D177" s="43">
        <f>'Chart 3 Trade Data'!Y186</f>
        <v>1164875</v>
      </c>
      <c r="F177" s="43">
        <v>29400</v>
      </c>
      <c r="G177" s="43">
        <v>343300</v>
      </c>
      <c r="H177" s="43">
        <v>754100</v>
      </c>
      <c r="I177" s="43">
        <f t="shared" si="17"/>
        <v>1126800</v>
      </c>
      <c r="K177" s="43">
        <v>3065</v>
      </c>
      <c r="L177" s="43">
        <v>23214</v>
      </c>
      <c r="M177" s="43">
        <v>51728</v>
      </c>
      <c r="N177" s="43">
        <f t="shared" si="24"/>
        <v>78007</v>
      </c>
      <c r="P177" s="44">
        <f t="shared" si="25"/>
        <v>9.592169657422513</v>
      </c>
      <c r="Q177" s="44">
        <f t="shared" si="26"/>
        <v>14.78848970448867</v>
      </c>
      <c r="R177" s="44">
        <f t="shared" si="27"/>
        <v>14.578178162697185</v>
      </c>
      <c r="S177" s="44">
        <f t="shared" si="28"/>
        <v>14.444857512787314</v>
      </c>
      <c r="U177" s="46">
        <f t="shared" si="20"/>
        <v>2.6091586794462196</v>
      </c>
      <c r="V177" s="46">
        <f t="shared" si="21"/>
        <v>30.466808661696842</v>
      </c>
      <c r="W177" s="46">
        <f t="shared" si="22"/>
        <v>66.924032658856945</v>
      </c>
      <c r="X177" s="46">
        <f t="shared" si="23"/>
        <v>100</v>
      </c>
      <c r="Z177" s="47">
        <f t="shared" si="31"/>
        <v>3.9291345648467444</v>
      </c>
      <c r="AA177" s="47">
        <f t="shared" si="32"/>
        <v>29.758867793915929</v>
      </c>
      <c r="AB177" s="47">
        <f t="shared" si="33"/>
        <v>66.311997641237326</v>
      </c>
      <c r="AC177" s="47">
        <f t="shared" si="34"/>
        <v>100</v>
      </c>
      <c r="AD177" s="56">
        <f t="shared" si="35"/>
        <v>96.070865435153252</v>
      </c>
      <c r="AE177" s="56">
        <v>38</v>
      </c>
      <c r="AF177" s="56">
        <f t="shared" si="36"/>
        <v>0.30975954738330974</v>
      </c>
    </row>
    <row r="178" spans="1:32">
      <c r="A178" s="7">
        <v>1972</v>
      </c>
      <c r="B178" s="43">
        <v>15943.867439112702</v>
      </c>
      <c r="C178" s="43">
        <v>22139.919999999998</v>
      </c>
      <c r="D178" s="43">
        <f>'Chart 3 Trade Data'!Y187</f>
        <v>1279125</v>
      </c>
      <c r="F178" s="43">
        <v>34300</v>
      </c>
      <c r="G178" s="43">
        <v>377200</v>
      </c>
      <c r="H178" s="43">
        <v>826400.00000000012</v>
      </c>
      <c r="I178" s="43">
        <f t="shared" si="17"/>
        <v>1237900</v>
      </c>
      <c r="K178" s="43">
        <v>3116</v>
      </c>
      <c r="L178" s="43">
        <v>23943</v>
      </c>
      <c r="M178" s="43">
        <v>52870</v>
      </c>
      <c r="N178" s="43">
        <f t="shared" si="24"/>
        <v>79929</v>
      </c>
      <c r="P178" s="44">
        <f t="shared" si="25"/>
        <v>11.00770218228498</v>
      </c>
      <c r="Q178" s="44">
        <f t="shared" si="26"/>
        <v>15.754082612872239</v>
      </c>
      <c r="R178" s="44">
        <f t="shared" si="27"/>
        <v>15.63079250993002</v>
      </c>
      <c r="S178" s="44">
        <f t="shared" si="28"/>
        <v>15.487495151947353</v>
      </c>
      <c r="U178" s="46">
        <f t="shared" si="20"/>
        <v>2.7708215526294531</v>
      </c>
      <c r="V178" s="46">
        <f t="shared" si="21"/>
        <v>30.470958881977541</v>
      </c>
      <c r="W178" s="46">
        <f t="shared" si="22"/>
        <v>66.75821956539302</v>
      </c>
      <c r="X178" s="46">
        <f t="shared" si="23"/>
        <v>100</v>
      </c>
      <c r="Z178" s="47">
        <f t="shared" si="31"/>
        <v>3.8984598831462924</v>
      </c>
      <c r="AA178" s="47">
        <f t="shared" si="32"/>
        <v>29.955335360132118</v>
      </c>
      <c r="AB178" s="47">
        <f t="shared" si="33"/>
        <v>66.146204756721588</v>
      </c>
      <c r="AC178" s="47">
        <f t="shared" si="34"/>
        <v>100</v>
      </c>
      <c r="AD178" s="56">
        <f t="shared" si="35"/>
        <v>96.101540116853698</v>
      </c>
      <c r="AE178" s="56">
        <v>37</v>
      </c>
      <c r="AF178" s="56">
        <f t="shared" si="36"/>
        <v>0.31170504992644477</v>
      </c>
    </row>
    <row r="179" spans="1:32">
      <c r="A179" s="7">
        <v>1973</v>
      </c>
      <c r="B179" s="43">
        <v>16689.343067071241</v>
      </c>
      <c r="C179" s="43">
        <v>23200.07</v>
      </c>
      <c r="D179" s="43">
        <f>'Chart 3 Trade Data'!Y188</f>
        <v>1425375</v>
      </c>
      <c r="F179" s="43">
        <v>52200</v>
      </c>
      <c r="G179" s="43">
        <v>419299.99999999994</v>
      </c>
      <c r="H179" s="43">
        <v>910800</v>
      </c>
      <c r="I179" s="43">
        <f t="shared" ref="I179:I210" si="37">F179+G179+H179</f>
        <v>1382300</v>
      </c>
      <c r="K179" s="43">
        <v>3181</v>
      </c>
      <c r="L179" s="43">
        <v>25347</v>
      </c>
      <c r="M179" s="43">
        <v>54846</v>
      </c>
      <c r="N179" s="43">
        <f t="shared" si="24"/>
        <v>83374</v>
      </c>
      <c r="P179" s="44">
        <f t="shared" si="25"/>
        <v>16.409933983024207</v>
      </c>
      <c r="Q179" s="44">
        <f t="shared" si="26"/>
        <v>16.542391604529133</v>
      </c>
      <c r="R179" s="44">
        <f t="shared" si="27"/>
        <v>16.60649819494585</v>
      </c>
      <c r="S179" s="44">
        <f t="shared" si="28"/>
        <v>16.579509199510639</v>
      </c>
      <c r="U179" s="46">
        <f t="shared" si="20"/>
        <v>3.7763148375895246</v>
      </c>
      <c r="V179" s="46">
        <f t="shared" si="21"/>
        <v>30.333502134124281</v>
      </c>
      <c r="W179" s="46">
        <f t="shared" si="22"/>
        <v>65.890183028286188</v>
      </c>
      <c r="X179" s="46">
        <f t="shared" si="23"/>
        <v>100</v>
      </c>
      <c r="Z179" s="47">
        <f t="shared" si="31"/>
        <v>3.81533811499988</v>
      </c>
      <c r="AA179" s="47">
        <f t="shared" si="32"/>
        <v>30.401564036750067</v>
      </c>
      <c r="AB179" s="47">
        <f t="shared" si="33"/>
        <v>65.783097848250051</v>
      </c>
      <c r="AC179" s="47">
        <f t="shared" si="34"/>
        <v>100</v>
      </c>
      <c r="AD179" s="56">
        <f t="shared" si="35"/>
        <v>96.184661885000111</v>
      </c>
      <c r="AE179" s="56">
        <v>36</v>
      </c>
      <c r="AF179" s="56">
        <f t="shared" si="36"/>
        <v>0.31607496913695715</v>
      </c>
    </row>
    <row r="180" spans="1:32">
      <c r="A180" s="7">
        <v>1974</v>
      </c>
      <c r="B180" s="43">
        <v>16491.269744779151</v>
      </c>
      <c r="C180" s="43">
        <v>22860.9</v>
      </c>
      <c r="D180" s="43">
        <f>'Chart 3 Trade Data'!Y189</f>
        <v>1545250</v>
      </c>
      <c r="F180" s="43">
        <v>50000</v>
      </c>
      <c r="G180" s="43">
        <v>451299.99999999994</v>
      </c>
      <c r="H180" s="43">
        <v>998200</v>
      </c>
      <c r="I180" s="43">
        <f t="shared" si="37"/>
        <v>1499500</v>
      </c>
      <c r="K180" s="43">
        <v>3255</v>
      </c>
      <c r="L180" s="43">
        <v>25321</v>
      </c>
      <c r="M180" s="43">
        <v>56114</v>
      </c>
      <c r="N180" s="43">
        <f t="shared" si="24"/>
        <v>84690</v>
      </c>
      <c r="P180" s="44">
        <f t="shared" si="25"/>
        <v>15.360983102918587</v>
      </c>
      <c r="Q180" s="44">
        <f t="shared" si="26"/>
        <v>17.823150744441371</v>
      </c>
      <c r="R180" s="44">
        <f t="shared" si="27"/>
        <v>17.788787111950672</v>
      </c>
      <c r="S180" s="44">
        <f t="shared" si="28"/>
        <v>17.705750383752509</v>
      </c>
      <c r="U180" s="46">
        <f t="shared" si="20"/>
        <v>3.3344448149383128</v>
      </c>
      <c r="V180" s="46">
        <f t="shared" si="21"/>
        <v>30.096698899633207</v>
      </c>
      <c r="W180" s="46">
        <f t="shared" si="22"/>
        <v>66.568856285428481</v>
      </c>
      <c r="X180" s="46">
        <f t="shared" si="23"/>
        <v>100</v>
      </c>
      <c r="Z180" s="47">
        <f t="shared" si="31"/>
        <v>3.8434289762663831</v>
      </c>
      <c r="AA180" s="47">
        <f t="shared" si="32"/>
        <v>29.898453182193883</v>
      </c>
      <c r="AB180" s="47">
        <f t="shared" si="33"/>
        <v>66.258117841539729</v>
      </c>
      <c r="AC180" s="47">
        <f t="shared" si="34"/>
        <v>100</v>
      </c>
      <c r="AD180" s="56">
        <f t="shared" si="35"/>
        <v>96.156571023733619</v>
      </c>
      <c r="AE180" s="56">
        <v>35</v>
      </c>
      <c r="AF180" s="56">
        <f t="shared" si="36"/>
        <v>0.31093510161478477</v>
      </c>
    </row>
    <row r="181" spans="1:32">
      <c r="A181" s="7">
        <v>1975</v>
      </c>
      <c r="B181" s="43">
        <v>16283.632676306759</v>
      </c>
      <c r="C181" s="43">
        <v>22592.27</v>
      </c>
      <c r="D181" s="43">
        <f>'Chart 3 Trade Data'!Y190</f>
        <v>1684900</v>
      </c>
      <c r="F181" s="43">
        <v>51400</v>
      </c>
      <c r="G181" s="43">
        <v>483700.00000000006</v>
      </c>
      <c r="H181" s="43">
        <v>1102600</v>
      </c>
      <c r="I181" s="43">
        <f t="shared" si="37"/>
        <v>1637700</v>
      </c>
      <c r="K181" s="43">
        <v>3191</v>
      </c>
      <c r="L181" s="43">
        <v>23113</v>
      </c>
      <c r="M181" s="43">
        <v>56603</v>
      </c>
      <c r="N181" s="43">
        <f t="shared" si="24"/>
        <v>82907</v>
      </c>
      <c r="P181" s="44">
        <f t="shared" si="25"/>
        <v>16.107803196490128</v>
      </c>
      <c r="Q181" s="44">
        <f t="shared" si="26"/>
        <v>20.927616492882795</v>
      </c>
      <c r="R181" s="44">
        <f t="shared" si="27"/>
        <v>19.479532886949453</v>
      </c>
      <c r="S181" s="44">
        <f t="shared" si="28"/>
        <v>19.753458694681992</v>
      </c>
      <c r="U181" s="46">
        <f t="shared" ref="U181:U214" si="38">100*F181/$I181</f>
        <v>3.1385479636074982</v>
      </c>
      <c r="V181" s="46">
        <f t="shared" ref="V181:V214" si="39">100*G181/$I181</f>
        <v>29.535323929901697</v>
      </c>
      <c r="W181" s="46">
        <f t="shared" ref="W181:W214" si="40">100*H181/$I181</f>
        <v>67.326128106490813</v>
      </c>
      <c r="X181" s="46">
        <f t="shared" ref="X181:X214" si="41">100*I181/$I181</f>
        <v>100</v>
      </c>
      <c r="Z181" s="47">
        <f t="shared" si="31"/>
        <v>3.8488909259772996</v>
      </c>
      <c r="AA181" s="47">
        <f t="shared" si="32"/>
        <v>27.878224999095373</v>
      </c>
      <c r="AB181" s="47">
        <f t="shared" si="33"/>
        <v>68.272884074927333</v>
      </c>
      <c r="AC181" s="47">
        <f t="shared" si="34"/>
        <v>100</v>
      </c>
      <c r="AD181" s="56">
        <f t="shared" si="35"/>
        <v>96.151109074022713</v>
      </c>
      <c r="AE181" s="56">
        <v>34</v>
      </c>
      <c r="AF181" s="56">
        <f t="shared" si="36"/>
        <v>0.28994179336645087</v>
      </c>
    </row>
    <row r="182" spans="1:32">
      <c r="A182" s="7">
        <v>1976</v>
      </c>
      <c r="B182" s="43">
        <v>16975.086568670169</v>
      </c>
      <c r="C182" s="43">
        <v>23574.65</v>
      </c>
      <c r="D182" s="43">
        <f>'Chart 3 Trade Data'!Y191</f>
        <v>1873425</v>
      </c>
      <c r="F182" s="43">
        <v>50100</v>
      </c>
      <c r="G182" s="43">
        <v>552000</v>
      </c>
      <c r="H182" s="43">
        <v>1222500</v>
      </c>
      <c r="I182" s="43">
        <f t="shared" si="37"/>
        <v>1824600</v>
      </c>
      <c r="K182" s="43">
        <v>3210</v>
      </c>
      <c r="L182" s="43">
        <v>24030</v>
      </c>
      <c r="M182" s="43">
        <v>57992</v>
      </c>
      <c r="N182" s="43">
        <f t="shared" si="24"/>
        <v>85232</v>
      </c>
      <c r="P182" s="44">
        <f t="shared" si="25"/>
        <v>15.607476635514018</v>
      </c>
      <c r="Q182" s="44">
        <f t="shared" si="26"/>
        <v>22.971285892634207</v>
      </c>
      <c r="R182" s="44">
        <f t="shared" si="27"/>
        <v>21.080493861222237</v>
      </c>
      <c r="S182" s="44">
        <f t="shared" si="28"/>
        <v>21.407452599962454</v>
      </c>
      <c r="U182" s="46">
        <f t="shared" si="38"/>
        <v>2.7458073002301875</v>
      </c>
      <c r="V182" s="46">
        <f t="shared" si="39"/>
        <v>30.253206182176914</v>
      </c>
      <c r="W182" s="46">
        <f t="shared" si="40"/>
        <v>67.000986517592892</v>
      </c>
      <c r="X182" s="46">
        <f t="shared" si="41"/>
        <v>100</v>
      </c>
      <c r="Z182" s="47">
        <f t="shared" si="31"/>
        <v>3.7661911019335461</v>
      </c>
      <c r="AA182" s="47">
        <f t="shared" si="32"/>
        <v>28.193636192979163</v>
      </c>
      <c r="AB182" s="47">
        <f t="shared" si="33"/>
        <v>68.040172705087286</v>
      </c>
      <c r="AC182" s="47">
        <f t="shared" si="34"/>
        <v>100</v>
      </c>
      <c r="AD182" s="56">
        <f t="shared" si="35"/>
        <v>96.233808898066457</v>
      </c>
      <c r="AE182" s="56">
        <v>33</v>
      </c>
      <c r="AF182" s="56">
        <f t="shared" si="36"/>
        <v>0.29297017873253517</v>
      </c>
    </row>
    <row r="183" spans="1:32">
      <c r="A183" s="7">
        <v>1977</v>
      </c>
      <c r="B183" s="43">
        <v>17566.502753826528</v>
      </c>
      <c r="C183" s="43">
        <v>24412.02</v>
      </c>
      <c r="D183" s="43">
        <f>'Chart 3 Trade Data'!Y192</f>
        <v>2081824.9999999998</v>
      </c>
      <c r="F183" s="43">
        <v>51200</v>
      </c>
      <c r="G183" s="43">
        <v>623300</v>
      </c>
      <c r="H183" s="43">
        <v>1355600</v>
      </c>
      <c r="I183" s="43">
        <f t="shared" si="37"/>
        <v>2030100</v>
      </c>
      <c r="K183" s="43">
        <v>3105</v>
      </c>
      <c r="L183" s="43">
        <v>25123</v>
      </c>
      <c r="M183" s="43">
        <v>59970</v>
      </c>
      <c r="N183" s="43">
        <f t="shared" si="24"/>
        <v>88198</v>
      </c>
      <c r="P183" s="44">
        <f t="shared" si="25"/>
        <v>16.48953301127214</v>
      </c>
      <c r="Q183" s="44">
        <f t="shared" si="26"/>
        <v>24.809935119213471</v>
      </c>
      <c r="R183" s="44">
        <f t="shared" si="27"/>
        <v>22.604635651158912</v>
      </c>
      <c r="S183" s="44">
        <f t="shared" si="28"/>
        <v>23.017528742148347</v>
      </c>
      <c r="U183" s="46">
        <f t="shared" si="38"/>
        <v>2.5220432491010296</v>
      </c>
      <c r="V183" s="46">
        <f t="shared" si="39"/>
        <v>30.702921038372494</v>
      </c>
      <c r="W183" s="46">
        <f t="shared" si="40"/>
        <v>66.775035712526474</v>
      </c>
      <c r="X183" s="46">
        <f t="shared" si="41"/>
        <v>100</v>
      </c>
      <c r="Z183" s="47">
        <f t="shared" si="31"/>
        <v>3.5204879929250095</v>
      </c>
      <c r="AA183" s="47">
        <f t="shared" si="32"/>
        <v>28.484772897344612</v>
      </c>
      <c r="AB183" s="47">
        <f t="shared" si="33"/>
        <v>67.994739109730375</v>
      </c>
      <c r="AC183" s="47">
        <f t="shared" si="34"/>
        <v>100</v>
      </c>
      <c r="AD183" s="56">
        <f t="shared" si="35"/>
        <v>96.479512007074987</v>
      </c>
      <c r="AE183" s="56">
        <v>32</v>
      </c>
      <c r="AF183" s="56">
        <f t="shared" si="36"/>
        <v>0.29524167675366952</v>
      </c>
    </row>
    <row r="184" spans="1:32">
      <c r="A184" s="7">
        <v>1978</v>
      </c>
      <c r="B184" s="43">
        <v>18372.972123009189</v>
      </c>
      <c r="C184" s="43">
        <v>25502.52</v>
      </c>
      <c r="D184" s="43">
        <f>'Chart 3 Trade Data'!Y193</f>
        <v>2351600</v>
      </c>
      <c r="F184" s="43">
        <v>59500</v>
      </c>
      <c r="G184" s="43">
        <v>702600</v>
      </c>
      <c r="H184" s="43">
        <v>1531700.0000000002</v>
      </c>
      <c r="I184" s="43">
        <f t="shared" si="37"/>
        <v>2293800</v>
      </c>
      <c r="K184" s="43">
        <v>3158</v>
      </c>
      <c r="L184" s="43">
        <v>26614</v>
      </c>
      <c r="M184" s="43">
        <v>62886</v>
      </c>
      <c r="N184" s="43">
        <f t="shared" si="24"/>
        <v>92658</v>
      </c>
      <c r="P184" s="44">
        <f t="shared" si="25"/>
        <v>18.841038632045599</v>
      </c>
      <c r="Q184" s="44">
        <f t="shared" si="26"/>
        <v>26.399639287592997</v>
      </c>
      <c r="R184" s="44">
        <f t="shared" si="27"/>
        <v>24.356772572591677</v>
      </c>
      <c r="S184" s="44">
        <f t="shared" si="28"/>
        <v>24.75555267758855</v>
      </c>
      <c r="U184" s="46">
        <f t="shared" si="38"/>
        <v>2.5939489057459237</v>
      </c>
      <c r="V184" s="46">
        <f t="shared" si="39"/>
        <v>30.630394977766151</v>
      </c>
      <c r="W184" s="46">
        <f t="shared" si="40"/>
        <v>66.775656116487937</v>
      </c>
      <c r="X184" s="46">
        <f t="shared" si="41"/>
        <v>100</v>
      </c>
      <c r="Z184" s="47">
        <f t="shared" si="31"/>
        <v>3.4082324246152518</v>
      </c>
      <c r="AA184" s="47">
        <f t="shared" si="32"/>
        <v>28.722830192751839</v>
      </c>
      <c r="AB184" s="47">
        <f t="shared" si="33"/>
        <v>67.868937382632907</v>
      </c>
      <c r="AC184" s="47">
        <f t="shared" si="34"/>
        <v>100</v>
      </c>
      <c r="AD184" s="56">
        <f t="shared" si="35"/>
        <v>96.59176757538475</v>
      </c>
      <c r="AE184" s="56">
        <v>31</v>
      </c>
      <c r="AF184" s="56">
        <f t="shared" si="36"/>
        <v>0.29736312849162011</v>
      </c>
    </row>
    <row r="185" spans="1:32">
      <c r="A185" s="7">
        <v>1979</v>
      </c>
      <c r="B185" s="43">
        <v>18789.393703761303</v>
      </c>
      <c r="C185" s="43">
        <v>26009.97</v>
      </c>
      <c r="D185" s="43">
        <f>'Chart 3 Trade Data'!Y194</f>
        <v>2627325</v>
      </c>
      <c r="F185" s="43">
        <v>70200</v>
      </c>
      <c r="G185" s="43">
        <v>782599.99999999988</v>
      </c>
      <c r="H185" s="43">
        <v>1709399.9999999998</v>
      </c>
      <c r="I185" s="43">
        <f t="shared" si="37"/>
        <v>2562199.9999999995</v>
      </c>
      <c r="K185" s="43">
        <v>3183</v>
      </c>
      <c r="L185" s="43">
        <v>27534</v>
      </c>
      <c r="M185" s="43">
        <v>65022</v>
      </c>
      <c r="N185" s="43">
        <f t="shared" si="24"/>
        <v>95739</v>
      </c>
      <c r="P185" s="44">
        <f t="shared" si="25"/>
        <v>22.054665409990577</v>
      </c>
      <c r="Q185" s="44">
        <f t="shared" si="26"/>
        <v>28.423040604343715</v>
      </c>
      <c r="R185" s="44">
        <f t="shared" si="27"/>
        <v>26.289563532342896</v>
      </c>
      <c r="S185" s="44">
        <f t="shared" si="28"/>
        <v>26.762343454600522</v>
      </c>
      <c r="U185" s="46">
        <f t="shared" si="38"/>
        <v>2.7398329560533923</v>
      </c>
      <c r="V185" s="46">
        <f t="shared" si="39"/>
        <v>30.544063695261883</v>
      </c>
      <c r="W185" s="46">
        <f t="shared" si="40"/>
        <v>66.716103348684726</v>
      </c>
      <c r="X185" s="46">
        <f t="shared" si="41"/>
        <v>100</v>
      </c>
      <c r="Z185" s="47">
        <f t="shared" si="31"/>
        <v>3.3246639300598502</v>
      </c>
      <c r="AA185" s="47">
        <f t="shared" si="32"/>
        <v>28.759439726757122</v>
      </c>
      <c r="AB185" s="47">
        <f t="shared" si="33"/>
        <v>67.915896343183036</v>
      </c>
      <c r="AC185" s="47">
        <f t="shared" si="34"/>
        <v>100</v>
      </c>
      <c r="AD185" s="56">
        <f t="shared" si="35"/>
        <v>96.675336069940158</v>
      </c>
      <c r="AE185" s="56">
        <v>30</v>
      </c>
      <c r="AF185" s="56">
        <f t="shared" si="36"/>
        <v>0.29748476597951512</v>
      </c>
    </row>
    <row r="186" spans="1:32">
      <c r="A186" s="7">
        <v>1980</v>
      </c>
      <c r="B186" s="43">
        <v>18577.36665413365</v>
      </c>
      <c r="C186" s="43">
        <v>25640.46</v>
      </c>
      <c r="D186" s="43">
        <f>'Chart 3 Trade Data'!Y195</f>
        <v>2857325.0000000005</v>
      </c>
      <c r="F186" s="43">
        <v>62100</v>
      </c>
      <c r="G186" s="43">
        <v>841599.99999999988</v>
      </c>
      <c r="H186" s="43">
        <v>1884400</v>
      </c>
      <c r="I186" s="43">
        <f t="shared" si="37"/>
        <v>2788100</v>
      </c>
      <c r="K186" s="43">
        <v>3275</v>
      </c>
      <c r="L186" s="43">
        <v>26633</v>
      </c>
      <c r="M186" s="43">
        <v>65996</v>
      </c>
      <c r="N186" s="43">
        <f t="shared" si="24"/>
        <v>95904</v>
      </c>
      <c r="P186" s="44">
        <f t="shared" si="25"/>
        <v>18.961832061068701</v>
      </c>
      <c r="Q186" s="44">
        <f t="shared" si="26"/>
        <v>31.599894867269924</v>
      </c>
      <c r="R186" s="44">
        <f t="shared" si="27"/>
        <v>28.55324565125159</v>
      </c>
      <c r="S186" s="44">
        <f t="shared" si="28"/>
        <v>29.071780113446781</v>
      </c>
      <c r="U186" s="46">
        <f t="shared" si="38"/>
        <v>2.2273232667407914</v>
      </c>
      <c r="V186" s="46">
        <f t="shared" si="39"/>
        <v>30.185430938632038</v>
      </c>
      <c r="W186" s="46">
        <f t="shared" si="40"/>
        <v>67.587245794627165</v>
      </c>
      <c r="X186" s="46">
        <f t="shared" si="41"/>
        <v>100</v>
      </c>
      <c r="Z186" s="47">
        <f t="shared" si="31"/>
        <v>3.4148732065398733</v>
      </c>
      <c r="AA186" s="47">
        <f t="shared" si="32"/>
        <v>27.77047881214548</v>
      </c>
      <c r="AB186" s="47">
        <f t="shared" si="33"/>
        <v>68.81464798131465</v>
      </c>
      <c r="AC186" s="47">
        <f t="shared" si="34"/>
        <v>100</v>
      </c>
      <c r="AD186" s="56">
        <f t="shared" si="35"/>
        <v>96.585126793460134</v>
      </c>
      <c r="AE186" s="56">
        <v>29</v>
      </c>
      <c r="AF186" s="56">
        <f t="shared" si="36"/>
        <v>0.28752334582042338</v>
      </c>
    </row>
    <row r="187" spans="1:32">
      <c r="A187" s="7">
        <v>1981</v>
      </c>
      <c r="B187" s="43">
        <v>18855.55486999598</v>
      </c>
      <c r="C187" s="43">
        <v>26030.400000000001</v>
      </c>
      <c r="D187" s="43">
        <f>'Chart 3 Trade Data'!Y196</f>
        <v>3207024.9999999995</v>
      </c>
      <c r="F187" s="43">
        <v>75600</v>
      </c>
      <c r="G187" s="43">
        <v>946200</v>
      </c>
      <c r="H187" s="43">
        <v>2105000.0000000005</v>
      </c>
      <c r="I187" s="43">
        <f t="shared" si="37"/>
        <v>3126800.0000000005</v>
      </c>
      <c r="K187" s="43">
        <v>3260</v>
      </c>
      <c r="L187" s="43">
        <v>26509</v>
      </c>
      <c r="M187" s="43">
        <v>67030</v>
      </c>
      <c r="N187" s="43">
        <f t="shared" si="24"/>
        <v>96799</v>
      </c>
      <c r="P187" s="44">
        <f t="shared" si="25"/>
        <v>23.190184049079754</v>
      </c>
      <c r="Q187" s="44">
        <f t="shared" si="26"/>
        <v>35.693538043683276</v>
      </c>
      <c r="R187" s="44">
        <f t="shared" si="27"/>
        <v>31.403849022825607</v>
      </c>
      <c r="S187" s="44">
        <f t="shared" si="28"/>
        <v>32.301986590770568</v>
      </c>
      <c r="U187" s="46">
        <f t="shared" si="38"/>
        <v>2.4178073429704487</v>
      </c>
      <c r="V187" s="46">
        <f t="shared" si="39"/>
        <v>30.260969681463472</v>
      </c>
      <c r="W187" s="46">
        <f t="shared" si="40"/>
        <v>67.321222975566087</v>
      </c>
      <c r="X187" s="46">
        <f t="shared" si="41"/>
        <v>100</v>
      </c>
      <c r="Z187" s="47">
        <f t="shared" si="31"/>
        <v>3.3678033863986196</v>
      </c>
      <c r="AA187" s="47">
        <f t="shared" si="32"/>
        <v>27.385613487742642</v>
      </c>
      <c r="AB187" s="47">
        <f t="shared" si="33"/>
        <v>69.246583125858734</v>
      </c>
      <c r="AC187" s="47">
        <f t="shared" si="34"/>
        <v>100</v>
      </c>
      <c r="AD187" s="56">
        <f t="shared" si="35"/>
        <v>96.63219661360138</v>
      </c>
      <c r="AE187" s="56">
        <v>28</v>
      </c>
      <c r="AF187" s="56">
        <f t="shared" si="36"/>
        <v>0.28340050674050399</v>
      </c>
    </row>
    <row r="188" spans="1:32">
      <c r="A188" s="7">
        <v>1982</v>
      </c>
      <c r="B188" s="43">
        <v>18325.120263083551</v>
      </c>
      <c r="C188" s="43">
        <v>25281.85</v>
      </c>
      <c r="D188" s="43">
        <f>'Chart 3 Trade Data'!Y197</f>
        <v>3343800</v>
      </c>
      <c r="F188" s="43">
        <v>71600</v>
      </c>
      <c r="G188" s="43">
        <v>939200</v>
      </c>
      <c r="H188" s="43">
        <v>2242400</v>
      </c>
      <c r="I188" s="43">
        <f t="shared" si="37"/>
        <v>3253200</v>
      </c>
      <c r="K188" s="43">
        <v>3140</v>
      </c>
      <c r="L188" s="43">
        <v>24618</v>
      </c>
      <c r="M188" s="43">
        <v>67050</v>
      </c>
      <c r="N188" s="43">
        <f t="shared" si="24"/>
        <v>94808</v>
      </c>
      <c r="P188" s="44">
        <f t="shared" si="25"/>
        <v>22.802547770700638</v>
      </c>
      <c r="Q188" s="44">
        <f t="shared" si="26"/>
        <v>38.150946461938418</v>
      </c>
      <c r="R188" s="44">
        <f t="shared" si="27"/>
        <v>33.443698732289334</v>
      </c>
      <c r="S188" s="44">
        <f t="shared" si="28"/>
        <v>34.313560037127665</v>
      </c>
      <c r="U188" s="46">
        <f t="shared" si="38"/>
        <v>2.2009098733554655</v>
      </c>
      <c r="V188" s="46">
        <f t="shared" si="39"/>
        <v>28.870035657199065</v>
      </c>
      <c r="W188" s="46">
        <f t="shared" si="40"/>
        <v>68.929054469445475</v>
      </c>
      <c r="X188" s="46">
        <f t="shared" si="41"/>
        <v>100</v>
      </c>
      <c r="Z188" s="47">
        <f t="shared" si="31"/>
        <v>3.3119567968947767</v>
      </c>
      <c r="AA188" s="47">
        <f t="shared" si="32"/>
        <v>25.966163192979497</v>
      </c>
      <c r="AB188" s="47">
        <f t="shared" si="33"/>
        <v>70.72188001012573</v>
      </c>
      <c r="AC188" s="47">
        <f t="shared" si="34"/>
        <v>100</v>
      </c>
      <c r="AD188" s="56">
        <f t="shared" si="35"/>
        <v>96.688043203105224</v>
      </c>
      <c r="AE188" s="56">
        <v>27</v>
      </c>
      <c r="AF188" s="56">
        <f t="shared" si="36"/>
        <v>0.26855609372954575</v>
      </c>
    </row>
    <row r="189" spans="1:32">
      <c r="A189" s="7">
        <v>1983</v>
      </c>
      <c r="B189" s="43">
        <v>18920.156391092147</v>
      </c>
      <c r="C189" s="43">
        <v>26185.81</v>
      </c>
      <c r="D189" s="43">
        <f>'Chart 3 Trade Data'!Y198</f>
        <v>3634025.0000000005</v>
      </c>
      <c r="F189" s="43">
        <v>57200</v>
      </c>
      <c r="G189" s="43">
        <v>994300</v>
      </c>
      <c r="H189" s="43">
        <v>2483100.0000000005</v>
      </c>
      <c r="I189" s="43">
        <f t="shared" si="37"/>
        <v>3534600.0000000005</v>
      </c>
      <c r="K189" s="43">
        <v>3166</v>
      </c>
      <c r="L189" s="43">
        <v>24246</v>
      </c>
      <c r="M189" s="43">
        <v>68223</v>
      </c>
      <c r="N189" s="43">
        <f t="shared" si="24"/>
        <v>95635</v>
      </c>
      <c r="P189" s="44">
        <f t="shared" si="25"/>
        <v>18.066961465571698</v>
      </c>
      <c r="Q189" s="44">
        <f t="shared" si="26"/>
        <v>41.008826198135772</v>
      </c>
      <c r="R189" s="44">
        <f t="shared" si="27"/>
        <v>36.39681632294095</v>
      </c>
      <c r="S189" s="44">
        <f t="shared" si="28"/>
        <v>36.959272232969106</v>
      </c>
      <c r="U189" s="46">
        <f t="shared" si="38"/>
        <v>1.618287783624738</v>
      </c>
      <c r="V189" s="46">
        <f t="shared" si="39"/>
        <v>28.130481525490858</v>
      </c>
      <c r="W189" s="46">
        <f t="shared" si="40"/>
        <v>70.251230690884412</v>
      </c>
      <c r="X189" s="46">
        <f t="shared" si="41"/>
        <v>100</v>
      </c>
      <c r="Z189" s="47">
        <f t="shared" si="31"/>
        <v>3.3105034767606001</v>
      </c>
      <c r="AA189" s="47">
        <f t="shared" si="32"/>
        <v>25.352642860877292</v>
      </c>
      <c r="AB189" s="47">
        <f t="shared" si="33"/>
        <v>71.336853662362103</v>
      </c>
      <c r="AC189" s="47">
        <f t="shared" si="34"/>
        <v>100</v>
      </c>
      <c r="AD189" s="56">
        <f t="shared" si="35"/>
        <v>96.689496523239399</v>
      </c>
      <c r="AE189" s="56">
        <v>26</v>
      </c>
      <c r="AF189" s="56">
        <f t="shared" si="36"/>
        <v>0.26220679362813482</v>
      </c>
    </row>
    <row r="190" spans="1:32">
      <c r="A190" s="7">
        <v>1984</v>
      </c>
      <c r="B190" s="43">
        <v>20122.667101821073</v>
      </c>
      <c r="C190" s="43">
        <v>27822.62</v>
      </c>
      <c r="D190" s="43">
        <f>'Chart 3 Trade Data'!Y199</f>
        <v>4037650</v>
      </c>
      <c r="F190" s="43">
        <v>77000</v>
      </c>
      <c r="G190" s="43">
        <v>1105400</v>
      </c>
      <c r="H190" s="43">
        <v>2748500</v>
      </c>
      <c r="I190" s="43">
        <f t="shared" si="37"/>
        <v>3930900</v>
      </c>
      <c r="K190" s="43">
        <v>3074</v>
      </c>
      <c r="L190" s="43">
        <v>25740</v>
      </c>
      <c r="M190" s="43">
        <v>71299</v>
      </c>
      <c r="N190" s="43">
        <f t="shared" si="24"/>
        <v>100113</v>
      </c>
      <c r="P190" s="44">
        <f t="shared" si="25"/>
        <v>25.048796356538713</v>
      </c>
      <c r="Q190" s="44">
        <f t="shared" si="26"/>
        <v>42.944832944832946</v>
      </c>
      <c r="R190" s="44">
        <f t="shared" si="27"/>
        <v>38.548927754947478</v>
      </c>
      <c r="S190" s="44">
        <f t="shared" si="28"/>
        <v>39.264630967007285</v>
      </c>
      <c r="U190" s="46">
        <f t="shared" si="38"/>
        <v>1.9588389427357602</v>
      </c>
      <c r="V190" s="46">
        <f t="shared" si="39"/>
        <v>28.120786588313109</v>
      </c>
      <c r="W190" s="46">
        <f t="shared" si="40"/>
        <v>69.920374468951124</v>
      </c>
      <c r="X190" s="46">
        <f t="shared" si="41"/>
        <v>100</v>
      </c>
      <c r="Z190" s="47">
        <f t="shared" si="31"/>
        <v>3.070530300760141</v>
      </c>
      <c r="AA190" s="47">
        <f t="shared" si="32"/>
        <v>25.710946630307753</v>
      </c>
      <c r="AB190" s="47">
        <f t="shared" si="33"/>
        <v>71.2185230689321</v>
      </c>
      <c r="AC190" s="47">
        <f t="shared" si="34"/>
        <v>100</v>
      </c>
      <c r="AD190" s="56">
        <f t="shared" si="35"/>
        <v>96.92946969923986</v>
      </c>
      <c r="AE190" s="56">
        <v>25</v>
      </c>
      <c r="AF190" s="56">
        <f t="shared" si="36"/>
        <v>0.26525417615597852</v>
      </c>
    </row>
    <row r="191" spans="1:32">
      <c r="A191" s="7">
        <v>1985</v>
      </c>
      <c r="B191" s="43">
        <v>20717.322960076497</v>
      </c>
      <c r="C191" s="43">
        <v>28717.52</v>
      </c>
      <c r="D191" s="43">
        <f>'Chart 3 Trade Data'!Y200</f>
        <v>4339000</v>
      </c>
      <c r="F191" s="43">
        <v>76600</v>
      </c>
      <c r="G191" s="43">
        <v>1147600</v>
      </c>
      <c r="H191" s="43">
        <v>2993300</v>
      </c>
      <c r="I191" s="43">
        <f t="shared" si="37"/>
        <v>4217500</v>
      </c>
      <c r="K191" s="43">
        <v>2889</v>
      </c>
      <c r="L191" s="43">
        <v>25865</v>
      </c>
      <c r="M191" s="43">
        <v>73625</v>
      </c>
      <c r="N191" s="43">
        <f t="shared" si="24"/>
        <v>102379</v>
      </c>
      <c r="P191" s="44">
        <f t="shared" si="25"/>
        <v>26.514364832121842</v>
      </c>
      <c r="Q191" s="44">
        <f t="shared" si="26"/>
        <v>44.368838198337521</v>
      </c>
      <c r="R191" s="44">
        <f t="shared" si="27"/>
        <v>40.656027164685909</v>
      </c>
      <c r="S191" s="44">
        <f t="shared" si="28"/>
        <v>41.194971625040289</v>
      </c>
      <c r="U191" s="46">
        <f t="shared" si="38"/>
        <v>1.8162418494368702</v>
      </c>
      <c r="V191" s="46">
        <f t="shared" si="39"/>
        <v>27.210432720806164</v>
      </c>
      <c r="W191" s="46">
        <f t="shared" si="40"/>
        <v>70.973325429756969</v>
      </c>
      <c r="X191" s="46">
        <f t="shared" si="41"/>
        <v>100</v>
      </c>
      <c r="Z191" s="47">
        <f t="shared" si="31"/>
        <v>2.8218677658504188</v>
      </c>
      <c r="AA191" s="47">
        <f t="shared" si="32"/>
        <v>25.263970150128443</v>
      </c>
      <c r="AB191" s="47">
        <f t="shared" si="33"/>
        <v>71.914162084021143</v>
      </c>
      <c r="AC191" s="47">
        <f t="shared" si="34"/>
        <v>100</v>
      </c>
      <c r="AD191" s="56">
        <f t="shared" si="35"/>
        <v>97.178132234149587</v>
      </c>
      <c r="AE191" s="56">
        <v>24</v>
      </c>
      <c r="AF191" s="56">
        <f t="shared" si="36"/>
        <v>0.25997587697256003</v>
      </c>
    </row>
    <row r="192" spans="1:32">
      <c r="A192" s="7">
        <v>1986</v>
      </c>
      <c r="B192" s="43">
        <v>21236.085463351239</v>
      </c>
      <c r="C192" s="43">
        <v>29443.29</v>
      </c>
      <c r="D192" s="43">
        <f>'Chart 3 Trade Data'!Y201</f>
        <v>4579625</v>
      </c>
      <c r="F192" s="43">
        <v>73700</v>
      </c>
      <c r="G192" s="43">
        <v>1162400</v>
      </c>
      <c r="H192" s="43">
        <v>3224000.0000000005</v>
      </c>
      <c r="I192" s="43">
        <f t="shared" si="37"/>
        <v>4460100</v>
      </c>
      <c r="K192" s="43">
        <v>2869</v>
      </c>
      <c r="L192" s="43">
        <v>25675</v>
      </c>
      <c r="M192" s="43">
        <v>75547</v>
      </c>
      <c r="N192" s="43">
        <f t="shared" si="24"/>
        <v>104091</v>
      </c>
      <c r="P192" s="44">
        <f t="shared" si="25"/>
        <v>25.688393168351343</v>
      </c>
      <c r="Q192" s="44">
        <f t="shared" si="26"/>
        <v>45.273612463485883</v>
      </c>
      <c r="R192" s="44">
        <f t="shared" si="27"/>
        <v>42.675420599097258</v>
      </c>
      <c r="S192" s="44">
        <f t="shared" si="28"/>
        <v>42.848084848834191</v>
      </c>
      <c r="U192" s="46">
        <f t="shared" si="38"/>
        <v>1.652429317728302</v>
      </c>
      <c r="V192" s="46">
        <f t="shared" si="39"/>
        <v>26.062195914889802</v>
      </c>
      <c r="W192" s="46">
        <f t="shared" si="40"/>
        <v>72.28537476738191</v>
      </c>
      <c r="X192" s="46">
        <f t="shared" si="41"/>
        <v>100</v>
      </c>
      <c r="Z192" s="47">
        <f t="shared" si="31"/>
        <v>2.7562421342863455</v>
      </c>
      <c r="AA192" s="47">
        <f t="shared" si="32"/>
        <v>24.665917322342949</v>
      </c>
      <c r="AB192" s="47">
        <f t="shared" si="33"/>
        <v>72.577840543370698</v>
      </c>
      <c r="AC192" s="47">
        <f t="shared" si="34"/>
        <v>100</v>
      </c>
      <c r="AD192" s="56">
        <f t="shared" si="35"/>
        <v>97.243757865713647</v>
      </c>
      <c r="AE192" s="56">
        <v>23</v>
      </c>
      <c r="AF192" s="56">
        <f t="shared" si="36"/>
        <v>0.25365039220722768</v>
      </c>
    </row>
    <row r="193" spans="1:32">
      <c r="A193" s="7">
        <v>1987</v>
      </c>
      <c r="B193" s="43">
        <v>21787.693674127881</v>
      </c>
      <c r="C193" s="43">
        <v>30115.34</v>
      </c>
      <c r="D193" s="43">
        <f>'Chart 3 Trade Data'!Y202</f>
        <v>4855250</v>
      </c>
      <c r="F193" s="43">
        <v>78800</v>
      </c>
      <c r="G193" s="43">
        <v>1232100</v>
      </c>
      <c r="H193" s="43">
        <v>3425499.9999999995</v>
      </c>
      <c r="I193" s="43">
        <f t="shared" si="37"/>
        <v>4736400</v>
      </c>
      <c r="K193" s="43">
        <v>2932</v>
      </c>
      <c r="L193" s="43">
        <v>25812</v>
      </c>
      <c r="M193" s="43">
        <v>78288</v>
      </c>
      <c r="N193" s="43">
        <f t="shared" si="24"/>
        <v>107032</v>
      </c>
      <c r="P193" s="44">
        <f t="shared" si="25"/>
        <v>26.875852660300136</v>
      </c>
      <c r="Q193" s="44">
        <f t="shared" si="26"/>
        <v>47.733612273361224</v>
      </c>
      <c r="R193" s="44">
        <f t="shared" si="27"/>
        <v>43.755109339873279</v>
      </c>
      <c r="S193" s="44">
        <f t="shared" si="28"/>
        <v>44.252186262052469</v>
      </c>
      <c r="U193" s="46">
        <f t="shared" si="38"/>
        <v>1.6637108352335106</v>
      </c>
      <c r="V193" s="46">
        <f t="shared" si="39"/>
        <v>26.013427919939193</v>
      </c>
      <c r="W193" s="46">
        <f t="shared" si="40"/>
        <v>72.32286124482728</v>
      </c>
      <c r="X193" s="46">
        <f t="shared" si="41"/>
        <v>100</v>
      </c>
      <c r="Z193" s="47">
        <f t="shared" si="31"/>
        <v>2.7393676657448238</v>
      </c>
      <c r="AA193" s="47">
        <f t="shared" si="32"/>
        <v>24.116152178787651</v>
      </c>
      <c r="AB193" s="47">
        <f t="shared" si="33"/>
        <v>73.144480155467519</v>
      </c>
      <c r="AC193" s="47">
        <f t="shared" si="34"/>
        <v>100</v>
      </c>
      <c r="AD193" s="56">
        <f t="shared" si="35"/>
        <v>97.260632334255178</v>
      </c>
      <c r="AE193" s="56">
        <v>22</v>
      </c>
      <c r="AF193" s="56">
        <f t="shared" si="36"/>
        <v>0.24795389048991354</v>
      </c>
    </row>
    <row r="194" spans="1:32">
      <c r="A194" s="7">
        <v>1988</v>
      </c>
      <c r="B194" s="43">
        <v>22499.441620233243</v>
      </c>
      <c r="C194" s="43">
        <v>31069.41</v>
      </c>
      <c r="D194" s="43">
        <f>'Chart 3 Trade Data'!Y203</f>
        <v>5236425</v>
      </c>
      <c r="F194" s="43">
        <v>78100</v>
      </c>
      <c r="G194" s="43">
        <v>1325900</v>
      </c>
      <c r="H194" s="43">
        <v>3696399.9999999995</v>
      </c>
      <c r="I194" s="43">
        <f t="shared" si="37"/>
        <v>5100400</v>
      </c>
      <c r="K194" s="43">
        <v>2988</v>
      </c>
      <c r="L194" s="43">
        <v>26411</v>
      </c>
      <c r="M194" s="43">
        <v>80766</v>
      </c>
      <c r="N194" s="43">
        <f t="shared" si="24"/>
        <v>110165</v>
      </c>
      <c r="P194" s="44">
        <f t="shared" si="25"/>
        <v>26.137884872824632</v>
      </c>
      <c r="Q194" s="44">
        <f t="shared" si="26"/>
        <v>50.202567112188106</v>
      </c>
      <c r="R194" s="44">
        <f t="shared" si="27"/>
        <v>45.766783052274469</v>
      </c>
      <c r="S194" s="44">
        <f t="shared" si="28"/>
        <v>46.297825988290292</v>
      </c>
      <c r="U194" s="46">
        <f t="shared" si="38"/>
        <v>1.5312524507881735</v>
      </c>
      <c r="V194" s="46">
        <f t="shared" si="39"/>
        <v>25.996000313700886</v>
      </c>
      <c r="W194" s="46">
        <f t="shared" si="40"/>
        <v>72.472747235510923</v>
      </c>
      <c r="X194" s="46">
        <f t="shared" si="41"/>
        <v>100</v>
      </c>
      <c r="Z194" s="47">
        <f t="shared" si="31"/>
        <v>2.7122951935732766</v>
      </c>
      <c r="AA194" s="47">
        <f t="shared" si="32"/>
        <v>23.974038941587619</v>
      </c>
      <c r="AB194" s="47">
        <f t="shared" si="33"/>
        <v>73.313665864839109</v>
      </c>
      <c r="AC194" s="47">
        <f t="shared" si="34"/>
        <v>100</v>
      </c>
      <c r="AD194" s="56">
        <f t="shared" si="35"/>
        <v>97.287704806426731</v>
      </c>
      <c r="AE194" s="56">
        <v>21</v>
      </c>
      <c r="AF194" s="56">
        <f t="shared" si="36"/>
        <v>0.24642413950754358</v>
      </c>
    </row>
    <row r="195" spans="1:32">
      <c r="A195" s="7">
        <v>1989</v>
      </c>
      <c r="B195" s="43">
        <v>23059.278193599523</v>
      </c>
      <c r="C195" s="43">
        <v>31876.78</v>
      </c>
      <c r="D195" s="43">
        <f>'Chart 3 Trade Data'!Y204</f>
        <v>5641599.9999999991</v>
      </c>
      <c r="F195" s="43">
        <v>91600</v>
      </c>
      <c r="G195" s="43">
        <v>1405600</v>
      </c>
      <c r="H195" s="43">
        <v>3984900.0000000005</v>
      </c>
      <c r="I195" s="43">
        <f t="shared" si="37"/>
        <v>5482100</v>
      </c>
      <c r="K195" s="43">
        <v>2940</v>
      </c>
      <c r="L195" s="43">
        <v>26498</v>
      </c>
      <c r="M195" s="43">
        <v>83470</v>
      </c>
      <c r="N195" s="43">
        <f t="shared" si="24"/>
        <v>112908</v>
      </c>
      <c r="P195" s="44">
        <f t="shared" si="25"/>
        <v>31.156462585034014</v>
      </c>
      <c r="Q195" s="44">
        <f t="shared" si="26"/>
        <v>53.045512868895763</v>
      </c>
      <c r="R195" s="44">
        <f t="shared" si="27"/>
        <v>47.740505570863789</v>
      </c>
      <c r="S195" s="44">
        <f t="shared" si="28"/>
        <v>48.553689729691428</v>
      </c>
      <c r="U195" s="46">
        <f t="shared" si="38"/>
        <v>1.6708925411794751</v>
      </c>
      <c r="V195" s="46">
        <f t="shared" si="39"/>
        <v>25.63980956202915</v>
      </c>
      <c r="W195" s="46">
        <f t="shared" si="40"/>
        <v>72.689297896791388</v>
      </c>
      <c r="X195" s="46">
        <f t="shared" si="41"/>
        <v>100</v>
      </c>
      <c r="Z195" s="47">
        <f t="shared" si="31"/>
        <v>2.6038898926559675</v>
      </c>
      <c r="AA195" s="47">
        <f t="shared" si="32"/>
        <v>23.468664753604706</v>
      </c>
      <c r="AB195" s="47">
        <f t="shared" si="33"/>
        <v>73.92744535373933</v>
      </c>
      <c r="AC195" s="47">
        <f t="shared" si="34"/>
        <v>100</v>
      </c>
      <c r="AD195" s="56">
        <f t="shared" si="35"/>
        <v>97.396110107344043</v>
      </c>
      <c r="AE195" s="56">
        <v>20</v>
      </c>
      <c r="AF195" s="56">
        <f t="shared" si="36"/>
        <v>0.24096100683835298</v>
      </c>
    </row>
    <row r="196" spans="1:32">
      <c r="A196" s="7">
        <v>1990</v>
      </c>
      <c r="B196" s="43">
        <v>23200.559941388365</v>
      </c>
      <c r="C196" s="43">
        <v>32112.35</v>
      </c>
      <c r="D196" s="43">
        <f>'Chart 3 Trade Data'!Y205</f>
        <v>5963125.0000000009</v>
      </c>
      <c r="F196" s="43">
        <v>95700</v>
      </c>
      <c r="G196" s="43">
        <v>1446400</v>
      </c>
      <c r="H196" s="43">
        <v>4258400.0000000009</v>
      </c>
      <c r="I196" s="43">
        <f t="shared" si="37"/>
        <v>5800500.0000000009</v>
      </c>
      <c r="K196" s="43">
        <v>2930</v>
      </c>
      <c r="L196" s="43">
        <v>26217</v>
      </c>
      <c r="M196" s="43">
        <v>84959</v>
      </c>
      <c r="N196" s="43">
        <f t="shared" si="24"/>
        <v>114106</v>
      </c>
      <c r="P196" s="44">
        <f t="shared" si="25"/>
        <v>32.662116040955631</v>
      </c>
      <c r="Q196" s="44">
        <f t="shared" si="26"/>
        <v>55.170309341267114</v>
      </c>
      <c r="R196" s="44">
        <f t="shared" si="27"/>
        <v>50.123000506126495</v>
      </c>
      <c r="S196" s="44">
        <f t="shared" si="28"/>
        <v>50.834311955550113</v>
      </c>
      <c r="U196" s="46">
        <f t="shared" si="38"/>
        <v>1.6498577708818203</v>
      </c>
      <c r="V196" s="46">
        <f t="shared" si="39"/>
        <v>24.935781398155328</v>
      </c>
      <c r="W196" s="46">
        <f t="shared" si="40"/>
        <v>73.414360830962863</v>
      </c>
      <c r="X196" s="46">
        <f t="shared" si="41"/>
        <v>100</v>
      </c>
      <c r="Z196" s="47">
        <f t="shared" si="31"/>
        <v>2.567787846388446</v>
      </c>
      <c r="AA196" s="47">
        <f t="shared" si="32"/>
        <v>22.976004767496889</v>
      </c>
      <c r="AB196" s="47">
        <f t="shared" si="33"/>
        <v>74.45620738611467</v>
      </c>
      <c r="AC196" s="47">
        <f t="shared" si="34"/>
        <v>100</v>
      </c>
      <c r="AD196" s="56">
        <f t="shared" si="35"/>
        <v>97.432212153611559</v>
      </c>
      <c r="AE196" s="56">
        <v>19</v>
      </c>
      <c r="AF196" s="56">
        <f t="shared" si="36"/>
        <v>0.23581528387421744</v>
      </c>
    </row>
    <row r="197" spans="1:32">
      <c r="A197" s="7">
        <v>1991</v>
      </c>
      <c r="B197" s="43">
        <v>22848.529180676011</v>
      </c>
      <c r="C197" s="43">
        <v>31614.01</v>
      </c>
      <c r="D197" s="43">
        <f>'Chart 3 Trade Data'!Y206</f>
        <v>6158125</v>
      </c>
      <c r="F197" s="43">
        <v>88300</v>
      </c>
      <c r="G197" s="43">
        <v>1438800.0000000002</v>
      </c>
      <c r="H197" s="43">
        <v>4465000</v>
      </c>
      <c r="I197" s="43">
        <f t="shared" si="37"/>
        <v>5992100</v>
      </c>
      <c r="K197" s="43">
        <v>2964</v>
      </c>
      <c r="L197" s="43">
        <v>25068</v>
      </c>
      <c r="M197" s="43">
        <v>84826</v>
      </c>
      <c r="N197" s="43">
        <f t="shared" si="24"/>
        <v>112858</v>
      </c>
      <c r="P197" s="44">
        <f t="shared" si="25"/>
        <v>29.790823211875843</v>
      </c>
      <c r="Q197" s="44">
        <f t="shared" si="26"/>
        <v>57.395883197702261</v>
      </c>
      <c r="R197" s="44">
        <f t="shared" si="27"/>
        <v>52.637163133944782</v>
      </c>
      <c r="S197" s="44">
        <f t="shared" si="28"/>
        <v>53.094153715288236</v>
      </c>
      <c r="U197" s="46">
        <f t="shared" si="38"/>
        <v>1.4736069157724336</v>
      </c>
      <c r="V197" s="46">
        <f t="shared" si="39"/>
        <v>24.011615293469742</v>
      </c>
      <c r="W197" s="46">
        <f t="shared" si="40"/>
        <v>74.514777790757833</v>
      </c>
      <c r="X197" s="46">
        <f t="shared" si="41"/>
        <v>100</v>
      </c>
      <c r="Z197" s="47">
        <f t="shared" si="31"/>
        <v>2.6263091672721472</v>
      </c>
      <c r="AA197" s="47">
        <f t="shared" si="32"/>
        <v>22.211983200127595</v>
      </c>
      <c r="AB197" s="47">
        <f t="shared" si="33"/>
        <v>75.161707632600255</v>
      </c>
      <c r="AC197" s="47">
        <f t="shared" si="34"/>
        <v>100</v>
      </c>
      <c r="AD197" s="56">
        <f t="shared" si="35"/>
        <v>97.373690832727846</v>
      </c>
      <c r="AE197" s="56">
        <v>18</v>
      </c>
      <c r="AF197" s="56">
        <f t="shared" si="36"/>
        <v>0.22811072488033926</v>
      </c>
    </row>
    <row r="198" spans="1:32">
      <c r="A198" s="7">
        <v>1992</v>
      </c>
      <c r="B198" s="43">
        <v>23298.119448949757</v>
      </c>
      <c r="C198" s="43">
        <v>32255.32</v>
      </c>
      <c r="D198" s="43">
        <f>'Chart 3 Trade Data'!Y207</f>
        <v>6520325</v>
      </c>
      <c r="F198" s="43">
        <v>99300</v>
      </c>
      <c r="G198" s="43">
        <v>1483200</v>
      </c>
      <c r="H198" s="43">
        <v>4759800</v>
      </c>
      <c r="I198" s="43">
        <f t="shared" si="37"/>
        <v>6342300</v>
      </c>
      <c r="K198" s="43">
        <v>2883</v>
      </c>
      <c r="L198" s="43">
        <v>24506</v>
      </c>
      <c r="M198" s="43">
        <v>85244</v>
      </c>
      <c r="N198" s="43">
        <f t="shared" si="24"/>
        <v>112633</v>
      </c>
      <c r="P198" s="44">
        <f t="shared" si="25"/>
        <v>34.443288241415189</v>
      </c>
      <c r="Q198" s="44">
        <f t="shared" si="26"/>
        <v>60.523953317554884</v>
      </c>
      <c r="R198" s="44">
        <f t="shared" si="27"/>
        <v>55.83736098728356</v>
      </c>
      <c r="S198" s="44">
        <f t="shared" si="28"/>
        <v>56.309429740839718</v>
      </c>
      <c r="U198" s="46">
        <f t="shared" si="38"/>
        <v>1.5656780663166359</v>
      </c>
      <c r="V198" s="46">
        <f t="shared" si="39"/>
        <v>23.385837945224917</v>
      </c>
      <c r="W198" s="46">
        <f t="shared" si="40"/>
        <v>75.048483988458443</v>
      </c>
      <c r="X198" s="46">
        <f t="shared" si="41"/>
        <v>100</v>
      </c>
      <c r="Z198" s="47">
        <f t="shared" si="31"/>
        <v>2.5596406026652936</v>
      </c>
      <c r="AA198" s="47">
        <f t="shared" si="32"/>
        <v>21.757389042287784</v>
      </c>
      <c r="AB198" s="47">
        <f t="shared" si="33"/>
        <v>75.682970355046919</v>
      </c>
      <c r="AC198" s="47">
        <f t="shared" si="34"/>
        <v>100</v>
      </c>
      <c r="AD198" s="56">
        <f t="shared" si="35"/>
        <v>97.440359397334703</v>
      </c>
      <c r="AE198" s="56">
        <v>17</v>
      </c>
      <c r="AF198" s="56">
        <f t="shared" si="36"/>
        <v>0.22328929384965832</v>
      </c>
    </row>
    <row r="199" spans="1:32">
      <c r="A199" s="7">
        <v>1993</v>
      </c>
      <c r="B199" s="43">
        <v>23616.074711866208</v>
      </c>
      <c r="C199" s="43">
        <v>32746.79</v>
      </c>
      <c r="D199" s="43">
        <f>'Chart 3 Trade Data'!Y208</f>
        <v>6858550</v>
      </c>
      <c r="F199" s="43">
        <v>90600</v>
      </c>
      <c r="G199" s="43">
        <v>1548000</v>
      </c>
      <c r="H199" s="43">
        <v>5028799.9999999991</v>
      </c>
      <c r="I199" s="43">
        <f t="shared" si="37"/>
        <v>6667399.9999999991</v>
      </c>
      <c r="K199" s="43">
        <v>2935</v>
      </c>
      <c r="L199" s="43">
        <v>24768</v>
      </c>
      <c r="M199" s="43">
        <v>87192</v>
      </c>
      <c r="N199" s="43">
        <f t="shared" ref="N199:N214" si="42">K199+L199+M199</f>
        <v>114895</v>
      </c>
      <c r="P199" s="44">
        <f t="shared" ref="P199:P214" si="43">F199/K199</f>
        <v>30.868824531516182</v>
      </c>
      <c r="Q199" s="44">
        <f t="shared" ref="Q199:Q214" si="44">G199/L199</f>
        <v>62.5</v>
      </c>
      <c r="R199" s="44">
        <f t="shared" ref="R199:R214" si="45">H199/M199</f>
        <v>57.675016056518935</v>
      </c>
      <c r="S199" s="44">
        <f t="shared" ref="S199:S214" si="46">I199/N199</f>
        <v>58.030375560294175</v>
      </c>
      <c r="U199" s="46">
        <f t="shared" si="38"/>
        <v>1.3588505264420916</v>
      </c>
      <c r="V199" s="46">
        <f t="shared" si="39"/>
        <v>23.217446080931101</v>
      </c>
      <c r="W199" s="46">
        <f t="shared" si="40"/>
        <v>75.423703392626805</v>
      </c>
      <c r="X199" s="46">
        <f t="shared" si="41"/>
        <v>100</v>
      </c>
      <c r="Z199" s="47">
        <f t="shared" si="31"/>
        <v>2.554506288350233</v>
      </c>
      <c r="AA199" s="47">
        <f t="shared" si="32"/>
        <v>21.557073850036989</v>
      </c>
      <c r="AB199" s="47">
        <f t="shared" si="33"/>
        <v>75.888419861612775</v>
      </c>
      <c r="AC199" s="47">
        <f t="shared" si="34"/>
        <v>100</v>
      </c>
      <c r="AD199" s="56">
        <f t="shared" si="35"/>
        <v>97.44549371164976</v>
      </c>
      <c r="AE199" s="56">
        <v>16</v>
      </c>
      <c r="AF199" s="56">
        <f t="shared" si="36"/>
        <v>0.22122186495176849</v>
      </c>
    </row>
    <row r="200" spans="1:32">
      <c r="A200" s="7">
        <v>1994</v>
      </c>
      <c r="B200" s="43">
        <v>24278.634744145471</v>
      </c>
      <c r="C200" s="43">
        <v>33670.65</v>
      </c>
      <c r="D200" s="43">
        <f>'Chart 3 Trade Data'!Y209</f>
        <v>7287249.9999999991</v>
      </c>
      <c r="F200" s="43">
        <v>105600</v>
      </c>
      <c r="G200" s="43">
        <v>1651600</v>
      </c>
      <c r="H200" s="43">
        <v>5328000</v>
      </c>
      <c r="I200" s="43">
        <f t="shared" si="37"/>
        <v>7085200</v>
      </c>
      <c r="K200" s="43">
        <v>2995</v>
      </c>
      <c r="L200" s="43">
        <v>25350</v>
      </c>
      <c r="M200" s="43">
        <v>89408</v>
      </c>
      <c r="N200" s="43">
        <f t="shared" si="42"/>
        <v>117753</v>
      </c>
      <c r="P200" s="44">
        <f t="shared" si="43"/>
        <v>35.258764607679467</v>
      </c>
      <c r="Q200" s="44">
        <f t="shared" si="44"/>
        <v>65.15187376725838</v>
      </c>
      <c r="R200" s="44">
        <f t="shared" si="45"/>
        <v>59.591982820329278</v>
      </c>
      <c r="S200" s="44">
        <f t="shared" si="46"/>
        <v>60.17001689978175</v>
      </c>
      <c r="U200" s="46">
        <f t="shared" si="38"/>
        <v>1.4904307570710777</v>
      </c>
      <c r="V200" s="46">
        <f t="shared" si="39"/>
        <v>23.310562863433635</v>
      </c>
      <c r="W200" s="46">
        <f t="shared" si="40"/>
        <v>75.199006379495287</v>
      </c>
      <c r="X200" s="46">
        <f t="shared" si="41"/>
        <v>100</v>
      </c>
      <c r="Z200" s="47">
        <f t="shared" si="31"/>
        <v>2.5434596146170372</v>
      </c>
      <c r="AA200" s="47">
        <f t="shared" si="32"/>
        <v>21.52811393340297</v>
      </c>
      <c r="AB200" s="47">
        <f t="shared" si="33"/>
        <v>75.928426451979988</v>
      </c>
      <c r="AC200" s="47">
        <f t="shared" si="34"/>
        <v>100</v>
      </c>
      <c r="AD200" s="56">
        <f t="shared" si="35"/>
        <v>97.456540385382965</v>
      </c>
      <c r="AE200" s="56">
        <v>15</v>
      </c>
      <c r="AF200" s="56">
        <f t="shared" si="36"/>
        <v>0.22089963226964568</v>
      </c>
    </row>
    <row r="201" spans="1:32">
      <c r="A201" s="7">
        <v>1995</v>
      </c>
      <c r="B201" s="43">
        <v>24603.174663290505</v>
      </c>
      <c r="C201" s="43">
        <v>34111.440000000002</v>
      </c>
      <c r="D201" s="43">
        <f>'Chart 3 Trade Data'!Y210</f>
        <v>7639750</v>
      </c>
      <c r="F201" s="43">
        <v>91300</v>
      </c>
      <c r="G201" s="43">
        <v>1727100.0000000002</v>
      </c>
      <c r="H201" s="43">
        <v>5596299.9999999991</v>
      </c>
      <c r="I201" s="43">
        <f t="shared" si="37"/>
        <v>7414699.9999999991</v>
      </c>
      <c r="K201" s="43">
        <v>3210</v>
      </c>
      <c r="L201" s="43">
        <v>25748</v>
      </c>
      <c r="M201" s="43">
        <v>91720</v>
      </c>
      <c r="N201" s="43">
        <f t="shared" si="42"/>
        <v>120678</v>
      </c>
      <c r="P201" s="44">
        <f t="shared" si="43"/>
        <v>28.442367601246104</v>
      </c>
      <c r="Q201" s="44">
        <f t="shared" si="44"/>
        <v>67.077054528507077</v>
      </c>
      <c r="R201" s="44">
        <f t="shared" si="45"/>
        <v>61.015045791539457</v>
      </c>
      <c r="S201" s="44">
        <f t="shared" si="46"/>
        <v>61.442019257859748</v>
      </c>
      <c r="U201" s="46">
        <f t="shared" si="38"/>
        <v>1.2313377479871068</v>
      </c>
      <c r="V201" s="46">
        <f t="shared" si="39"/>
        <v>23.292918122108791</v>
      </c>
      <c r="W201" s="46">
        <f t="shared" si="40"/>
        <v>75.475744129904101</v>
      </c>
      <c r="X201" s="46">
        <f t="shared" si="41"/>
        <v>100</v>
      </c>
      <c r="Z201" s="47">
        <f t="shared" ref="Z201:Z214" si="47">100*K201/$N201</f>
        <v>2.6599711629294487</v>
      </c>
      <c r="AA201" s="47">
        <f t="shared" ref="AA201:AA214" si="48">100*L201/$N201</f>
        <v>21.336117602214156</v>
      </c>
      <c r="AB201" s="47">
        <f t="shared" ref="AB201:AB214" si="49">100*M201/$N201</f>
        <v>76.003911234856389</v>
      </c>
      <c r="AC201" s="47">
        <f t="shared" ref="AC201:AC214" si="50">100*N201/$N201</f>
        <v>100</v>
      </c>
      <c r="AD201" s="56">
        <f t="shared" si="35"/>
        <v>97.340028837070548</v>
      </c>
      <c r="AE201" s="56">
        <v>14</v>
      </c>
      <c r="AF201" s="56">
        <f t="shared" si="36"/>
        <v>0.21919160962985665</v>
      </c>
    </row>
    <row r="202" spans="1:32">
      <c r="A202" s="7">
        <v>1996</v>
      </c>
      <c r="B202" s="43">
        <v>25230.224231062657</v>
      </c>
      <c r="C202" s="43">
        <v>34977.42</v>
      </c>
      <c r="D202" s="43">
        <f>'Chart 3 Trade Data'!Y211</f>
        <v>8073124.9999999991</v>
      </c>
      <c r="F202" s="43">
        <v>114200</v>
      </c>
      <c r="G202" s="43">
        <v>1792800</v>
      </c>
      <c r="H202" s="43">
        <v>5931500</v>
      </c>
      <c r="I202" s="43">
        <f t="shared" si="37"/>
        <v>7838500</v>
      </c>
      <c r="K202" s="43">
        <v>3154</v>
      </c>
      <c r="L202" s="43">
        <v>25976</v>
      </c>
      <c r="M202" s="43">
        <v>93668</v>
      </c>
      <c r="N202" s="43">
        <f t="shared" si="42"/>
        <v>122798</v>
      </c>
      <c r="P202" s="44">
        <f t="shared" si="43"/>
        <v>36.207989854153453</v>
      </c>
      <c r="Q202" s="44">
        <f t="shared" si="44"/>
        <v>69.017554665845395</v>
      </c>
      <c r="R202" s="44">
        <f t="shared" si="45"/>
        <v>63.324721356279625</v>
      </c>
      <c r="S202" s="44">
        <f t="shared" si="46"/>
        <v>63.832472841577221</v>
      </c>
      <c r="U202" s="46">
        <f t="shared" si="38"/>
        <v>1.4569113988645788</v>
      </c>
      <c r="V202" s="46">
        <f t="shared" si="39"/>
        <v>22.871722906168273</v>
      </c>
      <c r="W202" s="46">
        <f t="shared" si="40"/>
        <v>75.67136569496715</v>
      </c>
      <c r="X202" s="46">
        <f t="shared" si="41"/>
        <v>100</v>
      </c>
      <c r="Z202" s="47">
        <f t="shared" si="47"/>
        <v>2.5684457401586345</v>
      </c>
      <c r="AA202" s="47">
        <f t="shared" si="48"/>
        <v>21.153438981090897</v>
      </c>
      <c r="AB202" s="47">
        <f t="shared" si="49"/>
        <v>76.278115278750462</v>
      </c>
      <c r="AC202" s="47">
        <f t="shared" si="50"/>
        <v>100</v>
      </c>
      <c r="AD202" s="56">
        <f t="shared" si="35"/>
        <v>97.431554259841363</v>
      </c>
      <c r="AE202" s="56">
        <v>13</v>
      </c>
      <c r="AF202" s="56">
        <f t="shared" si="36"/>
        <v>0.21711076192705026</v>
      </c>
    </row>
    <row r="203" spans="1:32">
      <c r="A203" s="7">
        <v>1997</v>
      </c>
      <c r="B203" s="43">
        <v>26051.550692973986</v>
      </c>
      <c r="C203" s="43">
        <v>36101.89</v>
      </c>
      <c r="D203" s="43">
        <f>'Chart 3 Trade Data'!Y212</f>
        <v>8577550</v>
      </c>
      <c r="F203" s="43">
        <v>108400</v>
      </c>
      <c r="G203" s="43">
        <v>1888699.9999999998</v>
      </c>
      <c r="H203" s="43">
        <v>6335300</v>
      </c>
      <c r="I203" s="43">
        <f t="shared" si="37"/>
        <v>8332400</v>
      </c>
      <c r="K203" s="43">
        <v>3132</v>
      </c>
      <c r="L203" s="43">
        <v>26468</v>
      </c>
      <c r="M203" s="43">
        <v>96070</v>
      </c>
      <c r="N203" s="43">
        <f t="shared" si="42"/>
        <v>125670</v>
      </c>
      <c r="P203" s="44">
        <f t="shared" si="43"/>
        <v>34.610472541507022</v>
      </c>
      <c r="Q203" s="44">
        <f t="shared" si="44"/>
        <v>71.357866102463348</v>
      </c>
      <c r="R203" s="44">
        <f t="shared" si="45"/>
        <v>65.944623711876758</v>
      </c>
      <c r="S203" s="44">
        <f t="shared" si="46"/>
        <v>66.303811569984887</v>
      </c>
      <c r="U203" s="46">
        <f t="shared" si="38"/>
        <v>1.300945705919063</v>
      </c>
      <c r="V203" s="46">
        <f t="shared" si="39"/>
        <v>22.666938697134075</v>
      </c>
      <c r="W203" s="46">
        <f t="shared" si="40"/>
        <v>76.032115596946852</v>
      </c>
      <c r="X203" s="46">
        <f t="shared" si="41"/>
        <v>100</v>
      </c>
      <c r="Z203" s="47">
        <f t="shared" si="47"/>
        <v>2.4922415851038435</v>
      </c>
      <c r="AA203" s="47">
        <f t="shared" si="48"/>
        <v>21.06151030476645</v>
      </c>
      <c r="AB203" s="47">
        <f t="shared" si="49"/>
        <v>76.446248110129702</v>
      </c>
      <c r="AC203" s="47">
        <f t="shared" si="50"/>
        <v>100</v>
      </c>
      <c r="AD203" s="56">
        <f t="shared" si="35"/>
        <v>97.507758414896159</v>
      </c>
      <c r="AE203" s="56">
        <v>12</v>
      </c>
      <c r="AF203" s="56">
        <f t="shared" si="36"/>
        <v>0.21599830256736685</v>
      </c>
    </row>
    <row r="204" spans="1:32">
      <c r="A204" s="7">
        <v>1998</v>
      </c>
      <c r="B204" s="43">
        <v>26848.774125103857</v>
      </c>
      <c r="C204" s="43">
        <v>37238.28</v>
      </c>
      <c r="D204" s="43">
        <f>'Chart 3 Trade Data'!Y213</f>
        <v>9062825</v>
      </c>
      <c r="F204" s="43">
        <v>100300</v>
      </c>
      <c r="G204" s="43">
        <v>1956500</v>
      </c>
      <c r="H204" s="43">
        <v>6736700</v>
      </c>
      <c r="I204" s="43">
        <f t="shared" si="37"/>
        <v>8793500</v>
      </c>
      <c r="K204" s="43">
        <v>3133</v>
      </c>
      <c r="L204" s="43">
        <v>26949</v>
      </c>
      <c r="M204" s="43">
        <v>98419</v>
      </c>
      <c r="N204" s="43">
        <f t="shared" si="42"/>
        <v>128501</v>
      </c>
      <c r="P204" s="44">
        <f t="shared" si="43"/>
        <v>32.014044047239068</v>
      </c>
      <c r="Q204" s="44">
        <f t="shared" si="44"/>
        <v>72.60009647853353</v>
      </c>
      <c r="R204" s="44">
        <f t="shared" si="45"/>
        <v>68.449181560471047</v>
      </c>
      <c r="S204" s="44">
        <f t="shared" si="46"/>
        <v>68.431374074909925</v>
      </c>
      <c r="U204" s="46">
        <f t="shared" si="38"/>
        <v>1.1406152271564223</v>
      </c>
      <c r="V204" s="46">
        <f t="shared" si="39"/>
        <v>22.249388753056234</v>
      </c>
      <c r="W204" s="46">
        <f t="shared" si="40"/>
        <v>76.609996019787346</v>
      </c>
      <c r="X204" s="46">
        <f t="shared" si="41"/>
        <v>100</v>
      </c>
      <c r="Z204" s="47">
        <f t="shared" si="47"/>
        <v>2.4381133220753144</v>
      </c>
      <c r="AA204" s="47">
        <f t="shared" si="48"/>
        <v>20.971821230963183</v>
      </c>
      <c r="AB204" s="47">
        <f t="shared" si="49"/>
        <v>76.590065446961503</v>
      </c>
      <c r="AC204" s="47">
        <f t="shared" si="50"/>
        <v>100</v>
      </c>
      <c r="AD204" s="56">
        <f t="shared" si="35"/>
        <v>97.56188667792469</v>
      </c>
      <c r="AE204" s="56">
        <v>11</v>
      </c>
      <c r="AF204" s="56">
        <f t="shared" si="36"/>
        <v>0.21495916023227618</v>
      </c>
    </row>
    <row r="205" spans="1:32">
      <c r="A205" s="7">
        <v>1999</v>
      </c>
      <c r="B205" s="43">
        <v>27734.749851852728</v>
      </c>
      <c r="C205" s="43">
        <v>38591.910000000003</v>
      </c>
      <c r="D205" s="43">
        <f>'Chart 3 Trade Data'!Y214</f>
        <v>9631175</v>
      </c>
      <c r="F205" s="43">
        <v>92800</v>
      </c>
      <c r="G205" s="43">
        <v>2051199.9999999998</v>
      </c>
      <c r="H205" s="43">
        <v>7209500</v>
      </c>
      <c r="I205" s="43">
        <f t="shared" si="37"/>
        <v>9353500</v>
      </c>
      <c r="K205" s="43">
        <v>3171</v>
      </c>
      <c r="L205" s="43">
        <v>27034</v>
      </c>
      <c r="M205" s="43">
        <v>100687</v>
      </c>
      <c r="N205" s="43">
        <f t="shared" si="42"/>
        <v>130892</v>
      </c>
      <c r="P205" s="44">
        <f t="shared" si="43"/>
        <v>29.265216020182908</v>
      </c>
      <c r="Q205" s="44">
        <f t="shared" si="44"/>
        <v>75.874824295331791</v>
      </c>
      <c r="R205" s="44">
        <f t="shared" si="45"/>
        <v>71.603086793727101</v>
      </c>
      <c r="S205" s="44">
        <f t="shared" si="46"/>
        <v>71.459676680011</v>
      </c>
      <c r="U205" s="46">
        <f t="shared" si="38"/>
        <v>0.99214197893836531</v>
      </c>
      <c r="V205" s="46">
        <f t="shared" si="39"/>
        <v>21.92975891377559</v>
      </c>
      <c r="W205" s="46">
        <f t="shared" si="40"/>
        <v>77.078099107286036</v>
      </c>
      <c r="X205" s="46">
        <f t="shared" si="41"/>
        <v>100</v>
      </c>
      <c r="Z205" s="47">
        <f t="shared" si="47"/>
        <v>2.4226079515936805</v>
      </c>
      <c r="AA205" s="47">
        <f t="shared" si="48"/>
        <v>20.653668673410138</v>
      </c>
      <c r="AB205" s="47">
        <f t="shared" si="49"/>
        <v>76.923723374996186</v>
      </c>
      <c r="AC205" s="47">
        <f t="shared" si="50"/>
        <v>100</v>
      </c>
      <c r="AD205" s="56">
        <f t="shared" si="35"/>
        <v>97.577392048406324</v>
      </c>
      <c r="AE205" s="56">
        <v>10</v>
      </c>
      <c r="AF205" s="56">
        <f t="shared" si="36"/>
        <v>0.2116644874374613</v>
      </c>
    </row>
    <row r="206" spans="1:32">
      <c r="A206" s="7">
        <v>2000</v>
      </c>
      <c r="B206" s="43">
        <v>28467.061008371198</v>
      </c>
      <c r="C206" s="43">
        <v>39749.589999999997</v>
      </c>
      <c r="D206" s="43">
        <f>'Chart 3 Trade Data'!Y215</f>
        <v>10250950</v>
      </c>
      <c r="F206" s="43">
        <v>95600</v>
      </c>
      <c r="G206" s="43">
        <v>2165700</v>
      </c>
      <c r="H206" s="43">
        <v>7690200</v>
      </c>
      <c r="I206" s="43">
        <f t="shared" si="37"/>
        <v>9951500</v>
      </c>
      <c r="K206" s="43">
        <v>3146</v>
      </c>
      <c r="L206" s="43">
        <v>27280</v>
      </c>
      <c r="M206" s="43">
        <v>103217</v>
      </c>
      <c r="N206" s="43">
        <f t="shared" si="42"/>
        <v>133643</v>
      </c>
      <c r="P206" s="44">
        <f t="shared" si="43"/>
        <v>30.38779402415766</v>
      </c>
      <c r="Q206" s="44">
        <f t="shared" si="44"/>
        <v>79.387829912023463</v>
      </c>
      <c r="R206" s="44">
        <f t="shared" si="45"/>
        <v>74.505168722206619</v>
      </c>
      <c r="S206" s="44">
        <f t="shared" si="46"/>
        <v>74.463308964928956</v>
      </c>
      <c r="U206" s="46">
        <f t="shared" si="38"/>
        <v>0.96065919710596392</v>
      </c>
      <c r="V206" s="46">
        <f t="shared" si="39"/>
        <v>21.762548359543786</v>
      </c>
      <c r="W206" s="46">
        <f t="shared" si="40"/>
        <v>77.276792443350246</v>
      </c>
      <c r="X206" s="46">
        <f t="shared" si="41"/>
        <v>100</v>
      </c>
      <c r="Z206" s="47">
        <f t="shared" si="47"/>
        <v>2.3540327589174144</v>
      </c>
      <c r="AA206" s="47">
        <f t="shared" si="48"/>
        <v>20.412591755647508</v>
      </c>
      <c r="AB206" s="47">
        <f t="shared" si="49"/>
        <v>77.233375485435076</v>
      </c>
      <c r="AC206" s="47">
        <f t="shared" si="50"/>
        <v>100</v>
      </c>
      <c r="AD206" s="56">
        <f t="shared" si="35"/>
        <v>97.645967241082587</v>
      </c>
      <c r="AE206" s="56">
        <v>9</v>
      </c>
      <c r="AF206" s="56">
        <f t="shared" si="36"/>
        <v>0.20904695127091044</v>
      </c>
    </row>
    <row r="207" spans="1:32">
      <c r="A207" s="7">
        <v>2001</v>
      </c>
      <c r="B207" s="43">
        <v>28405.464787743713</v>
      </c>
      <c r="C207" s="43">
        <v>39767.99</v>
      </c>
      <c r="D207" s="43">
        <f>'Chart 3 Trade Data'!Y216</f>
        <v>10581925</v>
      </c>
      <c r="F207" s="43">
        <v>98600</v>
      </c>
      <c r="G207" s="43">
        <v>2131300</v>
      </c>
      <c r="H207" s="43">
        <v>8056300</v>
      </c>
      <c r="I207" s="43">
        <f t="shared" si="37"/>
        <v>10286200</v>
      </c>
      <c r="K207" s="43">
        <v>2093</v>
      </c>
      <c r="L207" s="43">
        <v>25535</v>
      </c>
      <c r="M207" s="43">
        <v>106231</v>
      </c>
      <c r="N207" s="43">
        <f t="shared" si="42"/>
        <v>133859</v>
      </c>
      <c r="P207" s="44">
        <f t="shared" si="43"/>
        <v>47.109412326803628</v>
      </c>
      <c r="Q207" s="44">
        <f t="shared" si="44"/>
        <v>83.465831212061872</v>
      </c>
      <c r="R207" s="44">
        <f t="shared" si="45"/>
        <v>75.837561540416644</v>
      </c>
      <c r="S207" s="44">
        <f t="shared" si="46"/>
        <v>76.843544326492804</v>
      </c>
      <c r="U207" s="46">
        <f t="shared" si="38"/>
        <v>0.95856584550174018</v>
      </c>
      <c r="V207" s="46">
        <f t="shared" si="39"/>
        <v>20.71999377807159</v>
      </c>
      <c r="W207" s="46">
        <f t="shared" si="40"/>
        <v>78.321440376426665</v>
      </c>
      <c r="X207" s="46">
        <f t="shared" si="41"/>
        <v>100</v>
      </c>
      <c r="Z207" s="47">
        <f t="shared" si="47"/>
        <v>1.563585563914268</v>
      </c>
      <c r="AA207" s="47">
        <f t="shared" si="48"/>
        <v>19.076042701648749</v>
      </c>
      <c r="AB207" s="47">
        <f t="shared" si="49"/>
        <v>79.360371734436981</v>
      </c>
      <c r="AC207" s="47">
        <f t="shared" si="50"/>
        <v>100</v>
      </c>
      <c r="AD207" s="56">
        <f t="shared" si="35"/>
        <v>98.436414436085727</v>
      </c>
      <c r="AE207" s="56">
        <v>8</v>
      </c>
      <c r="AF207" s="56">
        <f t="shared" si="36"/>
        <v>0.19379050741465934</v>
      </c>
    </row>
    <row r="208" spans="1:32">
      <c r="A208" s="7">
        <v>2002</v>
      </c>
      <c r="B208" s="43">
        <v>28603.924855913545</v>
      </c>
      <c r="C208" s="43">
        <v>40061.71</v>
      </c>
      <c r="D208" s="43">
        <f>'Chart 3 Trade Data'!Y217</f>
        <v>10929100</v>
      </c>
      <c r="F208" s="43">
        <v>94400</v>
      </c>
      <c r="G208" s="43">
        <v>2140300</v>
      </c>
      <c r="H208" s="43">
        <v>8407600</v>
      </c>
      <c r="I208" s="43">
        <f t="shared" si="37"/>
        <v>10642300</v>
      </c>
      <c r="K208" s="43">
        <v>2098</v>
      </c>
      <c r="L208" s="43">
        <v>24171</v>
      </c>
      <c r="M208" s="43">
        <v>106259</v>
      </c>
      <c r="N208" s="43">
        <f t="shared" si="42"/>
        <v>132528</v>
      </c>
      <c r="P208" s="44">
        <f t="shared" si="43"/>
        <v>44.995233555767399</v>
      </c>
      <c r="Q208" s="44">
        <f t="shared" si="44"/>
        <v>88.548260311944063</v>
      </c>
      <c r="R208" s="44">
        <f t="shared" si="45"/>
        <v>79.123650702528721</v>
      </c>
      <c r="S208" s="44">
        <f t="shared" si="46"/>
        <v>80.30227574550284</v>
      </c>
      <c r="U208" s="46">
        <f t="shared" si="38"/>
        <v>0.88702630070567456</v>
      </c>
      <c r="V208" s="46">
        <f t="shared" si="39"/>
        <v>20.111254146190202</v>
      </c>
      <c r="W208" s="46">
        <f t="shared" si="40"/>
        <v>79.001719553104124</v>
      </c>
      <c r="X208" s="46">
        <f t="shared" si="41"/>
        <v>100</v>
      </c>
      <c r="Z208" s="47">
        <f t="shared" si="47"/>
        <v>1.5830616926234455</v>
      </c>
      <c r="AA208" s="47">
        <f t="shared" si="48"/>
        <v>18.238409996378124</v>
      </c>
      <c r="AB208" s="47">
        <f t="shared" si="49"/>
        <v>80.178528310998431</v>
      </c>
      <c r="AC208" s="47">
        <f t="shared" si="50"/>
        <v>100</v>
      </c>
      <c r="AD208" s="56">
        <f t="shared" si="35"/>
        <v>98.416938307376554</v>
      </c>
      <c r="AE208" s="56">
        <v>7</v>
      </c>
      <c r="AF208" s="56">
        <f t="shared" si="36"/>
        <v>0.18531779498581616</v>
      </c>
    </row>
    <row r="209" spans="1:32">
      <c r="A209" s="7">
        <v>2003</v>
      </c>
      <c r="B209" s="43">
        <v>29074.234618222948</v>
      </c>
      <c r="C209" s="43">
        <v>40696.589999999997</v>
      </c>
      <c r="D209" s="43">
        <f>'Chart 3 Trade Data'!Y218</f>
        <v>11456450</v>
      </c>
      <c r="F209" s="43">
        <v>115600</v>
      </c>
      <c r="G209" s="43">
        <v>2216600</v>
      </c>
      <c r="H209" s="43">
        <v>8809900</v>
      </c>
      <c r="I209" s="43">
        <f t="shared" si="37"/>
        <v>11142100</v>
      </c>
      <c r="K209" s="43">
        <v>2072</v>
      </c>
      <c r="L209" s="43">
        <v>23522</v>
      </c>
      <c r="M209" s="43">
        <v>106722</v>
      </c>
      <c r="N209" s="43">
        <f t="shared" si="42"/>
        <v>132316</v>
      </c>
      <c r="P209" s="44">
        <f t="shared" si="43"/>
        <v>55.791505791505791</v>
      </c>
      <c r="Q209" s="44">
        <f t="shared" si="44"/>
        <v>94.235184082986137</v>
      </c>
      <c r="R209" s="44">
        <f t="shared" si="45"/>
        <v>82.549989692846836</v>
      </c>
      <c r="S209" s="44">
        <f t="shared" si="46"/>
        <v>84.208259016294321</v>
      </c>
      <c r="U209" s="46">
        <f t="shared" si="38"/>
        <v>1.0375063946652785</v>
      </c>
      <c r="V209" s="46">
        <f t="shared" si="39"/>
        <v>19.893915868642356</v>
      </c>
      <c r="W209" s="46">
        <f t="shared" si="40"/>
        <v>79.068577736692362</v>
      </c>
      <c r="X209" s="46">
        <f t="shared" si="41"/>
        <v>100</v>
      </c>
      <c r="Z209" s="47">
        <f t="shared" si="47"/>
        <v>1.565948184648871</v>
      </c>
      <c r="AA209" s="47">
        <f t="shared" si="48"/>
        <v>17.777139574956923</v>
      </c>
      <c r="AB209" s="47">
        <f t="shared" si="49"/>
        <v>80.656912240394206</v>
      </c>
      <c r="AC209" s="47">
        <f t="shared" si="50"/>
        <v>100</v>
      </c>
      <c r="AD209" s="56">
        <f t="shared" si="35"/>
        <v>98.434051815351125</v>
      </c>
      <c r="AE209" s="56">
        <v>6</v>
      </c>
      <c r="AF209" s="56">
        <f t="shared" si="36"/>
        <v>0.18059949018764782</v>
      </c>
    </row>
    <row r="210" spans="1:32">
      <c r="A210" s="7">
        <v>2004</v>
      </c>
      <c r="B210" s="43">
        <v>29845.238827073219</v>
      </c>
      <c r="C210" s="43">
        <v>41726.800000000003</v>
      </c>
      <c r="D210" s="43">
        <f>'Chart 3 Trade Data'!Y219</f>
        <v>12217175</v>
      </c>
      <c r="F210" s="43">
        <v>142700</v>
      </c>
      <c r="G210" s="43">
        <v>2404400</v>
      </c>
      <c r="H210" s="43">
        <v>9320699.9999999981</v>
      </c>
      <c r="I210" s="43">
        <f t="shared" si="37"/>
        <v>11867799.999999998</v>
      </c>
      <c r="K210" s="43">
        <v>2030</v>
      </c>
      <c r="L210" s="43">
        <v>23753</v>
      </c>
      <c r="M210" s="43">
        <v>107820</v>
      </c>
      <c r="N210" s="43">
        <f t="shared" si="42"/>
        <v>133603</v>
      </c>
      <c r="P210" s="44">
        <f t="shared" si="43"/>
        <v>70.29556650246306</v>
      </c>
      <c r="Q210" s="44">
        <f t="shared" si="44"/>
        <v>101.22510840735907</v>
      </c>
      <c r="R210" s="44">
        <f t="shared" si="45"/>
        <v>86.446855870895916</v>
      </c>
      <c r="S210" s="44">
        <f t="shared" si="46"/>
        <v>88.828843663690179</v>
      </c>
      <c r="U210" s="46">
        <f t="shared" si="38"/>
        <v>1.2024132526668803</v>
      </c>
      <c r="V210" s="46">
        <f t="shared" si="39"/>
        <v>20.259862822090028</v>
      </c>
      <c r="W210" s="46">
        <f t="shared" si="40"/>
        <v>78.537723925243085</v>
      </c>
      <c r="X210" s="46">
        <f t="shared" si="41"/>
        <v>100</v>
      </c>
      <c r="Z210" s="47">
        <f t="shared" si="47"/>
        <v>1.5194269589754721</v>
      </c>
      <c r="AA210" s="47">
        <f t="shared" si="48"/>
        <v>17.7787923923864</v>
      </c>
      <c r="AB210" s="47">
        <f t="shared" si="49"/>
        <v>80.701780648638135</v>
      </c>
      <c r="AC210" s="47">
        <f t="shared" si="50"/>
        <v>100</v>
      </c>
      <c r="AD210" s="56">
        <f t="shared" si="35"/>
        <v>98.480573041024542</v>
      </c>
      <c r="AE210" s="56">
        <v>5</v>
      </c>
      <c r="AF210" s="56">
        <f t="shared" si="36"/>
        <v>0.18053095999939195</v>
      </c>
    </row>
    <row r="211" spans="1:32">
      <c r="A211" s="7">
        <v>2005</v>
      </c>
      <c r="B211" s="43">
        <v>30481.353799102111</v>
      </c>
      <c r="C211" s="43">
        <v>42612.3</v>
      </c>
      <c r="D211" s="43">
        <f>'Chart 3 Trade Data'!Y220</f>
        <v>13039200</v>
      </c>
      <c r="F211" s="43">
        <v>127100</v>
      </c>
      <c r="G211" s="43">
        <v>2577400</v>
      </c>
      <c r="H211" s="43">
        <v>9933900</v>
      </c>
      <c r="I211" s="43">
        <f>F211+G211+H211</f>
        <v>12638400</v>
      </c>
      <c r="K211" s="43">
        <v>1992</v>
      </c>
      <c r="L211" s="43">
        <v>24018</v>
      </c>
      <c r="M211" s="43">
        <v>109890</v>
      </c>
      <c r="N211" s="43">
        <f t="shared" si="42"/>
        <v>135900</v>
      </c>
      <c r="P211" s="44">
        <f t="shared" si="43"/>
        <v>63.805220883534133</v>
      </c>
      <c r="Q211" s="44">
        <f t="shared" si="44"/>
        <v>107.31118327920726</v>
      </c>
      <c r="R211" s="44">
        <f t="shared" si="45"/>
        <v>90.398580398580393</v>
      </c>
      <c r="S211" s="44">
        <f t="shared" si="46"/>
        <v>92.997792494481232</v>
      </c>
      <c r="U211" s="46">
        <f t="shared" si="38"/>
        <v>1.0056652740853274</v>
      </c>
      <c r="V211" s="46">
        <f t="shared" si="39"/>
        <v>20.393404228383339</v>
      </c>
      <c r="W211" s="46">
        <f t="shared" si="40"/>
        <v>78.600930497531337</v>
      </c>
      <c r="X211" s="46">
        <f t="shared" si="41"/>
        <v>100</v>
      </c>
      <c r="Z211" s="47">
        <f t="shared" si="47"/>
        <v>1.4657836644591611</v>
      </c>
      <c r="AA211" s="47">
        <f t="shared" si="48"/>
        <v>17.673289183222959</v>
      </c>
      <c r="AB211" s="47">
        <f t="shared" si="49"/>
        <v>80.860927152317885</v>
      </c>
      <c r="AC211" s="47">
        <f t="shared" si="50"/>
        <v>100</v>
      </c>
      <c r="AD211" s="56">
        <f t="shared" si="35"/>
        <v>98.534216335540847</v>
      </c>
      <c r="AE211" s="56">
        <v>4</v>
      </c>
      <c r="AF211" s="56">
        <f t="shared" si="36"/>
        <v>0.1793619499955193</v>
      </c>
    </row>
    <row r="212" spans="1:32">
      <c r="A212" s="7">
        <v>2006</v>
      </c>
      <c r="B212" s="43">
        <v>31004.463178775106</v>
      </c>
      <c r="C212" s="43">
        <v>43331.93</v>
      </c>
      <c r="D212" s="43">
        <f>'Chart 3 Trade Data'!Y221</f>
        <v>13815600</v>
      </c>
      <c r="F212" s="43">
        <v>122500</v>
      </c>
      <c r="G212" s="43">
        <v>2767800</v>
      </c>
      <c r="H212" s="43">
        <v>10508599.999999998</v>
      </c>
      <c r="I212" s="43">
        <f>F212+G212+H212</f>
        <v>13398899.999999998</v>
      </c>
      <c r="K212" s="43">
        <v>2022</v>
      </c>
      <c r="L212" s="43">
        <v>24405</v>
      </c>
      <c r="M212" s="43">
        <v>111891</v>
      </c>
      <c r="N212" s="43">
        <f t="shared" si="42"/>
        <v>138318</v>
      </c>
      <c r="P212" s="44">
        <f t="shared" si="43"/>
        <v>60.583580613254206</v>
      </c>
      <c r="Q212" s="44">
        <f t="shared" si="44"/>
        <v>113.41118623232944</v>
      </c>
      <c r="R212" s="44">
        <f t="shared" si="45"/>
        <v>93.918188236766127</v>
      </c>
      <c r="S212" s="44">
        <f t="shared" si="46"/>
        <v>96.870255498199782</v>
      </c>
      <c r="U212" s="46">
        <f t="shared" si="38"/>
        <v>0.91425415519184428</v>
      </c>
      <c r="V212" s="46">
        <f t="shared" si="39"/>
        <v>20.65691959787744</v>
      </c>
      <c r="W212" s="46">
        <f t="shared" si="40"/>
        <v>78.428826246930711</v>
      </c>
      <c r="X212" s="46">
        <f t="shared" si="41"/>
        <v>100</v>
      </c>
      <c r="Z212" s="47">
        <f t="shared" si="47"/>
        <v>1.461848783238624</v>
      </c>
      <c r="AA212" s="47">
        <f t="shared" si="48"/>
        <v>17.644124408970633</v>
      </c>
      <c r="AB212" s="47">
        <f t="shared" si="49"/>
        <v>80.894026807790738</v>
      </c>
      <c r="AC212" s="47">
        <f t="shared" si="50"/>
        <v>100</v>
      </c>
      <c r="AD212" s="56">
        <f t="shared" si="35"/>
        <v>98.538151216761378</v>
      </c>
      <c r="AE212" s="56">
        <v>3</v>
      </c>
      <c r="AF212" s="56">
        <f t="shared" si="36"/>
        <v>0.17905881317133299</v>
      </c>
    </row>
    <row r="213" spans="1:32">
      <c r="A213" s="7">
        <v>2007</v>
      </c>
      <c r="B213" s="43">
        <v>31357.365241635685</v>
      </c>
      <c r="C213" s="43">
        <v>43726.18</v>
      </c>
      <c r="D213" s="43">
        <f>'Chart 3 Trade Data'!Y222</f>
        <v>14474250</v>
      </c>
      <c r="F213" s="43">
        <v>144700</v>
      </c>
      <c r="G213" s="43">
        <v>2859100.0000000005</v>
      </c>
      <c r="H213" s="43">
        <v>11057999.999999998</v>
      </c>
      <c r="I213" s="43">
        <f>F213+G213+H213</f>
        <v>14061799.999999998</v>
      </c>
      <c r="K213" s="43">
        <v>1953</v>
      </c>
      <c r="L213" s="43">
        <v>24140</v>
      </c>
      <c r="M213" s="43">
        <v>113483</v>
      </c>
      <c r="N213" s="43">
        <f t="shared" si="42"/>
        <v>139576</v>
      </c>
      <c r="P213" s="44">
        <f t="shared" si="43"/>
        <v>74.091141833077316</v>
      </c>
      <c r="Q213" s="44">
        <f t="shared" si="44"/>
        <v>118.43827671913837</v>
      </c>
      <c r="R213" s="44">
        <f t="shared" si="45"/>
        <v>97.441907598494907</v>
      </c>
      <c r="S213" s="44">
        <f t="shared" si="46"/>
        <v>100.7465466842437</v>
      </c>
      <c r="U213" s="46">
        <f t="shared" si="38"/>
        <v>1.0290290005546945</v>
      </c>
      <c r="V213" s="46">
        <f t="shared" si="39"/>
        <v>20.332389878962871</v>
      </c>
      <c r="W213" s="46">
        <f t="shared" si="40"/>
        <v>78.638581120482442</v>
      </c>
      <c r="X213" s="46">
        <f t="shared" si="41"/>
        <v>100</v>
      </c>
      <c r="Z213" s="47">
        <f t="shared" si="47"/>
        <v>1.3992376912936322</v>
      </c>
      <c r="AA213" s="47">
        <f t="shared" si="48"/>
        <v>17.295237003496304</v>
      </c>
      <c r="AB213" s="47">
        <f t="shared" si="49"/>
        <v>81.305525305210068</v>
      </c>
      <c r="AC213" s="47">
        <f t="shared" si="50"/>
        <v>100</v>
      </c>
      <c r="AD213" s="56">
        <f t="shared" si="35"/>
        <v>98.600762308706379</v>
      </c>
      <c r="AE213" s="56">
        <v>2</v>
      </c>
      <c r="AF213" s="56">
        <f t="shared" si="36"/>
        <v>0.17540672707323629</v>
      </c>
    </row>
    <row r="214" spans="1:32">
      <c r="A214" s="7">
        <v>2008</v>
      </c>
      <c r="B214" s="43">
        <v>31177.721971679133</v>
      </c>
      <c r="C214" s="43">
        <v>43177.7</v>
      </c>
      <c r="D214" s="43">
        <f>'Chart 3 Trade Data'!Y223</f>
        <v>14769849.999999998</v>
      </c>
      <c r="F214" s="43">
        <v>160100</v>
      </c>
      <c r="G214" s="43">
        <v>2850700</v>
      </c>
      <c r="H214" s="43">
        <v>11358300.000000002</v>
      </c>
      <c r="I214" s="43">
        <f>F214+G214+H214</f>
        <v>14369100.000000002</v>
      </c>
      <c r="K214" s="43">
        <v>1944</v>
      </c>
      <c r="L214" s="43">
        <v>23179</v>
      </c>
      <c r="M214" s="43">
        <v>113444</v>
      </c>
      <c r="N214" s="43">
        <f t="shared" si="42"/>
        <v>138567</v>
      </c>
      <c r="P214" s="44">
        <f t="shared" si="43"/>
        <v>82.355967078189295</v>
      </c>
      <c r="Q214" s="44">
        <f t="shared" si="44"/>
        <v>122.98632382760258</v>
      </c>
      <c r="R214" s="44">
        <f t="shared" si="45"/>
        <v>100.12252741440713</v>
      </c>
      <c r="S214" s="44">
        <f t="shared" si="46"/>
        <v>103.69785013747864</v>
      </c>
      <c r="U214" s="46">
        <f t="shared" si="38"/>
        <v>1.1141964354065319</v>
      </c>
      <c r="V214" s="46">
        <f t="shared" si="39"/>
        <v>19.839099178097442</v>
      </c>
      <c r="W214" s="46">
        <f t="shared" si="40"/>
        <v>79.046704386496032</v>
      </c>
      <c r="X214" s="46">
        <f t="shared" si="41"/>
        <v>100</v>
      </c>
      <c r="Z214" s="47">
        <f t="shared" si="47"/>
        <v>1.4029314338911862</v>
      </c>
      <c r="AA214" s="47">
        <f t="shared" si="48"/>
        <v>16.727647996997842</v>
      </c>
      <c r="AB214" s="47">
        <f t="shared" si="49"/>
        <v>81.869420569110972</v>
      </c>
      <c r="AC214" s="47">
        <f t="shared" si="50"/>
        <v>100</v>
      </c>
      <c r="AD214" s="56">
        <f t="shared" si="35"/>
        <v>98.597068566108817</v>
      </c>
      <c r="AE214" s="56">
        <v>1</v>
      </c>
      <c r="AF214" s="56">
        <f t="shared" si="36"/>
        <v>0.16965664639189593</v>
      </c>
    </row>
    <row r="217" spans="1:32">
      <c r="A217" s="48" t="s">
        <v>1736</v>
      </c>
      <c r="C217" s="43"/>
      <c r="D217" s="43"/>
      <c r="F217" s="43"/>
      <c r="G217" s="43"/>
      <c r="H217" s="43"/>
      <c r="I217" s="43"/>
      <c r="U217" s="44"/>
      <c r="V217" s="44"/>
    </row>
    <row r="218" spans="1:32">
      <c r="A218" s="7" t="s">
        <v>1737</v>
      </c>
      <c r="B218" s="7" t="s">
        <v>1738</v>
      </c>
      <c r="C218" s="43"/>
      <c r="D218" s="43"/>
      <c r="F218" s="43"/>
      <c r="G218" s="43"/>
      <c r="H218" s="43"/>
      <c r="I218" s="43"/>
      <c r="U218" s="44"/>
      <c r="V218" s="44"/>
    </row>
    <row r="219" spans="1:32">
      <c r="B219" s="44" t="s">
        <v>1739</v>
      </c>
    </row>
    <row r="220" spans="1:32">
      <c r="B220" s="49" t="s">
        <v>1740</v>
      </c>
    </row>
    <row r="222" spans="1:32">
      <c r="A222" s="7" t="s">
        <v>1741</v>
      </c>
      <c r="B222" s="7" t="s">
        <v>1742</v>
      </c>
    </row>
    <row r="223" spans="1:32">
      <c r="B223" s="49" t="s">
        <v>1743</v>
      </c>
    </row>
    <row r="225" spans="1:2">
      <c r="A225" s="48" t="s">
        <v>1744</v>
      </c>
    </row>
    <row r="226" spans="1:2">
      <c r="A226" s="7" t="s">
        <v>1745</v>
      </c>
      <c r="B226" s="7" t="s">
        <v>1746</v>
      </c>
    </row>
    <row r="227" spans="1:2">
      <c r="B227" s="7" t="s">
        <v>1747</v>
      </c>
    </row>
    <row r="228" spans="1:2">
      <c r="B228" s="7" t="s">
        <v>1748</v>
      </c>
    </row>
    <row r="229" spans="1:2">
      <c r="B229" s="7" t="s">
        <v>1749</v>
      </c>
    </row>
    <row r="231" spans="1:2">
      <c r="B231" s="7" t="s">
        <v>1727</v>
      </c>
    </row>
    <row r="232" spans="1:2">
      <c r="B232" s="7" t="s">
        <v>1750</v>
      </c>
    </row>
    <row r="233" spans="1:2">
      <c r="B233" s="7" t="s">
        <v>1751</v>
      </c>
    </row>
    <row r="234" spans="1:2">
      <c r="B234" s="7" t="s">
        <v>1752</v>
      </c>
    </row>
    <row r="236" spans="1:2">
      <c r="A236" s="7" t="s">
        <v>1753</v>
      </c>
      <c r="B236" s="7" t="s">
        <v>1754</v>
      </c>
    </row>
    <row r="237" spans="1:2">
      <c r="B237" s="7" t="s">
        <v>1755</v>
      </c>
    </row>
    <row r="238" spans="1:2">
      <c r="B238" s="7" t="s">
        <v>1756</v>
      </c>
    </row>
    <row r="240" spans="1:2">
      <c r="A240" s="7" t="s">
        <v>1757</v>
      </c>
      <c r="B240" s="7" t="s">
        <v>1758</v>
      </c>
    </row>
    <row r="241" spans="1:2">
      <c r="B241" s="7" t="s">
        <v>1759</v>
      </c>
    </row>
    <row r="242" spans="1:2">
      <c r="B242" s="7" t="s">
        <v>1760</v>
      </c>
    </row>
    <row r="244" spans="1:2">
      <c r="A244" s="7" t="s">
        <v>1761</v>
      </c>
      <c r="B244" s="7" t="s">
        <v>1762</v>
      </c>
    </row>
    <row r="245" spans="1:2">
      <c r="B245" s="7" t="s">
        <v>1763</v>
      </c>
    </row>
    <row r="247" spans="1:2">
      <c r="A247" s="7" t="s">
        <v>1764</v>
      </c>
      <c r="B247" s="7" t="s">
        <v>308</v>
      </c>
    </row>
    <row r="248" spans="1:2">
      <c r="B248" s="49"/>
    </row>
    <row r="249" spans="1:2">
      <c r="A249" s="48" t="s">
        <v>1715</v>
      </c>
    </row>
    <row r="250" spans="1:2">
      <c r="A250" s="7" t="s">
        <v>1765</v>
      </c>
      <c r="B250" s="7" t="s">
        <v>1762</v>
      </c>
    </row>
    <row r="251" spans="1:2">
      <c r="B251" s="7" t="s">
        <v>1763</v>
      </c>
    </row>
    <row r="253" spans="1:2">
      <c r="A253" s="7" t="s">
        <v>1766</v>
      </c>
      <c r="B253" s="7" t="s">
        <v>308</v>
      </c>
    </row>
    <row r="254" spans="1:2">
      <c r="B254" s="7" t="s">
        <v>1767</v>
      </c>
    </row>
    <row r="257" spans="1:2">
      <c r="A257" s="44"/>
      <c r="B257" s="44"/>
    </row>
    <row r="259" spans="1:2">
      <c r="A259" s="44"/>
      <c r="B259" s="44"/>
    </row>
    <row r="260" spans="1:2">
      <c r="A260" s="44"/>
      <c r="B260" s="44"/>
    </row>
  </sheetData>
  <hyperlinks>
    <hyperlink ref="B223" r:id="rId1" xr:uid="{AB6DD6D4-0788-4E0F-BD84-7E9F4B938B14}"/>
    <hyperlink ref="B220:B221" r:id="rId2" display="http://www.ggdc.net/" xr:uid="{1090504D-0120-47B1-B1DF-DCC53AAAB7F9}"/>
  </hyperlinks>
  <pageMargins left="0.75" right="0.75" top="1" bottom="1" header="0.5" footer="0.5"/>
  <pageSetup orientation="portrait" r:id="rId3"/>
  <headerFooter alignWithMargins="0">
    <oddHeader>&amp;L&amp;C&amp;[TAB]&amp;R</oddHeader>
    <oddFooter>&amp;L&amp;CPage &amp;[PAGE]&amp;R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B5A48-326E-43DE-8537-CD4A83DBF9A6}">
  <sheetPr>
    <tabColor theme="8" tint="0.59999389629810485"/>
  </sheetPr>
  <dimension ref="A1:E112"/>
  <sheetViews>
    <sheetView workbookViewId="0"/>
  </sheetViews>
  <sheetFormatPr defaultRowHeight="15"/>
  <cols>
    <col min="1" max="1" width="11" customWidth="1"/>
    <col min="3" max="3" width="10.85546875" customWidth="1"/>
    <col min="4" max="5" width="25.7109375" customWidth="1"/>
  </cols>
  <sheetData>
    <row r="1" spans="1:5">
      <c r="A1" t="s">
        <v>1768</v>
      </c>
      <c r="B1" t="s">
        <v>1769</v>
      </c>
      <c r="C1" t="s">
        <v>1770</v>
      </c>
      <c r="D1" t="s">
        <v>1771</v>
      </c>
      <c r="E1" t="s">
        <v>1772</v>
      </c>
    </row>
    <row r="2" spans="1:5">
      <c r="A2" s="58">
        <v>99</v>
      </c>
      <c r="B2" s="58">
        <v>0.44142357059509918</v>
      </c>
    </row>
    <row r="3" spans="1:5">
      <c r="A3" s="58">
        <v>100</v>
      </c>
      <c r="B3" s="58">
        <v>0.44441749875698089</v>
      </c>
    </row>
    <row r="4" spans="1:5">
      <c r="A4" s="58">
        <v>101</v>
      </c>
      <c r="B4" s="58">
        <v>0.44741142691886254</v>
      </c>
    </row>
    <row r="5" spans="1:5">
      <c r="A5" s="58">
        <v>102</v>
      </c>
      <c r="B5" s="58">
        <v>0.45040535508074425</v>
      </c>
    </row>
    <row r="6" spans="1:5">
      <c r="A6" s="58">
        <v>103</v>
      </c>
      <c r="B6" s="58">
        <v>0.45339928324262591</v>
      </c>
    </row>
    <row r="7" spans="1:5">
      <c r="A7" s="58">
        <v>104</v>
      </c>
      <c r="B7" s="58">
        <v>0.45639321140450761</v>
      </c>
    </row>
    <row r="8" spans="1:5">
      <c r="A8" s="58">
        <v>105</v>
      </c>
      <c r="B8" s="58">
        <v>0.45938713956638932</v>
      </c>
    </row>
    <row r="9" spans="1:5">
      <c r="A9" s="58">
        <v>106</v>
      </c>
      <c r="B9" s="58">
        <v>0.46238106772827098</v>
      </c>
    </row>
    <row r="10" spans="1:5">
      <c r="A10" s="58">
        <v>107</v>
      </c>
      <c r="B10" s="58">
        <v>0.46537499589015269</v>
      </c>
    </row>
    <row r="11" spans="1:5">
      <c r="A11" s="58">
        <v>108</v>
      </c>
      <c r="B11" s="58">
        <v>0.46836892405203434</v>
      </c>
    </row>
    <row r="12" spans="1:5">
      <c r="A12" s="58">
        <v>109</v>
      </c>
      <c r="B12" s="58">
        <v>0.47136285221391605</v>
      </c>
    </row>
    <row r="13" spans="1:5">
      <c r="A13" s="58">
        <v>110</v>
      </c>
      <c r="B13" s="58">
        <v>0.47168165681288371</v>
      </c>
    </row>
    <row r="14" spans="1:5">
      <c r="A14" s="58">
        <v>111</v>
      </c>
      <c r="B14" s="58">
        <v>0.47200046141185142</v>
      </c>
    </row>
    <row r="15" spans="1:5">
      <c r="A15" s="58">
        <v>112</v>
      </c>
      <c r="B15" s="58">
        <v>0.47231926601081908</v>
      </c>
    </row>
    <row r="16" spans="1:5">
      <c r="A16" s="58">
        <v>113</v>
      </c>
      <c r="B16" s="58">
        <v>0.47263807060978674</v>
      </c>
    </row>
    <row r="17" spans="1:2">
      <c r="A17" s="58">
        <v>114</v>
      </c>
      <c r="B17" s="58">
        <v>0.4729568752087544</v>
      </c>
    </row>
    <row r="18" spans="1:2">
      <c r="A18" s="58">
        <v>115</v>
      </c>
      <c r="B18" s="58">
        <v>0.47327567980772212</v>
      </c>
    </row>
    <row r="19" spans="1:2">
      <c r="A19" s="58">
        <v>116</v>
      </c>
      <c r="B19" s="58">
        <v>0.47359448440668978</v>
      </c>
    </row>
    <row r="20" spans="1:2">
      <c r="A20" s="58">
        <v>117</v>
      </c>
      <c r="B20" s="58">
        <v>0.47391328900565743</v>
      </c>
    </row>
    <row r="21" spans="1:2">
      <c r="A21" s="58">
        <v>118</v>
      </c>
      <c r="B21" s="58">
        <v>0.47423209360462515</v>
      </c>
    </row>
    <row r="22" spans="1:2">
      <c r="A22" s="58">
        <v>119</v>
      </c>
      <c r="B22" s="58">
        <v>0.47455089820359281</v>
      </c>
    </row>
    <row r="23" spans="1:2">
      <c r="A23" s="58">
        <v>120</v>
      </c>
      <c r="B23" s="58">
        <v>0.4798703066122772</v>
      </c>
    </row>
    <row r="24" spans="1:2">
      <c r="A24" s="58">
        <v>121</v>
      </c>
      <c r="B24" s="58">
        <v>0.48518971502096164</v>
      </c>
    </row>
    <row r="25" spans="1:2">
      <c r="A25" s="58">
        <v>122</v>
      </c>
      <c r="B25" s="58">
        <v>0.49050912342964603</v>
      </c>
    </row>
    <row r="26" spans="1:2">
      <c r="A26" s="58">
        <v>123</v>
      </c>
      <c r="B26" s="58">
        <v>0.49582853183833042</v>
      </c>
    </row>
    <row r="27" spans="1:2">
      <c r="A27" s="58">
        <v>124</v>
      </c>
      <c r="B27" s="58">
        <v>0.50114794024701481</v>
      </c>
    </row>
    <row r="28" spans="1:2">
      <c r="A28" s="58">
        <v>125</v>
      </c>
      <c r="B28" s="58">
        <v>0.5064673486556992</v>
      </c>
    </row>
    <row r="29" spans="1:2">
      <c r="A29" s="58">
        <v>126</v>
      </c>
      <c r="B29" s="58">
        <v>0.5117867570643837</v>
      </c>
    </row>
    <row r="30" spans="1:2">
      <c r="A30" s="58">
        <v>127</v>
      </c>
      <c r="B30" s="58">
        <v>0.51710616547306809</v>
      </c>
    </row>
    <row r="31" spans="1:2">
      <c r="A31" s="58">
        <v>128</v>
      </c>
      <c r="B31" s="58">
        <v>0.52242557388175248</v>
      </c>
    </row>
    <row r="32" spans="1:2">
      <c r="A32" s="58">
        <v>129</v>
      </c>
      <c r="B32" s="58">
        <v>0.52774498229043687</v>
      </c>
    </row>
    <row r="33" spans="1:2">
      <c r="A33" s="58">
        <v>130</v>
      </c>
      <c r="B33" s="58">
        <v>0.53083367624380362</v>
      </c>
    </row>
    <row r="34" spans="1:2">
      <c r="A34" s="58">
        <v>131</v>
      </c>
      <c r="B34" s="58">
        <v>0.53392237019717037</v>
      </c>
    </row>
    <row r="35" spans="1:2">
      <c r="A35" s="58">
        <v>132</v>
      </c>
      <c r="B35" s="58">
        <v>0.53701106415053712</v>
      </c>
    </row>
    <row r="36" spans="1:2">
      <c r="A36" s="58">
        <v>133</v>
      </c>
      <c r="B36" s="58">
        <v>0.54009975810390387</v>
      </c>
    </row>
    <row r="37" spans="1:2">
      <c r="A37" s="58">
        <v>134</v>
      </c>
      <c r="B37" s="58">
        <v>0.54318845205727051</v>
      </c>
    </row>
    <row r="38" spans="1:2">
      <c r="A38" s="58">
        <v>135</v>
      </c>
      <c r="B38" s="58">
        <v>0.54627714601063726</v>
      </c>
    </row>
    <row r="39" spans="1:2">
      <c r="A39" s="58">
        <v>136</v>
      </c>
      <c r="B39" s="58">
        <v>0.54936583996400401</v>
      </c>
    </row>
    <row r="40" spans="1:2">
      <c r="A40" s="58">
        <v>137</v>
      </c>
      <c r="B40" s="58">
        <v>0.55245453391737076</v>
      </c>
    </row>
    <row r="41" spans="1:2">
      <c r="A41" s="58">
        <v>138</v>
      </c>
      <c r="B41" s="58">
        <v>0.55554322787073751</v>
      </c>
    </row>
    <row r="42" spans="1:2">
      <c r="A42" s="58">
        <v>139</v>
      </c>
      <c r="B42" s="58">
        <v>0.55863192182410426</v>
      </c>
    </row>
    <row r="43" spans="1:2">
      <c r="A43" s="58">
        <v>140</v>
      </c>
      <c r="B43" s="58">
        <v>0.54533087113308965</v>
      </c>
    </row>
    <row r="44" spans="1:2">
      <c r="A44" s="58">
        <v>141</v>
      </c>
      <c r="B44" s="58">
        <v>0.53202982044207503</v>
      </c>
    </row>
    <row r="45" spans="1:2">
      <c r="A45" s="58">
        <v>142</v>
      </c>
      <c r="B45" s="58">
        <v>0.51872876975106041</v>
      </c>
    </row>
    <row r="46" spans="1:2">
      <c r="A46" s="58">
        <v>143</v>
      </c>
      <c r="B46" s="58">
        <v>0.5054277190600458</v>
      </c>
    </row>
    <row r="47" spans="1:2">
      <c r="A47" s="58">
        <v>144</v>
      </c>
      <c r="B47" s="58">
        <v>0.49212666836903113</v>
      </c>
    </row>
    <row r="48" spans="1:2">
      <c r="A48" s="58">
        <v>145</v>
      </c>
      <c r="B48" s="58">
        <v>0.47882561767801651</v>
      </c>
    </row>
    <row r="49" spans="1:2">
      <c r="A49" s="58">
        <v>146</v>
      </c>
      <c r="B49" s="58">
        <v>0.4655245669870019</v>
      </c>
    </row>
    <row r="50" spans="1:2">
      <c r="A50" s="58">
        <v>147</v>
      </c>
      <c r="B50" s="58">
        <v>0.45222351629598723</v>
      </c>
    </row>
    <row r="51" spans="1:2">
      <c r="A51" s="58">
        <v>148</v>
      </c>
      <c r="B51" s="58">
        <v>0.43892246560497261</v>
      </c>
    </row>
    <row r="52" spans="1:2">
      <c r="A52" s="58">
        <v>149</v>
      </c>
      <c r="B52" s="58">
        <v>0.425621414913958</v>
      </c>
    </row>
    <row r="53" spans="1:2">
      <c r="A53" s="58">
        <v>150</v>
      </c>
      <c r="B53" s="58">
        <v>0.42895739674695899</v>
      </c>
    </row>
    <row r="54" spans="1:2">
      <c r="A54" s="58">
        <v>151</v>
      </c>
      <c r="B54" s="58">
        <v>0.43229337857995997</v>
      </c>
    </row>
    <row r="55" spans="1:2">
      <c r="A55" s="58">
        <v>152</v>
      </c>
      <c r="B55" s="58">
        <v>0.43562936041296096</v>
      </c>
    </row>
    <row r="56" spans="1:2">
      <c r="A56" s="58">
        <v>153</v>
      </c>
      <c r="B56" s="58">
        <v>0.43896534224596195</v>
      </c>
    </row>
    <row r="57" spans="1:2">
      <c r="A57" s="58">
        <v>154</v>
      </c>
      <c r="B57" s="58">
        <v>0.44230132407896294</v>
      </c>
    </row>
    <row r="58" spans="1:2">
      <c r="A58" s="58">
        <v>155</v>
      </c>
      <c r="B58" s="58">
        <v>0.44563730591196388</v>
      </c>
    </row>
    <row r="59" spans="1:2">
      <c r="A59" s="58">
        <v>156</v>
      </c>
      <c r="B59" s="58">
        <v>0.44897328774496487</v>
      </c>
    </row>
    <row r="60" spans="1:2">
      <c r="A60" s="58">
        <v>157</v>
      </c>
      <c r="B60" s="58">
        <v>0.45230926957796586</v>
      </c>
    </row>
    <row r="61" spans="1:2">
      <c r="A61" s="58">
        <v>158</v>
      </c>
      <c r="B61" s="58">
        <v>0.45564525141096685</v>
      </c>
    </row>
    <row r="62" spans="1:2">
      <c r="A62" s="58">
        <v>159</v>
      </c>
      <c r="B62" s="58">
        <v>0.45898123324396783</v>
      </c>
    </row>
    <row r="63" spans="1:2">
      <c r="A63" s="58">
        <v>160</v>
      </c>
      <c r="B63" s="58">
        <v>0.45241325346024092</v>
      </c>
    </row>
    <row r="64" spans="1:2">
      <c r="A64" s="58">
        <v>161</v>
      </c>
      <c r="B64" s="58">
        <v>0.445845273676514</v>
      </c>
    </row>
    <row r="65" spans="1:5">
      <c r="A65" s="58">
        <v>162</v>
      </c>
      <c r="B65" s="58">
        <v>0.43927729389278708</v>
      </c>
    </row>
    <row r="66" spans="1:5">
      <c r="A66" s="58">
        <v>163</v>
      </c>
      <c r="B66" s="58">
        <v>0.43270931410906016</v>
      </c>
    </row>
    <row r="67" spans="1:5">
      <c r="A67" s="58">
        <v>164</v>
      </c>
      <c r="B67" s="58">
        <v>0.42614133432533319</v>
      </c>
    </row>
    <row r="68" spans="1:5">
      <c r="A68" s="58">
        <v>165</v>
      </c>
      <c r="B68" s="58">
        <v>0.41957335454160627</v>
      </c>
    </row>
    <row r="69" spans="1:5">
      <c r="A69" s="58">
        <v>166</v>
      </c>
      <c r="B69" s="58">
        <v>0.41300537475787935</v>
      </c>
    </row>
    <row r="70" spans="1:5">
      <c r="A70" s="58">
        <v>167</v>
      </c>
      <c r="B70" s="58">
        <v>0.40643739497415243</v>
      </c>
    </row>
    <row r="71" spans="1:5">
      <c r="A71" s="58">
        <v>168</v>
      </c>
      <c r="B71" s="58">
        <v>0.39986941519042551</v>
      </c>
    </row>
    <row r="72" spans="1:5">
      <c r="A72" s="58">
        <v>169</v>
      </c>
      <c r="B72" s="58">
        <v>0.3933014354066986</v>
      </c>
      <c r="C72" s="58">
        <v>0.3933014354066986</v>
      </c>
      <c r="D72" s="58">
        <v>0.3933014354066986</v>
      </c>
      <c r="E72" s="58">
        <v>0.3933014354066986</v>
      </c>
    </row>
    <row r="73" spans="1:5">
      <c r="A73" s="58">
        <v>170</v>
      </c>
      <c r="C73" s="58">
        <f t="shared" ref="C73:C112" si="0">_xlfn.FORECAST.ETS(A73,$B$2:$B$72,$A$2:$A$72,1,1)</f>
        <v>0.39271927658535694</v>
      </c>
      <c r="D73" s="58">
        <f t="shared" ref="D73:D112" si="1">C73-_xlfn.FORECAST.ETS.CONFINT(A73,$B$2:$B$72,$A$2:$A$72,0.95,1,1)</f>
        <v>0.38188263005333534</v>
      </c>
      <c r="E73" s="58">
        <f t="shared" ref="E73:E112" si="2">C73+_xlfn.FORECAST.ETS.CONFINT(A73,$B$2:$B$72,$A$2:$A$72,0.95,1,1)</f>
        <v>0.40355592311737853</v>
      </c>
    </row>
    <row r="74" spans="1:5">
      <c r="A74" s="58">
        <v>171</v>
      </c>
      <c r="C74" s="58">
        <f t="shared" si="0"/>
        <v>0.39213711776401533</v>
      </c>
      <c r="D74" s="58">
        <f t="shared" si="1"/>
        <v>0.37681944601741041</v>
      </c>
      <c r="E74" s="58">
        <f t="shared" si="2"/>
        <v>0.40745478951062025</v>
      </c>
    </row>
    <row r="75" spans="1:5">
      <c r="A75" s="58">
        <v>172</v>
      </c>
      <c r="C75" s="58">
        <f t="shared" si="0"/>
        <v>0.39155495894267367</v>
      </c>
      <c r="D75" s="58">
        <f t="shared" si="1"/>
        <v>0.37279159102013071</v>
      </c>
      <c r="E75" s="58">
        <f t="shared" si="2"/>
        <v>0.41031832686521663</v>
      </c>
    </row>
    <row r="76" spans="1:5">
      <c r="A76" s="58">
        <v>173</v>
      </c>
      <c r="C76" s="58">
        <f t="shared" si="0"/>
        <v>0.39097280012133206</v>
      </c>
      <c r="D76" s="58">
        <f t="shared" si="1"/>
        <v>0.3692995016389663</v>
      </c>
      <c r="E76" s="58">
        <f t="shared" si="2"/>
        <v>0.41264609860369783</v>
      </c>
    </row>
    <row r="77" spans="1:5">
      <c r="A77" s="58">
        <v>174</v>
      </c>
      <c r="C77" s="58">
        <f t="shared" si="0"/>
        <v>0.3903906412999904</v>
      </c>
      <c r="D77" s="58">
        <f t="shared" si="1"/>
        <v>0.36614945781960795</v>
      </c>
      <c r="E77" s="58">
        <f t="shared" si="2"/>
        <v>0.41463182478037286</v>
      </c>
    </row>
    <row r="78" spans="1:5">
      <c r="A78" s="58">
        <v>175</v>
      </c>
      <c r="C78" s="58">
        <f t="shared" si="0"/>
        <v>0.38980848247864874</v>
      </c>
      <c r="D78" s="58">
        <f t="shared" si="1"/>
        <v>0.36324208379659034</v>
      </c>
      <c r="E78" s="58">
        <f t="shared" si="2"/>
        <v>0.41637488116070714</v>
      </c>
    </row>
    <row r="79" spans="1:5">
      <c r="A79" s="58">
        <v>176</v>
      </c>
      <c r="C79" s="58">
        <f t="shared" si="0"/>
        <v>0.38922632365730714</v>
      </c>
      <c r="D79" s="58">
        <f t="shared" si="1"/>
        <v>0.36051834934379873</v>
      </c>
      <c r="E79" s="58">
        <f t="shared" si="2"/>
        <v>0.41793429797081555</v>
      </c>
    </row>
    <row r="80" spans="1:5">
      <c r="A80" s="58">
        <v>177</v>
      </c>
      <c r="C80" s="58">
        <f t="shared" si="0"/>
        <v>0.38864416483596548</v>
      </c>
      <c r="D80" s="58">
        <f t="shared" si="1"/>
        <v>0.3579398009417511</v>
      </c>
      <c r="E80" s="58">
        <f t="shared" si="2"/>
        <v>0.41934852873017986</v>
      </c>
    </row>
    <row r="81" spans="1:5">
      <c r="A81" s="58">
        <v>178</v>
      </c>
      <c r="C81" s="58">
        <f t="shared" si="0"/>
        <v>0.38806200601462387</v>
      </c>
      <c r="D81" s="58">
        <f t="shared" si="1"/>
        <v>0.3554797364084451</v>
      </c>
      <c r="E81" s="58">
        <f t="shared" si="2"/>
        <v>0.42064427562080264</v>
      </c>
    </row>
    <row r="82" spans="1:5">
      <c r="A82" s="58">
        <v>179</v>
      </c>
      <c r="C82" s="58">
        <f t="shared" si="0"/>
        <v>0.38747984719328221</v>
      </c>
      <c r="D82" s="58">
        <f t="shared" si="1"/>
        <v>0.35311872067398675</v>
      </c>
      <c r="E82" s="58">
        <f t="shared" si="2"/>
        <v>0.42184097371257767</v>
      </c>
    </row>
    <row r="83" spans="1:5">
      <c r="A83" s="58">
        <v>180</v>
      </c>
      <c r="C83" s="58">
        <f t="shared" si="0"/>
        <v>0.38689768837194061</v>
      </c>
      <c r="D83" s="58">
        <f t="shared" si="1"/>
        <v>0.35084208733728744</v>
      </c>
      <c r="E83" s="58">
        <f t="shared" si="2"/>
        <v>0.42295328940659377</v>
      </c>
    </row>
    <row r="84" spans="1:5">
      <c r="A84" s="58">
        <v>181</v>
      </c>
      <c r="C84" s="58">
        <f t="shared" si="0"/>
        <v>0.38631552955059895</v>
      </c>
      <c r="D84" s="58">
        <f t="shared" si="1"/>
        <v>0.34863844661626486</v>
      </c>
      <c r="E84" s="58">
        <f t="shared" si="2"/>
        <v>0.42399261248493303</v>
      </c>
    </row>
    <row r="85" spans="1:5">
      <c r="A85" s="58">
        <v>182</v>
      </c>
      <c r="C85" s="58">
        <f t="shared" si="0"/>
        <v>0.38573337072925729</v>
      </c>
      <c r="D85" s="58">
        <f t="shared" si="1"/>
        <v>0.34649874459426433</v>
      </c>
      <c r="E85" s="58">
        <f t="shared" si="2"/>
        <v>0.42496799686425024</v>
      </c>
    </row>
    <row r="86" spans="1:5">
      <c r="A86" s="58">
        <v>183</v>
      </c>
      <c r="C86" s="58">
        <f t="shared" si="0"/>
        <v>0.38515121190791568</v>
      </c>
      <c r="D86" s="58">
        <f t="shared" si="1"/>
        <v>0.34441564355086629</v>
      </c>
      <c r="E86" s="58">
        <f t="shared" si="2"/>
        <v>0.42588678026496507</v>
      </c>
    </row>
    <row r="87" spans="1:5">
      <c r="A87" s="58">
        <v>184</v>
      </c>
      <c r="C87" s="58">
        <f t="shared" si="0"/>
        <v>0.38456905308657402</v>
      </c>
      <c r="D87" s="58">
        <f t="shared" si="1"/>
        <v>0.34238309881783646</v>
      </c>
      <c r="E87" s="58">
        <f t="shared" si="2"/>
        <v>0.42675500735531158</v>
      </c>
    </row>
    <row r="88" spans="1:5">
      <c r="A88" s="58">
        <v>185</v>
      </c>
      <c r="C88" s="58">
        <f t="shared" si="0"/>
        <v>0.38398689426523241</v>
      </c>
      <c r="D88" s="58">
        <f t="shared" si="1"/>
        <v>0.34039606096974451</v>
      </c>
      <c r="E88" s="58">
        <f t="shared" si="2"/>
        <v>0.42757772756072032</v>
      </c>
    </row>
    <row r="89" spans="1:5">
      <c r="A89" s="58">
        <v>186</v>
      </c>
      <c r="C89" s="58">
        <f t="shared" si="0"/>
        <v>0.38340473544389075</v>
      </c>
      <c r="D89" s="58">
        <f t="shared" si="1"/>
        <v>0.33845026076415891</v>
      </c>
      <c r="E89" s="58">
        <f t="shared" si="2"/>
        <v>0.4283592101236226</v>
      </c>
    </row>
    <row r="90" spans="1:5">
      <c r="A90" s="58">
        <v>187</v>
      </c>
      <c r="C90" s="58">
        <f t="shared" si="0"/>
        <v>0.38282257662254909</v>
      </c>
      <c r="D90" s="58">
        <f t="shared" si="1"/>
        <v>0.33654205035677787</v>
      </c>
      <c r="E90" s="58">
        <f t="shared" si="2"/>
        <v>0.42910310288832032</v>
      </c>
    </row>
    <row r="91" spans="1:5">
      <c r="A91" s="58">
        <v>188</v>
      </c>
      <c r="C91" s="58">
        <f t="shared" si="0"/>
        <v>0.38224041780120749</v>
      </c>
      <c r="D91" s="58">
        <f t="shared" si="1"/>
        <v>0.33466828377950214</v>
      </c>
      <c r="E91" s="58">
        <f t="shared" si="2"/>
        <v>0.42981255182291284</v>
      </c>
    </row>
    <row r="92" spans="1:5">
      <c r="A92" s="58">
        <v>189</v>
      </c>
      <c r="C92" s="58">
        <f t="shared" si="0"/>
        <v>0.38165825897986583</v>
      </c>
      <c r="D92" s="58">
        <f t="shared" si="1"/>
        <v>0.33282622543196266</v>
      </c>
      <c r="E92" s="58">
        <f t="shared" si="2"/>
        <v>0.43049029252776899</v>
      </c>
    </row>
    <row r="93" spans="1:5">
      <c r="A93" s="58">
        <v>190</v>
      </c>
      <c r="C93" s="58">
        <f t="shared" si="0"/>
        <v>0.38107610015852422</v>
      </c>
      <c r="D93" s="58">
        <f t="shared" si="1"/>
        <v>0.33101347895831251</v>
      </c>
      <c r="E93" s="58">
        <f t="shared" si="2"/>
        <v>0.43113872135873593</v>
      </c>
    </row>
    <row r="94" spans="1:5">
      <c r="A94" s="58">
        <v>191</v>
      </c>
      <c r="C94" s="58">
        <f t="shared" si="0"/>
        <v>0.38049394133718256</v>
      </c>
      <c r="D94" s="58">
        <f t="shared" si="1"/>
        <v>0.32922793122051802</v>
      </c>
      <c r="E94" s="58">
        <f t="shared" si="2"/>
        <v>0.4317599514538471</v>
      </c>
    </row>
    <row r="95" spans="1:5">
      <c r="A95" s="58">
        <v>192</v>
      </c>
      <c r="C95" s="58">
        <f t="shared" si="0"/>
        <v>0.37991178251584096</v>
      </c>
      <c r="D95" s="58">
        <f t="shared" si="1"/>
        <v>0.32746770762813271</v>
      </c>
      <c r="E95" s="58">
        <f t="shared" si="2"/>
        <v>0.4323558574035492</v>
      </c>
    </row>
    <row r="96" spans="1:5">
      <c r="A96" s="58">
        <v>193</v>
      </c>
      <c r="C96" s="58">
        <f t="shared" si="0"/>
        <v>0.3793296236944993</v>
      </c>
      <c r="D96" s="58">
        <f t="shared" si="1"/>
        <v>0.32573113613245608</v>
      </c>
      <c r="E96" s="58">
        <f t="shared" si="2"/>
        <v>0.43292811125654251</v>
      </c>
    </row>
    <row r="97" spans="1:5">
      <c r="A97" s="58">
        <v>194</v>
      </c>
      <c r="C97" s="58">
        <f t="shared" si="0"/>
        <v>0.37874746487315764</v>
      </c>
      <c r="D97" s="58">
        <f t="shared" si="1"/>
        <v>0.32401671791607128</v>
      </c>
      <c r="E97" s="58">
        <f t="shared" si="2"/>
        <v>0.43347821183024399</v>
      </c>
    </row>
    <row r="98" spans="1:5">
      <c r="A98" s="58">
        <v>195</v>
      </c>
      <c r="C98" s="58">
        <f t="shared" si="0"/>
        <v>0.37816530605181603</v>
      </c>
      <c r="D98" s="58">
        <f t="shared" si="1"/>
        <v>0.32232310331661124</v>
      </c>
      <c r="E98" s="58">
        <f t="shared" si="2"/>
        <v>0.43400750878702082</v>
      </c>
    </row>
    <row r="99" spans="1:5">
      <c r="A99" s="58">
        <v>196</v>
      </c>
      <c r="C99" s="58">
        <f t="shared" si="0"/>
        <v>0.37758314723047437</v>
      </c>
      <c r="D99" s="58">
        <f t="shared" si="1"/>
        <v>0.32064907188607616</v>
      </c>
      <c r="E99" s="58">
        <f t="shared" si="2"/>
        <v>0.43451722257487257</v>
      </c>
    </row>
    <row r="100" spans="1:5">
      <c r="A100" s="58">
        <v>197</v>
      </c>
      <c r="C100" s="58">
        <f t="shared" si="0"/>
        <v>0.37700098840913276</v>
      </c>
      <c r="D100" s="58">
        <f t="shared" si="1"/>
        <v>0.31899351574955104</v>
      </c>
      <c r="E100" s="58">
        <f t="shared" si="2"/>
        <v>0.43500846106871449</v>
      </c>
    </row>
    <row r="101" spans="1:5">
      <c r="A101" s="58">
        <v>198</v>
      </c>
      <c r="C101" s="58">
        <f t="shared" si="0"/>
        <v>0.3764188295877911</v>
      </c>
      <c r="D101" s="58">
        <f t="shared" si="1"/>
        <v>0.31735542561987656</v>
      </c>
      <c r="E101" s="58">
        <f t="shared" si="2"/>
        <v>0.43548223355570564</v>
      </c>
    </row>
    <row r="102" spans="1:5">
      <c r="A102" s="58">
        <v>199</v>
      </c>
      <c r="C102" s="58">
        <f t="shared" si="0"/>
        <v>0.37583667076644944</v>
      </c>
      <c r="D102" s="58">
        <f t="shared" si="1"/>
        <v>0.31573387896804583</v>
      </c>
      <c r="E102" s="58">
        <f t="shared" si="2"/>
        <v>0.43593946256485305</v>
      </c>
    </row>
    <row r="103" spans="1:5">
      <c r="A103" s="58">
        <v>200</v>
      </c>
      <c r="C103" s="58">
        <f t="shared" si="0"/>
        <v>0.37525451194510784</v>
      </c>
      <c r="D103" s="58">
        <f t="shared" si="1"/>
        <v>0.3141280299567461</v>
      </c>
      <c r="E103" s="58">
        <f t="shared" si="2"/>
        <v>0.43638099393346957</v>
      </c>
    </row>
    <row r="104" spans="1:5">
      <c r="A104" s="58">
        <v>201</v>
      </c>
      <c r="C104" s="58">
        <f t="shared" si="0"/>
        <v>0.37467235312376618</v>
      </c>
      <c r="D104" s="58">
        <f t="shared" si="1"/>
        <v>0.31253710082624475</v>
      </c>
      <c r="E104" s="58">
        <f t="shared" si="2"/>
        <v>0.4368076054212876</v>
      </c>
    </row>
    <row r="105" spans="1:5">
      <c r="A105" s="58">
        <v>202</v>
      </c>
      <c r="C105" s="58">
        <f t="shared" si="0"/>
        <v>0.37409019430242457</v>
      </c>
      <c r="D105" s="58">
        <f t="shared" si="1"/>
        <v>0.31096037448454872</v>
      </c>
      <c r="E105" s="58">
        <f t="shared" si="2"/>
        <v>0.43722001412030043</v>
      </c>
    </row>
    <row r="106" spans="1:5">
      <c r="A106" s="58">
        <v>203</v>
      </c>
      <c r="C106" s="58">
        <f t="shared" si="0"/>
        <v>0.37350803548108291</v>
      </c>
      <c r="D106" s="58">
        <f t="shared" si="1"/>
        <v>0.30939718810232952</v>
      </c>
      <c r="E106" s="58">
        <f t="shared" si="2"/>
        <v>0.4376188828598363</v>
      </c>
    </row>
    <row r="107" spans="1:5">
      <c r="A107" s="58">
        <v>204</v>
      </c>
      <c r="C107" s="58">
        <f t="shared" si="0"/>
        <v>0.37292587665974131</v>
      </c>
      <c r="D107" s="58">
        <f t="shared" si="1"/>
        <v>0.30784692755102044</v>
      </c>
      <c r="E107" s="58">
        <f t="shared" si="2"/>
        <v>0.43800482576846217</v>
      </c>
    </row>
    <row r="108" spans="1:5">
      <c r="A108" s="58">
        <v>205</v>
      </c>
      <c r="C108" s="58">
        <f t="shared" si="0"/>
        <v>0.37234371783839965</v>
      </c>
      <c r="D108" s="58">
        <f t="shared" si="1"/>
        <v>0.30630902255232834</v>
      </c>
      <c r="E108" s="58">
        <f t="shared" si="2"/>
        <v>0.43837841312447096</v>
      </c>
    </row>
    <row r="109" spans="1:5">
      <c r="A109" s="58">
        <v>206</v>
      </c>
      <c r="C109" s="58">
        <f t="shared" si="0"/>
        <v>0.37176155901705799</v>
      </c>
      <c r="D109" s="58">
        <f t="shared" si="1"/>
        <v>0.30478294243106047</v>
      </c>
      <c r="E109" s="58">
        <f t="shared" si="2"/>
        <v>0.4387401756030555</v>
      </c>
    </row>
    <row r="110" spans="1:5">
      <c r="A110" s="58">
        <v>207</v>
      </c>
      <c r="C110" s="58">
        <f t="shared" si="0"/>
        <v>0.37117940019571638</v>
      </c>
      <c r="D110" s="58">
        <f t="shared" si="1"/>
        <v>0.30326819238205277</v>
      </c>
      <c r="E110" s="58">
        <f t="shared" si="2"/>
        <v>0.43909060800937999</v>
      </c>
    </row>
    <row r="111" spans="1:5">
      <c r="A111" s="58">
        <v>208</v>
      </c>
      <c r="C111" s="58">
        <f t="shared" si="0"/>
        <v>0.37059724137437472</v>
      </c>
      <c r="D111" s="58">
        <f t="shared" si="1"/>
        <v>0.30176431017716543</v>
      </c>
      <c r="E111" s="58">
        <f t="shared" si="2"/>
        <v>0.43943017257158401</v>
      </c>
    </row>
    <row r="112" spans="1:5">
      <c r="A112" s="58">
        <v>209</v>
      </c>
      <c r="C112" s="58">
        <f t="shared" si="0"/>
        <v>0.37001508255303311</v>
      </c>
      <c r="D112" s="58">
        <f t="shared" si="1"/>
        <v>0.30027086325058988</v>
      </c>
      <c r="E112" s="58">
        <f t="shared" si="2"/>
        <v>0.43975930185547635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1E700-F43B-4787-BD23-AFCA3BAB3204}">
  <sheetPr>
    <tabColor theme="8" tint="0.59999389629810485"/>
  </sheetPr>
  <dimension ref="A1:Z252"/>
  <sheetViews>
    <sheetView topLeftCell="A217" workbookViewId="0">
      <selection activeCell="AF5" sqref="AF5"/>
    </sheetView>
  </sheetViews>
  <sheetFormatPr defaultRowHeight="15"/>
  <cols>
    <col min="11" max="11" width="7.7109375" bestFit="1" customWidth="1"/>
    <col min="12" max="12" width="11.5703125" bestFit="1" customWidth="1"/>
    <col min="13" max="13" width="12.28515625" bestFit="1" customWidth="1"/>
    <col min="14" max="14" width="10.5703125" bestFit="1" customWidth="1"/>
    <col min="22" max="22" width="11.7109375" customWidth="1"/>
    <col min="23" max="29" width="0.42578125" customWidth="1"/>
  </cols>
  <sheetData>
    <row r="1" spans="1:26">
      <c r="A1" t="s">
        <v>1773</v>
      </c>
      <c r="C1" t="s">
        <v>1774</v>
      </c>
      <c r="D1" t="s">
        <v>1775</v>
      </c>
      <c r="E1" t="s">
        <v>1776</v>
      </c>
      <c r="G1" t="s">
        <v>1777</v>
      </c>
      <c r="H1" t="s">
        <v>1778</v>
      </c>
      <c r="I1" t="s">
        <v>1779</v>
      </c>
      <c r="K1" t="s">
        <v>1780</v>
      </c>
      <c r="L1" t="s">
        <v>1781</v>
      </c>
      <c r="M1" t="s">
        <v>1782</v>
      </c>
      <c r="N1" t="s">
        <v>1783</v>
      </c>
      <c r="P1" t="s">
        <v>1784</v>
      </c>
      <c r="Q1" t="s">
        <v>1785</v>
      </c>
      <c r="S1" t="s">
        <v>1786</v>
      </c>
      <c r="W1" s="24" t="s">
        <v>1787</v>
      </c>
      <c r="X1" t="s">
        <v>1788</v>
      </c>
      <c r="Y1" t="s">
        <v>1789</v>
      </c>
      <c r="Z1" t="s">
        <v>1790</v>
      </c>
    </row>
    <row r="2" spans="1:26">
      <c r="A2">
        <v>0</v>
      </c>
      <c r="C2">
        <v>0</v>
      </c>
      <c r="D2">
        <v>0</v>
      </c>
      <c r="E2">
        <v>0</v>
      </c>
      <c r="G2">
        <v>0</v>
      </c>
      <c r="H2">
        <v>0</v>
      </c>
      <c r="K2">
        <v>0</v>
      </c>
      <c r="L2">
        <v>0</v>
      </c>
      <c r="M2">
        <v>0</v>
      </c>
      <c r="P2">
        <v>0</v>
      </c>
      <c r="Q2">
        <f>K2-P2</f>
        <v>0</v>
      </c>
      <c r="S2">
        <v>0</v>
      </c>
      <c r="X2">
        <f>E2-P2</f>
        <v>0</v>
      </c>
      <c r="Y2">
        <f>Q2-D2</f>
        <v>0</v>
      </c>
      <c r="Z2">
        <v>0</v>
      </c>
    </row>
    <row r="3" spans="1:26">
      <c r="A3">
        <v>1</v>
      </c>
      <c r="C3">
        <v>5.0948928212979402E-2</v>
      </c>
      <c r="D3">
        <v>-5.3515943313853502E-2</v>
      </c>
      <c r="E3">
        <v>0.10584240396269801</v>
      </c>
      <c r="G3">
        <v>-9.6302878031329101E-2</v>
      </c>
      <c r="H3">
        <v>-9.2405777397341904E-2</v>
      </c>
      <c r="K3">
        <v>-1.83835881592764E-2</v>
      </c>
      <c r="L3">
        <v>-5.2977118820496397E-2</v>
      </c>
      <c r="M3">
        <v>-1.9594865577854399E-2</v>
      </c>
      <c r="P3">
        <v>0.101502733550745</v>
      </c>
      <c r="Q3">
        <f t="shared" ref="Q3:Q66" si="0">K3-P3</f>
        <v>-0.11988632171002141</v>
      </c>
      <c r="S3">
        <v>0</v>
      </c>
      <c r="X3">
        <f t="shared" ref="X3:X66" si="1">E3-P3</f>
        <v>4.3396704119530033E-3</v>
      </c>
      <c r="Y3">
        <f t="shared" ref="Y3:Y66" si="2">Q3-D3</f>
        <v>-6.6370378396167912E-2</v>
      </c>
    </row>
    <row r="4" spans="1:26">
      <c r="A4">
        <v>2</v>
      </c>
      <c r="C4">
        <v>9.8716139134680303E-2</v>
      </c>
      <c r="D4">
        <v>-0.10660574257206799</v>
      </c>
      <c r="E4">
        <v>0.20676724483773101</v>
      </c>
      <c r="G4">
        <v>-0.189713780221512</v>
      </c>
      <c r="H4">
        <v>-0.18221697336732201</v>
      </c>
      <c r="K4">
        <v>-4.0168122006678499E-2</v>
      </c>
      <c r="L4">
        <v>-0.108875349452486</v>
      </c>
      <c r="M4">
        <v>-4.3160946846065897E-2</v>
      </c>
      <c r="P4">
        <v>0.194703102427846</v>
      </c>
      <c r="Q4">
        <f t="shared" si="0"/>
        <v>-0.23487122443452449</v>
      </c>
      <c r="S4">
        <v>0</v>
      </c>
      <c r="X4">
        <f t="shared" si="1"/>
        <v>1.2064142409885015E-2</v>
      </c>
      <c r="Y4">
        <f t="shared" si="2"/>
        <v>-0.12826548186245651</v>
      </c>
    </row>
    <row r="5" spans="1:26">
      <c r="A5">
        <v>3</v>
      </c>
      <c r="C5">
        <v>0.143118804252507</v>
      </c>
      <c r="D5">
        <v>-0.15839523658778701</v>
      </c>
      <c r="E5">
        <v>0.30299233838841699</v>
      </c>
      <c r="G5">
        <v>-0.28075663520981098</v>
      </c>
      <c r="H5">
        <v>-0.26977569484399899</v>
      </c>
      <c r="K5">
        <v>-6.5036949500796304E-2</v>
      </c>
      <c r="L5">
        <v>-0.16712582329626599</v>
      </c>
      <c r="M5">
        <v>-7.0376485573830902E-2</v>
      </c>
      <c r="P5">
        <v>0.28021259723547598</v>
      </c>
      <c r="Q5">
        <f t="shared" si="0"/>
        <v>-0.34524954673627228</v>
      </c>
      <c r="S5">
        <v>0</v>
      </c>
      <c r="X5">
        <f t="shared" si="1"/>
        <v>2.2779741152941013E-2</v>
      </c>
      <c r="Y5">
        <f t="shared" si="2"/>
        <v>-0.18685431014848528</v>
      </c>
    </row>
    <row r="6" spans="1:26">
      <c r="A6">
        <v>4</v>
      </c>
      <c r="C6">
        <v>0.18432407517674501</v>
      </c>
      <c r="D6">
        <v>-0.208910322134056</v>
      </c>
      <c r="E6">
        <v>0.39474471145808299</v>
      </c>
      <c r="G6">
        <v>-0.36952386303342699</v>
      </c>
      <c r="H6">
        <v>-0.35516405148290398</v>
      </c>
      <c r="K6">
        <v>-9.2661570554386494E-2</v>
      </c>
      <c r="L6">
        <v>-0.22741920999817</v>
      </c>
      <c r="M6">
        <v>-0.100888114273345</v>
      </c>
      <c r="P6">
        <v>0.35859774348979101</v>
      </c>
      <c r="Q6">
        <f t="shared" si="0"/>
        <v>-0.45125931404417752</v>
      </c>
      <c r="S6">
        <v>0</v>
      </c>
      <c r="X6">
        <f t="shared" si="1"/>
        <v>3.6146967968291976E-2</v>
      </c>
      <c r="Y6">
        <f t="shared" si="2"/>
        <v>-0.24234899191012152</v>
      </c>
    </row>
    <row r="7" spans="1:26">
      <c r="A7">
        <v>5</v>
      </c>
      <c r="C7">
        <v>0.222499617355121</v>
      </c>
      <c r="D7">
        <v>-0.25819791916010698</v>
      </c>
      <c r="E7">
        <v>0.482239970239076</v>
      </c>
      <c r="G7">
        <v>-0.456086369279807</v>
      </c>
      <c r="H7">
        <v>-0.43845238218353</v>
      </c>
      <c r="K7">
        <v>-0.122737806365492</v>
      </c>
      <c r="L7">
        <v>-0.289469378701457</v>
      </c>
      <c r="M7">
        <v>-0.13436144826531901</v>
      </c>
      <c r="P7">
        <v>0.43038275501635698</v>
      </c>
      <c r="Q7">
        <f t="shared" si="0"/>
        <v>-0.55312056138184895</v>
      </c>
      <c r="S7">
        <v>0</v>
      </c>
      <c r="X7">
        <f t="shared" si="1"/>
        <v>5.1857215222719022E-2</v>
      </c>
      <c r="Y7">
        <f t="shared" si="2"/>
        <v>-0.29492264222174197</v>
      </c>
    </row>
    <row r="8" spans="1:26">
      <c r="A8">
        <v>6</v>
      </c>
      <c r="C8">
        <v>0.25780364730474398</v>
      </c>
      <c r="D8">
        <v>-0.30630251675255099</v>
      </c>
      <c r="E8">
        <v>0.56568192254684802</v>
      </c>
      <c r="G8">
        <v>-0.54051205502630995</v>
      </c>
      <c r="H8">
        <v>-0.51970818045841105</v>
      </c>
      <c r="K8">
        <v>-0.15498678016105899</v>
      </c>
      <c r="L8">
        <v>-0.35300928920584101</v>
      </c>
      <c r="M8">
        <v>-0.170483524744003</v>
      </c>
      <c r="P8">
        <v>0.49605258324787499</v>
      </c>
      <c r="Q8">
        <f t="shared" si="0"/>
        <v>-0.65103936340893398</v>
      </c>
      <c r="S8">
        <v>0</v>
      </c>
      <c r="X8">
        <f t="shared" si="1"/>
        <v>6.9629339298973025E-2</v>
      </c>
      <c r="Y8">
        <f t="shared" si="2"/>
        <v>-0.34473684665638299</v>
      </c>
    </row>
    <row r="9" spans="1:26">
      <c r="A9">
        <v>7</v>
      </c>
      <c r="C9">
        <v>0.29073903682841401</v>
      </c>
      <c r="D9">
        <v>-0.35315398522140201</v>
      </c>
      <c r="E9">
        <v>0.64528994592936395</v>
      </c>
      <c r="G9">
        <v>-0.62274057742772704</v>
      </c>
      <c r="H9">
        <v>-0.59890945763583203</v>
      </c>
      <c r="K9">
        <v>-0.189153443744428</v>
      </c>
      <c r="L9">
        <v>-0.417790875791479</v>
      </c>
      <c r="M9">
        <v>-0.20896263370850901</v>
      </c>
      <c r="P9">
        <v>0.55605587232420495</v>
      </c>
      <c r="Q9">
        <f t="shared" si="0"/>
        <v>-0.74520931606863294</v>
      </c>
      <c r="S9">
        <v>0</v>
      </c>
      <c r="X9">
        <f t="shared" si="1"/>
        <v>8.9234073605159003E-2</v>
      </c>
      <c r="Y9">
        <f t="shared" si="2"/>
        <v>-0.39205533084723093</v>
      </c>
    </row>
    <row r="10" spans="1:26">
      <c r="A10">
        <v>8</v>
      </c>
      <c r="C10">
        <v>0.320518626685451</v>
      </c>
      <c r="D10">
        <v>-0.399288756061631</v>
      </c>
      <c r="E10">
        <v>0.72120066591715903</v>
      </c>
      <c r="G10">
        <v>-0.70316201528136701</v>
      </c>
      <c r="H10">
        <v>-0.67635775509554696</v>
      </c>
      <c r="K10">
        <v>-0.22500446000941501</v>
      </c>
      <c r="L10">
        <v>-0.48358397998552499</v>
      </c>
      <c r="M10">
        <v>-0.24952764240138101</v>
      </c>
      <c r="P10">
        <v>0.61080781753346403</v>
      </c>
      <c r="Q10">
        <f t="shared" si="0"/>
        <v>-0.83581227754287901</v>
      </c>
      <c r="S10">
        <v>0</v>
      </c>
      <c r="X10">
        <f t="shared" si="1"/>
        <v>0.11039284838369501</v>
      </c>
      <c r="Y10">
        <f t="shared" si="2"/>
        <v>-0.43652352148124801</v>
      </c>
    </row>
    <row r="11" spans="1:26">
      <c r="A11">
        <v>9</v>
      </c>
      <c r="C11">
        <v>0.348085854133173</v>
      </c>
      <c r="D11">
        <v>-0.44409592094176797</v>
      </c>
      <c r="E11">
        <v>0.79360398613538796</v>
      </c>
      <c r="G11">
        <v>-0.78155774005318501</v>
      </c>
      <c r="H11">
        <v>-0.75189711174180596</v>
      </c>
      <c r="K11">
        <v>-0.26232664532722699</v>
      </c>
      <c r="L11">
        <v>-0.55017578803850897</v>
      </c>
      <c r="M11">
        <v>-0.29192739077854601</v>
      </c>
      <c r="P11">
        <v>0.66069270327637397</v>
      </c>
      <c r="Q11">
        <f t="shared" si="0"/>
        <v>-0.92301934860360091</v>
      </c>
      <c r="S11">
        <v>0</v>
      </c>
      <c r="X11">
        <f t="shared" si="1"/>
        <v>0.13291128285901399</v>
      </c>
      <c r="Y11">
        <f t="shared" si="2"/>
        <v>-0.47892342766183293</v>
      </c>
    </row>
    <row r="12" spans="1:26">
      <c r="A12">
        <v>10</v>
      </c>
      <c r="C12">
        <v>0.37333471159737303</v>
      </c>
      <c r="D12">
        <v>-0.48788025377858402</v>
      </c>
      <c r="E12">
        <v>0.86266628878805995</v>
      </c>
      <c r="G12">
        <v>-0.85806355349725705</v>
      </c>
      <c r="H12">
        <v>-0.82564908203745002</v>
      </c>
      <c r="K12">
        <v>-0.30092533552753498</v>
      </c>
      <c r="L12">
        <v>-0.61736998841550605</v>
      </c>
      <c r="M12">
        <v>-0.33592992522359899</v>
      </c>
      <c r="P12">
        <v>0.70606628131373395</v>
      </c>
      <c r="Q12">
        <f t="shared" si="0"/>
        <v>-1.0069916168412689</v>
      </c>
      <c r="S12">
        <v>0</v>
      </c>
      <c r="X12">
        <f t="shared" si="1"/>
        <v>0.15660000747432601</v>
      </c>
      <c r="Y12">
        <f t="shared" si="2"/>
        <v>-0.51911136306268491</v>
      </c>
    </row>
    <row r="13" spans="1:26">
      <c r="A13">
        <v>11</v>
      </c>
      <c r="C13">
        <v>0.39638536203401298</v>
      </c>
      <c r="D13">
        <v>-0.53067715404669402</v>
      </c>
      <c r="E13">
        <v>0.92854277610382696</v>
      </c>
      <c r="G13">
        <v>-0.93273570302988595</v>
      </c>
      <c r="H13">
        <v>-0.89766931852121001</v>
      </c>
      <c r="K13">
        <v>-0.34062290397357498</v>
      </c>
      <c r="L13">
        <v>-0.68498596709943904</v>
      </c>
      <c r="M13">
        <v>-0.381321687713299</v>
      </c>
      <c r="P13">
        <v>0.74725795509141402</v>
      </c>
      <c r="Q13">
        <f t="shared" si="0"/>
        <v>-1.0878808590649891</v>
      </c>
      <c r="S13">
        <v>0</v>
      </c>
      <c r="X13">
        <f t="shared" si="1"/>
        <v>0.18128482101241294</v>
      </c>
      <c r="Y13">
        <f t="shared" si="2"/>
        <v>-0.55720370501829508</v>
      </c>
    </row>
    <row r="14" spans="1:26">
      <c r="A14">
        <v>12</v>
      </c>
      <c r="C14">
        <v>0.41735104630389303</v>
      </c>
      <c r="D14">
        <v>-0.57251985536917405</v>
      </c>
      <c r="E14">
        <v>0.99138042628779899</v>
      </c>
      <c r="G14">
        <v>-1.00562866700427</v>
      </c>
      <c r="H14">
        <v>-0.96801149604422998</v>
      </c>
      <c r="K14">
        <v>-0.38125739415931797</v>
      </c>
      <c r="L14">
        <v>-0.75285800792075397</v>
      </c>
      <c r="M14">
        <v>-0.42790665626941699</v>
      </c>
      <c r="P14">
        <v>0.78457279178696004</v>
      </c>
      <c r="Q14">
        <f t="shared" si="0"/>
        <v>-1.1658301859462781</v>
      </c>
      <c r="S14">
        <v>0</v>
      </c>
      <c r="X14">
        <f t="shared" si="1"/>
        <v>0.20680763450083894</v>
      </c>
      <c r="Y14">
        <f t="shared" si="2"/>
        <v>-0.59331033057710403</v>
      </c>
    </row>
    <row r="15" spans="1:26">
      <c r="A15">
        <v>13</v>
      </c>
      <c r="C15">
        <v>0.43633939471066102</v>
      </c>
      <c r="D15">
        <v>-0.61344049725425098</v>
      </c>
      <c r="E15">
        <v>1.0513187404719899</v>
      </c>
      <c r="G15">
        <v>-1.0767948566410499</v>
      </c>
      <c r="H15">
        <v>-1.0367272486593699</v>
      </c>
      <c r="K15">
        <v>-0.42268125644231402</v>
      </c>
      <c r="L15">
        <v>-0.82083450063705798</v>
      </c>
      <c r="M15">
        <v>-0.47550544879777501</v>
      </c>
      <c r="P15">
        <v>0.81829337676139702</v>
      </c>
      <c r="Q15">
        <f t="shared" si="0"/>
        <v>-1.240974633203711</v>
      </c>
      <c r="S15">
        <v>0</v>
      </c>
      <c r="X15">
        <f t="shared" si="1"/>
        <v>0.2330253637105929</v>
      </c>
      <c r="Y15">
        <f t="shared" si="2"/>
        <v>-0.62753413594946006</v>
      </c>
    </row>
    <row r="16" spans="1:26">
      <c r="A16">
        <v>14</v>
      </c>
      <c r="C16">
        <v>0.45345220087107402</v>
      </c>
      <c r="D16">
        <v>-0.65346961149066496</v>
      </c>
      <c r="E16">
        <v>1.10849001790682</v>
      </c>
      <c r="G16">
        <v>-1.1462849071048899</v>
      </c>
      <c r="H16">
        <v>-1.10386633881843</v>
      </c>
      <c r="K16">
        <v>-0.464760181199597</v>
      </c>
      <c r="L16">
        <v>-0.88877716141082497</v>
      </c>
      <c r="M16">
        <v>-0.52395440256777204</v>
      </c>
      <c r="P16">
        <v>0.84868152330102598</v>
      </c>
      <c r="Q16">
        <f t="shared" si="0"/>
        <v>-1.313441704500623</v>
      </c>
      <c r="S16">
        <v>0</v>
      </c>
      <c r="X16">
        <f t="shared" si="1"/>
        <v>0.25980849460579403</v>
      </c>
      <c r="Y16">
        <f t="shared" si="2"/>
        <v>-0.65997209300995807</v>
      </c>
    </row>
    <row r="17" spans="1:25">
      <c r="A17">
        <v>15</v>
      </c>
      <c r="C17">
        <v>0.468785882148404</v>
      </c>
      <c r="D17">
        <v>-0.69263634825993403</v>
      </c>
      <c r="E17">
        <v>1.16301980714693</v>
      </c>
      <c r="G17">
        <v>-1.2141477064161399</v>
      </c>
      <c r="H17">
        <v>-1.16947671474694</v>
      </c>
      <c r="K17">
        <v>-0.50737206993706196</v>
      </c>
      <c r="L17">
        <v>-0.95656037708040698</v>
      </c>
      <c r="M17">
        <v>-0.57310466736393295</v>
      </c>
      <c r="P17">
        <v>0.87597983113145395</v>
      </c>
      <c r="Q17">
        <f t="shared" si="0"/>
        <v>-1.383351901068516</v>
      </c>
      <c r="S17">
        <v>0</v>
      </c>
      <c r="X17">
        <f t="shared" si="1"/>
        <v>0.28703997601547604</v>
      </c>
      <c r="Y17">
        <f t="shared" si="2"/>
        <v>-0.69071555280858199</v>
      </c>
    </row>
    <row r="18" spans="1:25">
      <c r="A18">
        <v>16</v>
      </c>
      <c r="C18">
        <v>0.48243179126876701</v>
      </c>
      <c r="D18">
        <v>-0.73096855921743698</v>
      </c>
      <c r="E18">
        <v>1.21502729404251</v>
      </c>
      <c r="G18">
        <v>-1.2804304635844399</v>
      </c>
      <c r="H18">
        <v>-1.2336045836023</v>
      </c>
      <c r="K18">
        <v>-0.55040584944258097</v>
      </c>
      <c r="L18">
        <v>-1.0240700337524</v>
      </c>
      <c r="M18">
        <v>-0.62282116091043604</v>
      </c>
      <c r="P18">
        <v>0.90041321194759705</v>
      </c>
      <c r="Q18">
        <f t="shared" si="0"/>
        <v>-1.4508190613901779</v>
      </c>
      <c r="S18">
        <v>0</v>
      </c>
      <c r="X18">
        <f t="shared" si="1"/>
        <v>0.31461408209491293</v>
      </c>
      <c r="Y18">
        <f t="shared" si="2"/>
        <v>-0.71985050217274094</v>
      </c>
    </row>
    <row r="19" spans="1:25">
      <c r="A19">
        <v>17</v>
      </c>
      <c r="C19">
        <v>0.49447650480465299</v>
      </c>
      <c r="D19">
        <v>-0.76849287125800703</v>
      </c>
      <c r="E19">
        <v>1.26462566380801</v>
      </c>
      <c r="G19">
        <v>-1.3451787761804801</v>
      </c>
      <c r="H19">
        <v>-1.2962944822926099</v>
      </c>
      <c r="K19">
        <v>-0.593761003330329</v>
      </c>
      <c r="L19">
        <v>-1.0912037740323</v>
      </c>
      <c r="M19">
        <v>-0.672981759818569</v>
      </c>
      <c r="P19">
        <v>0.92219005949975896</v>
      </c>
      <c r="Q19">
        <f t="shared" si="0"/>
        <v>-1.5159510628300881</v>
      </c>
      <c r="S19">
        <v>0</v>
      </c>
      <c r="X19">
        <f t="shared" si="1"/>
        <v>0.34243560430825104</v>
      </c>
      <c r="Y19">
        <f t="shared" si="2"/>
        <v>-0.74745819157208104</v>
      </c>
    </row>
    <row r="20" spans="1:25">
      <c r="A20">
        <v>18</v>
      </c>
      <c r="C20">
        <v>0.50500209352852798</v>
      </c>
      <c r="D20">
        <v>-0.80523475515057696</v>
      </c>
      <c r="E20">
        <v>1.3119224400335601</v>
      </c>
      <c r="G20">
        <v>-1.40843669481913</v>
      </c>
      <c r="H20">
        <v>-1.35758934520976</v>
      </c>
      <c r="K20">
        <v>-0.63734590382046297</v>
      </c>
      <c r="L20">
        <v>-1.15786853024088</v>
      </c>
      <c r="M20">
        <v>-0.72347645188952703</v>
      </c>
      <c r="P20">
        <v>0.94150381052031196</v>
      </c>
      <c r="Q20">
        <f t="shared" si="0"/>
        <v>-1.5788497143407749</v>
      </c>
      <c r="S20">
        <v>0</v>
      </c>
      <c r="X20">
        <f t="shared" si="1"/>
        <v>0.37041862951324811</v>
      </c>
      <c r="Y20">
        <f t="shared" si="2"/>
        <v>-0.77361495919019796</v>
      </c>
    </row>
    <row r="21" spans="1:25">
      <c r="A21">
        <v>19</v>
      </c>
      <c r="C21">
        <v>0.51408637600094398</v>
      </c>
      <c r="D21">
        <v>-0.84121858954683204</v>
      </c>
      <c r="E21">
        <v>1.3570198023098901</v>
      </c>
      <c r="G21">
        <v>-1.47024678462142</v>
      </c>
      <c r="H21">
        <v>-1.4175305689912201</v>
      </c>
      <c r="K21">
        <v>-0.68107808784796398</v>
      </c>
      <c r="L21">
        <v>-1.2239821457456601</v>
      </c>
      <c r="M21">
        <v>-0.77420623236583697</v>
      </c>
      <c r="P21">
        <v>0.95853366582286303</v>
      </c>
      <c r="Q21">
        <f t="shared" si="0"/>
        <v>-1.639611753670827</v>
      </c>
      <c r="S21">
        <v>0</v>
      </c>
      <c r="X21">
        <f t="shared" si="1"/>
        <v>0.39848613648702702</v>
      </c>
      <c r="Y21">
        <f t="shared" si="2"/>
        <v>-0.79839316412399497</v>
      </c>
    </row>
    <row r="22" spans="1:25">
      <c r="A22">
        <v>20</v>
      </c>
      <c r="C22">
        <v>0.52180315654430898</v>
      </c>
      <c r="D22">
        <v>-0.87646772072406498</v>
      </c>
      <c r="E22">
        <v>1.40001488397277</v>
      </c>
      <c r="G22">
        <v>-1.53065018380546</v>
      </c>
      <c r="H22">
        <v>-1.47615807444781</v>
      </c>
      <c r="K22">
        <v>-0.72488257235374698</v>
      </c>
      <c r="L22">
        <v>-1.28947068226328</v>
      </c>
      <c r="M22">
        <v>-0.82508241314702702</v>
      </c>
      <c r="P22">
        <v>0.97344603355971304</v>
      </c>
      <c r="Q22">
        <f t="shared" si="0"/>
        <v>-1.6983286059134599</v>
      </c>
      <c r="S22">
        <v>0</v>
      </c>
      <c r="X22">
        <f t="shared" si="1"/>
        <v>0.42656885041305692</v>
      </c>
      <c r="Y22">
        <f t="shared" si="2"/>
        <v>-0.82186088518939493</v>
      </c>
    </row>
    <row r="23" spans="1:25">
      <c r="A23">
        <v>21</v>
      </c>
      <c r="C23">
        <v>0.52822244866452805</v>
      </c>
      <c r="D23">
        <v>-0.91100451839043595</v>
      </c>
      <c r="E23">
        <v>1.4410000513530099</v>
      </c>
      <c r="G23">
        <v>-1.5896866595566399</v>
      </c>
      <c r="H23">
        <v>-1.5335103657862399</v>
      </c>
      <c r="K23">
        <v>-0.768691893821283</v>
      </c>
      <c r="L23">
        <v>-1.35426921896432</v>
      </c>
      <c r="M23">
        <v>-0.87602573688063701</v>
      </c>
      <c r="P23">
        <v>0.98639521635868499</v>
      </c>
      <c r="Q23">
        <f t="shared" si="0"/>
        <v>-1.7550871101799679</v>
      </c>
      <c r="S23">
        <v>0</v>
      </c>
      <c r="X23">
        <f t="shared" si="1"/>
        <v>0.45460483499432491</v>
      </c>
      <c r="Y23">
        <f t="shared" si="2"/>
        <v>-0.84408259178953193</v>
      </c>
    </row>
    <row r="24" spans="1:25">
      <c r="A24">
        <v>22</v>
      </c>
      <c r="C24">
        <v>0.53360976144352101</v>
      </c>
      <c r="D24">
        <v>-0.94496405175982601</v>
      </c>
      <c r="E24">
        <v>1.4801417122154701</v>
      </c>
      <c r="G24">
        <v>-1.64734971051714</v>
      </c>
      <c r="H24">
        <v>-1.5896316125319501</v>
      </c>
      <c r="K24">
        <v>-0.81244567991993799</v>
      </c>
      <c r="L24">
        <v>-1.41832120868119</v>
      </c>
      <c r="M24">
        <v>-0.92696515012312697</v>
      </c>
      <c r="P24">
        <v>0.99752420427777</v>
      </c>
      <c r="Q24">
        <f t="shared" si="0"/>
        <v>-1.8099698841977081</v>
      </c>
      <c r="S24">
        <v>0</v>
      </c>
      <c r="X24">
        <f t="shared" si="1"/>
        <v>0.48261750793770009</v>
      </c>
      <c r="Y24">
        <f t="shared" si="2"/>
        <v>-0.86500583243788209</v>
      </c>
    </row>
    <row r="25" spans="1:25">
      <c r="A25">
        <v>23</v>
      </c>
      <c r="C25">
        <v>0.53764478563371698</v>
      </c>
      <c r="D25">
        <v>-0.97814297384564197</v>
      </c>
      <c r="E25">
        <v>1.5173735753373201</v>
      </c>
      <c r="G25">
        <v>-1.7037629873847999</v>
      </c>
      <c r="H25">
        <v>-1.64454532167315</v>
      </c>
      <c r="K25">
        <v>-0.85608815802009597</v>
      </c>
      <c r="L25">
        <v>-1.4815754366446701</v>
      </c>
      <c r="M25">
        <v>-0.97783872373264902</v>
      </c>
      <c r="P25">
        <v>1.0069664057555601</v>
      </c>
      <c r="Q25">
        <f t="shared" si="0"/>
        <v>-1.8630545637756559</v>
      </c>
      <c r="S25">
        <v>0</v>
      </c>
      <c r="X25">
        <f t="shared" si="1"/>
        <v>0.51040716958176002</v>
      </c>
      <c r="Y25">
        <f t="shared" si="2"/>
        <v>-0.88491158993001395</v>
      </c>
    </row>
    <row r="26" spans="1:25">
      <c r="A26">
        <v>24</v>
      </c>
      <c r="C26">
        <v>0.54056468379271005</v>
      </c>
      <c r="D26">
        <v>-1.0106672347293399</v>
      </c>
      <c r="E26">
        <v>1.5528438506845601</v>
      </c>
      <c r="G26">
        <v>-1.7589240211436601</v>
      </c>
      <c r="H26">
        <v>-1.6982915954794</v>
      </c>
      <c r="K26">
        <v>-0.89945959138286702</v>
      </c>
      <c r="L26">
        <v>-1.54388119222086</v>
      </c>
      <c r="M26">
        <v>-1.02867056486896</v>
      </c>
      <c r="P26">
        <v>1.0148951204941501</v>
      </c>
      <c r="Q26">
        <f t="shared" si="0"/>
        <v>-1.9143547118770172</v>
      </c>
      <c r="S26">
        <v>0</v>
      </c>
      <c r="X26">
        <f t="shared" si="1"/>
        <v>0.53794873019041001</v>
      </c>
      <c r="Y26">
        <f t="shared" si="2"/>
        <v>-0.90368747714767728</v>
      </c>
    </row>
    <row r="27" spans="1:25">
      <c r="A27">
        <v>25</v>
      </c>
      <c r="C27">
        <v>0.54243296518052797</v>
      </c>
      <c r="D27">
        <v>-1.0425596751619299</v>
      </c>
      <c r="E27">
        <v>1.5866309360522799</v>
      </c>
      <c r="G27">
        <v>-1.81286466864178</v>
      </c>
      <c r="H27">
        <v>-1.7509036176963599</v>
      </c>
      <c r="K27">
        <v>-0.94271005026171895</v>
      </c>
      <c r="L27">
        <v>-1.60541967524011</v>
      </c>
      <c r="M27">
        <v>-1.07927885340214</v>
      </c>
      <c r="P27">
        <v>1.021338077387</v>
      </c>
      <c r="Q27">
        <f t="shared" si="0"/>
        <v>-1.9640481276487189</v>
      </c>
      <c r="S27">
        <v>0</v>
      </c>
      <c r="X27">
        <f t="shared" si="1"/>
        <v>0.5652928586652799</v>
      </c>
      <c r="Y27">
        <f t="shared" si="2"/>
        <v>-0.92148845248678901</v>
      </c>
    </row>
    <row r="28" spans="1:25">
      <c r="A28">
        <v>26</v>
      </c>
      <c r="C28">
        <v>0.54330386397036801</v>
      </c>
      <c r="D28">
        <v>-1.0738386538976401</v>
      </c>
      <c r="E28">
        <v>1.6188070943849899</v>
      </c>
      <c r="G28">
        <v>-1.8656184651013401</v>
      </c>
      <c r="H28">
        <v>-1.80241360402891</v>
      </c>
      <c r="K28">
        <v>-0.98573404541043597</v>
      </c>
      <c r="L28">
        <v>-1.66605579926192</v>
      </c>
      <c r="M28">
        <v>-1.1296590171943199</v>
      </c>
      <c r="P28">
        <v>1.02643109668374</v>
      </c>
      <c r="Q28">
        <f t="shared" si="0"/>
        <v>-2.012165142094176</v>
      </c>
      <c r="S28">
        <v>0</v>
      </c>
      <c r="X28">
        <f t="shared" si="1"/>
        <v>0.59237599770124993</v>
      </c>
      <c r="Y28">
        <f t="shared" si="2"/>
        <v>-0.93832648819653586</v>
      </c>
    </row>
    <row r="29" spans="1:25">
      <c r="A29">
        <v>27</v>
      </c>
      <c r="C29">
        <v>0.54322864788789504</v>
      </c>
      <c r="D29">
        <v>-1.10452167438772</v>
      </c>
      <c r="E29">
        <v>1.6494410694414601</v>
      </c>
      <c r="G29">
        <v>-1.9172179836514001</v>
      </c>
      <c r="H29">
        <v>-1.8528526648941399</v>
      </c>
      <c r="K29">
        <v>-1.0284825840091101</v>
      </c>
      <c r="L29">
        <v>-1.72575828713909</v>
      </c>
      <c r="M29">
        <v>-1.1797847799712999</v>
      </c>
      <c r="P29">
        <v>1.0302791634338799</v>
      </c>
      <c r="Q29">
        <f t="shared" si="0"/>
        <v>-2.0587617474429898</v>
      </c>
      <c r="S29">
        <v>0</v>
      </c>
      <c r="X29">
        <f t="shared" si="1"/>
        <v>0.61916190600758014</v>
      </c>
      <c r="Y29">
        <f t="shared" si="2"/>
        <v>-0.95424007305526981</v>
      </c>
    </row>
    <row r="30" spans="1:25">
      <c r="A30">
        <v>28</v>
      </c>
      <c r="C30">
        <v>0.54225601315998095</v>
      </c>
      <c r="D30">
        <v>-1.13462556004829</v>
      </c>
      <c r="E30">
        <v>1.6785983664053099</v>
      </c>
      <c r="G30">
        <v>-1.9676947575055299</v>
      </c>
      <c r="H30">
        <v>-1.9022508429017899</v>
      </c>
      <c r="K30">
        <v>-1.0709214695590199</v>
      </c>
      <c r="L30">
        <v>-1.7845064181547601</v>
      </c>
      <c r="M30">
        <v>-1.22962584461435</v>
      </c>
      <c r="P30">
        <v>1.03297550810532</v>
      </c>
      <c r="Q30">
        <f t="shared" si="0"/>
        <v>-2.1038969776643399</v>
      </c>
      <c r="S30">
        <v>0</v>
      </c>
      <c r="X30">
        <f t="shared" si="1"/>
        <v>0.64562285829998989</v>
      </c>
      <c r="Y30">
        <f t="shared" si="2"/>
        <v>-0.96927141761604996</v>
      </c>
    </row>
    <row r="31" spans="1:25">
      <c r="A31">
        <v>29</v>
      </c>
      <c r="C31">
        <v>0.54043024250083305</v>
      </c>
      <c r="D31">
        <v>-1.1641652066366099</v>
      </c>
      <c r="E31">
        <v>1.7063404358494401</v>
      </c>
      <c r="G31">
        <v>-2.01707961108472</v>
      </c>
      <c r="H31">
        <v>-1.9506366757996201</v>
      </c>
      <c r="K31">
        <v>-1.1130240130583899</v>
      </c>
      <c r="L31">
        <v>-1.84228560819125</v>
      </c>
      <c r="M31">
        <v>-1.27915233778443</v>
      </c>
      <c r="P31">
        <v>1.0346048543314501</v>
      </c>
      <c r="Q31">
        <f t="shared" si="0"/>
        <v>-2.14762886738984</v>
      </c>
      <c r="S31">
        <v>0</v>
      </c>
      <c r="X31">
        <f t="shared" si="1"/>
        <v>0.67173558151798995</v>
      </c>
      <c r="Y31">
        <f t="shared" si="2"/>
        <v>-0.98346366075323011</v>
      </c>
    </row>
    <row r="32" spans="1:25">
      <c r="A32">
        <v>30</v>
      </c>
      <c r="C32">
        <v>0.53779914399445505</v>
      </c>
      <c r="D32">
        <v>-1.1931587287374901</v>
      </c>
      <c r="E32">
        <v>1.7327287193962899</v>
      </c>
      <c r="G32">
        <v>-2.0654015364988498</v>
      </c>
      <c r="H32">
        <v>-1.9980391321042299</v>
      </c>
      <c r="K32">
        <v>-1.1547622548096901</v>
      </c>
      <c r="L32">
        <v>-1.8990796982668601</v>
      </c>
      <c r="M32">
        <v>-1.3283429256500601</v>
      </c>
      <c r="P32">
        <v>1.03524874920522</v>
      </c>
      <c r="Q32">
        <f t="shared" si="0"/>
        <v>-2.1900110040149103</v>
      </c>
      <c r="S32">
        <v>0</v>
      </c>
      <c r="X32">
        <f t="shared" si="1"/>
        <v>0.69747997019106989</v>
      </c>
      <c r="Y32">
        <f t="shared" si="2"/>
        <v>-0.99685227527742026</v>
      </c>
    </row>
    <row r="33" spans="1:25">
      <c r="A33">
        <v>31</v>
      </c>
      <c r="C33">
        <v>0.53440276653757801</v>
      </c>
      <c r="D33">
        <v>-1.2216199002454</v>
      </c>
      <c r="E33">
        <v>1.75781912378111</v>
      </c>
      <c r="G33">
        <v>-2.1126893958843902</v>
      </c>
      <c r="H33">
        <v>-2.04448483634871</v>
      </c>
      <c r="K33">
        <v>-1.19611591244061</v>
      </c>
      <c r="L33">
        <v>-1.95488221779584</v>
      </c>
      <c r="M33">
        <v>-1.377175201717</v>
      </c>
      <c r="P33">
        <v>1.03498026839331</v>
      </c>
      <c r="Q33">
        <f t="shared" si="0"/>
        <v>-2.2310961808339203</v>
      </c>
      <c r="S33">
        <v>0</v>
      </c>
      <c r="X33">
        <f t="shared" si="1"/>
        <v>0.72283885538780002</v>
      </c>
      <c r="Y33">
        <f t="shared" si="2"/>
        <v>-1.0094762805885202</v>
      </c>
    </row>
    <row r="34" spans="1:25">
      <c r="A34">
        <v>32</v>
      </c>
      <c r="C34">
        <v>0.53028077563723697</v>
      </c>
      <c r="D34">
        <v>-1.24956312559627</v>
      </c>
      <c r="E34">
        <v>1.78166578720098</v>
      </c>
      <c r="G34">
        <v>-2.1589709398404699</v>
      </c>
      <c r="H34">
        <v>-2.0899999555086901</v>
      </c>
      <c r="K34">
        <v>-1.23706613725777</v>
      </c>
      <c r="L34">
        <v>-2.0096881133145801</v>
      </c>
      <c r="M34">
        <v>-1.42563099456066</v>
      </c>
      <c r="P34">
        <v>1.03386814946521</v>
      </c>
      <c r="Q34">
        <f t="shared" si="0"/>
        <v>-2.27093428672298</v>
      </c>
      <c r="S34">
        <v>0</v>
      </c>
      <c r="X34">
        <f t="shared" si="1"/>
        <v>0.74779763773577002</v>
      </c>
      <c r="Y34">
        <f t="shared" si="2"/>
        <v>-1.02137116112671</v>
      </c>
    </row>
    <row r="35" spans="1:25">
      <c r="A35">
        <v>33</v>
      </c>
      <c r="C35">
        <v>0.52547096225734602</v>
      </c>
      <c r="D35">
        <v>-1.2770023157144399</v>
      </c>
      <c r="E35">
        <v>1.80432040391506</v>
      </c>
      <c r="G35">
        <v>-2.2042730250540501</v>
      </c>
      <c r="H35">
        <v>-2.1346097823659602</v>
      </c>
      <c r="K35">
        <v>-1.27744408179735</v>
      </c>
      <c r="L35">
        <v>-2.06341987788986</v>
      </c>
      <c r="M35">
        <v>-1.4738396172680499</v>
      </c>
      <c r="P35">
        <v>1.0320533027204</v>
      </c>
      <c r="Q35">
        <f t="shared" si="0"/>
        <v>-2.30949738451775</v>
      </c>
      <c r="S35">
        <v>0</v>
      </c>
      <c r="X35">
        <f t="shared" si="1"/>
        <v>0.77226710119466002</v>
      </c>
      <c r="Y35">
        <f t="shared" si="2"/>
        <v>-1.0324950688033101</v>
      </c>
    </row>
    <row r="36" spans="1:25">
      <c r="A36">
        <v>34</v>
      </c>
      <c r="C36">
        <v>0.52000927250443996</v>
      </c>
      <c r="D36">
        <v>-1.3039508809354701</v>
      </c>
      <c r="E36">
        <v>1.8258323193523001</v>
      </c>
      <c r="G36">
        <v>-2.24862166995843</v>
      </c>
      <c r="H36">
        <v>-2.1783387666417302</v>
      </c>
      <c r="K36">
        <v>-1.3174901258166101</v>
      </c>
      <c r="L36">
        <v>-2.1162433073174398</v>
      </c>
      <c r="M36">
        <v>-1.5215557645476701</v>
      </c>
      <c r="P36">
        <v>1.0294672640070901</v>
      </c>
      <c r="Q36">
        <f t="shared" si="0"/>
        <v>-2.3469573898237002</v>
      </c>
      <c r="S36">
        <v>0</v>
      </c>
      <c r="X36">
        <f t="shared" si="1"/>
        <v>0.79636505534520996</v>
      </c>
      <c r="Y36">
        <f t="shared" si="2"/>
        <v>-1.0430065088882301</v>
      </c>
    </row>
    <row r="37" spans="1:25">
      <c r="A37">
        <v>35</v>
      </c>
      <c r="C37">
        <v>0.51392990004996997</v>
      </c>
      <c r="D37">
        <v>-1.33042175255658</v>
      </c>
      <c r="E37">
        <v>1.8462486477337501</v>
      </c>
      <c r="G37">
        <v>-2.29204208582021</v>
      </c>
      <c r="H37">
        <v>-2.2212105469834298</v>
      </c>
      <c r="K37">
        <v>-1.35712133444602</v>
      </c>
      <c r="L37">
        <v>-2.1680714113853501</v>
      </c>
      <c r="M37">
        <v>-1.56882392182824</v>
      </c>
      <c r="P37">
        <v>1.02620107425179</v>
      </c>
      <c r="Q37">
        <f t="shared" si="0"/>
        <v>-2.38332240869781</v>
      </c>
      <c r="S37">
        <v>0</v>
      </c>
      <c r="X37">
        <f t="shared" si="1"/>
        <v>0.82004757348196011</v>
      </c>
      <c r="Y37">
        <f t="shared" si="2"/>
        <v>-1.05290065614123</v>
      </c>
    </row>
    <row r="38" spans="1:25">
      <c r="A38">
        <v>36</v>
      </c>
      <c r="C38">
        <v>0.50726537666383498</v>
      </c>
      <c r="D38">
        <v>-1.35642740456888</v>
      </c>
      <c r="E38">
        <v>1.86561438453191</v>
      </c>
      <c r="G38">
        <v>-2.3345587053266601</v>
      </c>
      <c r="H38">
        <v>-2.2632479817502502</v>
      </c>
      <c r="K38">
        <v>-1.3963054665408099</v>
      </c>
      <c r="L38">
        <v>-2.2189074344936399</v>
      </c>
      <c r="M38">
        <v>-1.6156577403032899</v>
      </c>
      <c r="P38">
        <v>1.0223170707415099</v>
      </c>
      <c r="Q38">
        <f t="shared" si="0"/>
        <v>-2.41862253728232</v>
      </c>
      <c r="S38">
        <v>0</v>
      </c>
      <c r="X38">
        <f t="shared" si="1"/>
        <v>0.84329731379040007</v>
      </c>
      <c r="Y38">
        <f t="shared" si="2"/>
        <v>-1.06219513271344</v>
      </c>
    </row>
    <row r="39" spans="1:25">
      <c r="A39">
        <v>37</v>
      </c>
      <c r="C39">
        <v>0.50030342917859505</v>
      </c>
      <c r="D39">
        <v>-1.3820618104065501</v>
      </c>
      <c r="E39">
        <v>1.8840930057346801</v>
      </c>
      <c r="G39">
        <v>-2.3761536541368402</v>
      </c>
      <c r="H39">
        <v>-2.3045017034902502</v>
      </c>
      <c r="K39">
        <v>-1.4350273044290001</v>
      </c>
      <c r="L39">
        <v>-2.26876030774004</v>
      </c>
      <c r="M39">
        <v>-1.6620571245842299</v>
      </c>
      <c r="P39">
        <v>1.0178665460483001</v>
      </c>
      <c r="Q39">
        <f t="shared" si="0"/>
        <v>-2.4528938504773001</v>
      </c>
      <c r="S39">
        <v>0</v>
      </c>
      <c r="X39">
        <f t="shared" si="1"/>
        <v>0.86622645968638001</v>
      </c>
      <c r="Y39">
        <f t="shared" si="2"/>
        <v>-1.0708320400707501</v>
      </c>
    </row>
    <row r="40" spans="1:25">
      <c r="A40">
        <v>38</v>
      </c>
      <c r="C40">
        <v>0.49258016845630298</v>
      </c>
      <c r="D40">
        <v>-1.4071761180524101</v>
      </c>
      <c r="E40">
        <v>1.90149513466834</v>
      </c>
      <c r="G40">
        <v>-2.4169292220574299</v>
      </c>
      <c r="H40">
        <v>-2.3449389453585101</v>
      </c>
      <c r="K40">
        <v>-1.4732793933741299</v>
      </c>
      <c r="L40">
        <v>-2.31764160457623</v>
      </c>
      <c r="M40">
        <v>-1.70801738022557</v>
      </c>
      <c r="P40">
        <v>1.0128942042115501</v>
      </c>
      <c r="Q40">
        <f t="shared" si="0"/>
        <v>-2.48617359758568</v>
      </c>
      <c r="S40">
        <v>0</v>
      </c>
      <c r="X40">
        <f t="shared" si="1"/>
        <v>0.88860093045678989</v>
      </c>
      <c r="Y40">
        <f t="shared" si="2"/>
        <v>-1.07899747953327</v>
      </c>
    </row>
    <row r="41" spans="1:25">
      <c r="A41">
        <v>39</v>
      </c>
      <c r="C41">
        <v>0.48434722300789701</v>
      </c>
      <c r="D41">
        <v>-1.4318558817134801</v>
      </c>
      <c r="E41">
        <v>1.91796390542432</v>
      </c>
      <c r="G41">
        <v>-2.4568733922665502</v>
      </c>
      <c r="H41">
        <v>-2.3846049185468701</v>
      </c>
      <c r="K41">
        <v>-1.51105242241794</v>
      </c>
      <c r="L41">
        <v>-2.3655584945731101</v>
      </c>
      <c r="M41">
        <v>-1.75353699348499</v>
      </c>
      <c r="P41">
        <v>1.00744394230516</v>
      </c>
      <c r="Q41">
        <f t="shared" si="0"/>
        <v>-2.5184963647231</v>
      </c>
      <c r="S41">
        <v>0</v>
      </c>
      <c r="X41">
        <f t="shared" si="1"/>
        <v>0.91051996311916006</v>
      </c>
      <c r="Y41">
        <f t="shared" si="2"/>
        <v>-1.0866404830096199</v>
      </c>
    </row>
    <row r="42" spans="1:25">
      <c r="A42">
        <v>40</v>
      </c>
      <c r="C42">
        <v>0.47564349429301001</v>
      </c>
      <c r="D42">
        <v>-1.4561158896348101</v>
      </c>
      <c r="E42">
        <v>1.93354256559725</v>
      </c>
      <c r="G42">
        <v>-2.49600445921681</v>
      </c>
      <c r="H42">
        <v>-2.4235206789865398</v>
      </c>
      <c r="K42">
        <v>-1.54834300171269</v>
      </c>
      <c r="L42">
        <v>-2.41252510372547</v>
      </c>
      <c r="M42">
        <v>-1.7986123112791701</v>
      </c>
      <c r="P42">
        <v>1.00155384707955</v>
      </c>
      <c r="Q42">
        <f t="shared" si="0"/>
        <v>-2.54989684879224</v>
      </c>
      <c r="S42">
        <v>0</v>
      </c>
      <c r="X42">
        <f t="shared" si="1"/>
        <v>0.93198871851770004</v>
      </c>
      <c r="Y42">
        <f t="shared" si="2"/>
        <v>-1.0937809591574299</v>
      </c>
    </row>
    <row r="43" spans="1:25">
      <c r="A43">
        <v>41</v>
      </c>
      <c r="C43">
        <v>0.46649509881253598</v>
      </c>
      <c r="D43">
        <v>-1.4799668371609001</v>
      </c>
      <c r="E43">
        <v>1.9482673281799201</v>
      </c>
      <c r="G43">
        <v>-2.5343431552104598</v>
      </c>
      <c r="H43">
        <v>-2.46170566394576</v>
      </c>
      <c r="K43">
        <v>-1.58514745049392</v>
      </c>
      <c r="L43">
        <v>-2.45855404392467</v>
      </c>
      <c r="M43">
        <v>-1.84324120574418</v>
      </c>
      <c r="P43">
        <v>0.99526031019847905</v>
      </c>
      <c r="Q43">
        <f t="shared" si="0"/>
        <v>-2.580407760692399</v>
      </c>
      <c r="S43">
        <v>0</v>
      </c>
      <c r="X43">
        <f t="shared" si="1"/>
        <v>0.95300701798144105</v>
      </c>
      <c r="Y43">
        <f t="shared" si="2"/>
        <v>-1.1004409235314989</v>
      </c>
    </row>
    <row r="44" spans="1:25">
      <c r="A44">
        <v>42</v>
      </c>
      <c r="C44">
        <v>0.45692627839737399</v>
      </c>
      <c r="D44">
        <v>-1.50341886320097</v>
      </c>
      <c r="E44">
        <v>1.96217253111802</v>
      </c>
      <c r="G44">
        <v>-2.57190976697659</v>
      </c>
      <c r="H44">
        <v>-2.4991786319952398</v>
      </c>
      <c r="K44">
        <v>-1.6214641185366301</v>
      </c>
      <c r="L44">
        <v>-2.5036599415562102</v>
      </c>
      <c r="M44">
        <v>-1.8874218400704501</v>
      </c>
      <c r="P44">
        <v>0.98859668119799005</v>
      </c>
      <c r="Q44">
        <f t="shared" si="0"/>
        <v>-2.6100607997346201</v>
      </c>
      <c r="S44">
        <v>0</v>
      </c>
      <c r="X44">
        <f t="shared" si="1"/>
        <v>0.97357584992002999</v>
      </c>
      <c r="Y44">
        <f t="shared" si="2"/>
        <v>-1.1066419365336502</v>
      </c>
    </row>
    <row r="45" spans="1:25">
      <c r="A45">
        <v>43</v>
      </c>
      <c r="C45">
        <v>0.446960234247817</v>
      </c>
      <c r="D45">
        <v>-1.5264817993087301</v>
      </c>
      <c r="E45">
        <v>1.97529108096663</v>
      </c>
      <c r="G45">
        <v>-2.6087239569839098</v>
      </c>
      <c r="H45">
        <v>-2.5359577590480802</v>
      </c>
      <c r="K45">
        <v>-1.6572908542105</v>
      </c>
      <c r="L45">
        <v>-2.5478569489341001</v>
      </c>
      <c r="M45">
        <v>-1.93115442319751</v>
      </c>
      <c r="P45">
        <v>0.98159489610152895</v>
      </c>
      <c r="Q45">
        <f t="shared" si="0"/>
        <v>-2.6388857503120291</v>
      </c>
      <c r="S45">
        <v>0</v>
      </c>
      <c r="X45">
        <f t="shared" si="1"/>
        <v>0.99369618486510103</v>
      </c>
      <c r="Y45">
        <f t="shared" si="2"/>
        <v>-1.112403951003299</v>
      </c>
    </row>
    <row r="46" spans="1:25">
      <c r="A46">
        <v>44</v>
      </c>
      <c r="C46">
        <v>0.43661862849504501</v>
      </c>
      <c r="D46">
        <v>-1.54916504017037</v>
      </c>
      <c r="E46">
        <v>1.9876542517798299</v>
      </c>
      <c r="G46">
        <v>-2.6448048770497099</v>
      </c>
      <c r="H46">
        <v>-2.57206059166684</v>
      </c>
      <c r="K46">
        <v>-1.6926273398281799</v>
      </c>
      <c r="L46">
        <v>-2.5911609906166899</v>
      </c>
      <c r="M46">
        <v>-1.9744388630579</v>
      </c>
      <c r="P46">
        <v>0.97428413089940602</v>
      </c>
      <c r="Q46">
        <f t="shared" si="0"/>
        <v>-2.6669114707275861</v>
      </c>
      <c r="S46">
        <v>0</v>
      </c>
      <c r="X46">
        <f t="shared" si="1"/>
        <v>1.013370120880424</v>
      </c>
      <c r="Y46">
        <f t="shared" si="2"/>
        <v>-1.117746430557216</v>
      </c>
    </row>
    <row r="47" spans="1:25">
      <c r="A47">
        <v>45</v>
      </c>
      <c r="C47">
        <v>0.425922602677065</v>
      </c>
      <c r="D47">
        <v>-1.57147780874983</v>
      </c>
      <c r="E47">
        <v>1.9992922249056</v>
      </c>
      <c r="G47">
        <v>-2.6801710175697901</v>
      </c>
      <c r="H47">
        <v>-2.6075041842762499</v>
      </c>
      <c r="K47">
        <v>-1.7274749280410699</v>
      </c>
      <c r="L47">
        <v>-2.6335886618347901</v>
      </c>
      <c r="M47">
        <v>-2.0172742469165499</v>
      </c>
      <c r="P47">
        <v>0.96669085953926404</v>
      </c>
      <c r="Q47">
        <f t="shared" si="0"/>
        <v>-2.6941657875803342</v>
      </c>
      <c r="S47">
        <v>0</v>
      </c>
      <c r="X47">
        <f t="shared" si="1"/>
        <v>1.032601365366336</v>
      </c>
      <c r="Y47">
        <f t="shared" si="2"/>
        <v>-1.1226879788305042</v>
      </c>
    </row>
    <row r="48" spans="1:25">
      <c r="A48">
        <v>46</v>
      </c>
      <c r="C48">
        <v>0.41489189620602701</v>
      </c>
      <c r="D48">
        <v>-1.59342892888849</v>
      </c>
      <c r="E48">
        <v>2.01023369478574</v>
      </c>
      <c r="G48">
        <v>-2.7148404000581201</v>
      </c>
      <c r="H48">
        <v>-2.6423050088040698</v>
      </c>
      <c r="K48">
        <v>-1.76183309006569</v>
      </c>
      <c r="L48">
        <v>-2.67515552865351</v>
      </c>
      <c r="M48">
        <v>-2.05966374737707</v>
      </c>
      <c r="P48">
        <v>0.95884187502817098</v>
      </c>
      <c r="Q48">
        <f t="shared" si="0"/>
        <v>-2.7206749650938611</v>
      </c>
      <c r="S48">
        <v>0</v>
      </c>
      <c r="X48">
        <f t="shared" si="1"/>
        <v>1.0513918197575691</v>
      </c>
      <c r="Y48">
        <f t="shared" si="2"/>
        <v>-1.1272460362053711</v>
      </c>
    </row>
    <row r="49" spans="1:25">
      <c r="A49">
        <v>47</v>
      </c>
      <c r="C49">
        <v>0.40354589418081199</v>
      </c>
      <c r="D49">
        <v>-1.6150270797394499</v>
      </c>
      <c r="E49">
        <v>2.0205064261115799</v>
      </c>
      <c r="G49">
        <v>-2.7488304179177598</v>
      </c>
      <c r="H49">
        <v>-2.67647909141209</v>
      </c>
      <c r="K49">
        <v>-1.79570344821056</v>
      </c>
      <c r="L49">
        <v>-2.7158787091505299</v>
      </c>
      <c r="M49">
        <v>-2.1016087042599301</v>
      </c>
      <c r="P49">
        <v>0.95076065480818395</v>
      </c>
      <c r="Q49">
        <f t="shared" si="0"/>
        <v>-2.7464641030187442</v>
      </c>
      <c r="S49">
        <v>0</v>
      </c>
      <c r="X49">
        <f t="shared" si="1"/>
        <v>1.069745771303396</v>
      </c>
      <c r="Y49">
        <f t="shared" si="2"/>
        <v>-1.1314370232792943</v>
      </c>
    </row>
    <row r="50" spans="1:25">
      <c r="A50">
        <v>48</v>
      </c>
      <c r="C50">
        <v>0.39189966889796601</v>
      </c>
      <c r="D50">
        <v>-1.6362794984912299</v>
      </c>
      <c r="E50">
        <v>2.0301351685387901</v>
      </c>
      <c r="G50">
        <v>-2.7821583316256402</v>
      </c>
      <c r="H50">
        <v>-2.7100412550884898</v>
      </c>
      <c r="K50">
        <v>-1.8290883050004301</v>
      </c>
      <c r="L50">
        <v>-2.75577554301247</v>
      </c>
      <c r="M50">
        <v>-2.14311066257845</v>
      </c>
      <c r="P50">
        <v>0.94246925687899896</v>
      </c>
      <c r="Q50">
        <f t="shared" si="0"/>
        <v>-2.7715575618794288</v>
      </c>
      <c r="S50">
        <v>0</v>
      </c>
      <c r="X50">
        <f t="shared" si="1"/>
        <v>1.0876659116597911</v>
      </c>
      <c r="Y50">
        <f t="shared" si="2"/>
        <v>-1.1352780633881989</v>
      </c>
    </row>
    <row r="51" spans="1:25">
      <c r="A51">
        <v>49</v>
      </c>
      <c r="C51">
        <v>0.37997591587817198</v>
      </c>
      <c r="D51">
        <v>-1.65719627306588</v>
      </c>
      <c r="E51">
        <v>2.0391482138141299</v>
      </c>
      <c r="G51">
        <v>-2.8148400312241</v>
      </c>
      <c r="H51">
        <v>-2.74300775609652</v>
      </c>
      <c r="K51">
        <v>-1.8619903264448701</v>
      </c>
      <c r="L51">
        <v>-2.7948632702952598</v>
      </c>
      <c r="M51">
        <v>-2.1841716539307399</v>
      </c>
      <c r="P51">
        <v>0.93398832105587803</v>
      </c>
      <c r="Q51">
        <f t="shared" si="0"/>
        <v>-2.795978647500748</v>
      </c>
      <c r="S51">
        <v>0</v>
      </c>
      <c r="X51">
        <f t="shared" si="1"/>
        <v>1.1051598927582518</v>
      </c>
      <c r="Y51">
        <f t="shared" si="2"/>
        <v>-1.138782374434868</v>
      </c>
    </row>
    <row r="52" spans="1:25">
      <c r="A52">
        <v>50</v>
      </c>
      <c r="C52">
        <v>0.36778797084786602</v>
      </c>
      <c r="D52">
        <v>-1.6777841068952499</v>
      </c>
      <c r="E52">
        <v>2.0475681077532202</v>
      </c>
      <c r="G52">
        <v>-2.8468917787451198</v>
      </c>
      <c r="H52">
        <v>-2.7753924608335998</v>
      </c>
      <c r="K52">
        <v>-1.89441301504008</v>
      </c>
      <c r="L52">
        <v>-2.8331594653151599</v>
      </c>
      <c r="M52">
        <v>-2.22479343542593</v>
      </c>
      <c r="P52">
        <v>0.92533685738425797</v>
      </c>
      <c r="Q52">
        <f t="shared" si="0"/>
        <v>-2.8197498724243379</v>
      </c>
      <c r="S52">
        <v>0</v>
      </c>
      <c r="X52">
        <f t="shared" si="1"/>
        <v>1.1222312503689622</v>
      </c>
      <c r="Y52">
        <f t="shared" si="2"/>
        <v>-1.141965765529088</v>
      </c>
    </row>
    <row r="53" spans="1:25">
      <c r="A53">
        <v>51</v>
      </c>
      <c r="C53">
        <v>0.35535181877504002</v>
      </c>
      <c r="D53">
        <v>-1.69805063418604</v>
      </c>
      <c r="E53">
        <v>2.05541823556467</v>
      </c>
      <c r="G53">
        <v>-2.8783290518995801</v>
      </c>
      <c r="H53">
        <v>-2.80720951118936</v>
      </c>
      <c r="K53">
        <v>-1.92635909324451</v>
      </c>
      <c r="L53">
        <v>-2.8706808735739302</v>
      </c>
      <c r="M53">
        <v>-2.26497948650126</v>
      </c>
      <c r="P53">
        <v>0.91653328945018997</v>
      </c>
      <c r="Q53">
        <f t="shared" si="0"/>
        <v>-2.8428923826946999</v>
      </c>
      <c r="S53">
        <v>0</v>
      </c>
      <c r="X53">
        <f t="shared" si="1"/>
        <v>1.1388849461144801</v>
      </c>
      <c r="Y53">
        <f t="shared" si="2"/>
        <v>-1.1448417485086599</v>
      </c>
    </row>
    <row r="54" spans="1:25">
      <c r="A54">
        <v>52</v>
      </c>
      <c r="C54">
        <v>0.342682416369056</v>
      </c>
      <c r="D54">
        <v>-1.71800319314578</v>
      </c>
      <c r="E54">
        <v>2.06272087033132</v>
      </c>
      <c r="G54">
        <v>-2.9091668957974899</v>
      </c>
      <c r="H54">
        <v>-2.83847258054434</v>
      </c>
      <c r="K54">
        <v>-1.9579983010658599</v>
      </c>
      <c r="L54">
        <v>-2.9074206948303498</v>
      </c>
      <c r="M54">
        <v>-2.3045250410860798</v>
      </c>
      <c r="P54">
        <v>0.90749925960464695</v>
      </c>
      <c r="Q54">
        <f t="shared" si="0"/>
        <v>-2.8654975606705069</v>
      </c>
      <c r="S54">
        <v>0</v>
      </c>
      <c r="X54">
        <f t="shared" si="1"/>
        <v>1.1552216107266731</v>
      </c>
      <c r="Y54">
        <f t="shared" si="2"/>
        <v>-1.1474943675247269</v>
      </c>
    </row>
    <row r="55" spans="1:25">
      <c r="A55">
        <v>53</v>
      </c>
      <c r="C55">
        <v>0.32979400139481202</v>
      </c>
      <c r="D55">
        <v>-1.7376488948831801</v>
      </c>
      <c r="E55">
        <v>2.0694973556392502</v>
      </c>
      <c r="G55">
        <v>-2.9394199255140299</v>
      </c>
      <c r="H55">
        <v>-2.86919492596898</v>
      </c>
      <c r="K55">
        <v>-1.9889156787556199</v>
      </c>
      <c r="L55">
        <v>-2.9434251001492702</v>
      </c>
      <c r="M55">
        <v>-2.3439463799434401</v>
      </c>
      <c r="P55">
        <v>0.89849081582043699</v>
      </c>
      <c r="Q55">
        <f t="shared" si="0"/>
        <v>-2.8874064945760569</v>
      </c>
      <c r="S55">
        <v>0</v>
      </c>
      <c r="X55">
        <f t="shared" si="1"/>
        <v>1.1710065398188132</v>
      </c>
      <c r="Y55">
        <f t="shared" si="2"/>
        <v>-1.1497575996928768</v>
      </c>
    </row>
    <row r="56" spans="1:25">
      <c r="A56">
        <v>54</v>
      </c>
      <c r="C56">
        <v>0.316999917413474</v>
      </c>
      <c r="D56">
        <v>-1.7570480311610901</v>
      </c>
      <c r="E56">
        <v>2.0759248618769899</v>
      </c>
      <c r="G56">
        <v>-2.96906570678351</v>
      </c>
      <c r="H56">
        <v>-2.8994357125353698</v>
      </c>
      <c r="K56">
        <v>-2.0195764696530101</v>
      </c>
      <c r="L56">
        <v>-2.9787171190302399</v>
      </c>
      <c r="M56">
        <v>-2.3826923283090702</v>
      </c>
      <c r="P56">
        <v>0.88925691210572999</v>
      </c>
      <c r="Q56">
        <f t="shared" si="0"/>
        <v>-2.9088333817587402</v>
      </c>
      <c r="S56">
        <v>0</v>
      </c>
      <c r="X56">
        <f t="shared" si="1"/>
        <v>1.1866679497712598</v>
      </c>
      <c r="Y56">
        <f t="shared" si="2"/>
        <v>-1.1517853505976501</v>
      </c>
    </row>
    <row r="57" spans="1:25">
      <c r="A57">
        <v>55</v>
      </c>
      <c r="C57">
        <v>0.30374318098651498</v>
      </c>
      <c r="D57">
        <v>-1.7761038105867799</v>
      </c>
      <c r="E57">
        <v>2.08172592952458</v>
      </c>
      <c r="G57">
        <v>-2.9981869701989101</v>
      </c>
      <c r="H57">
        <v>-2.9291197138162999</v>
      </c>
      <c r="K57">
        <v>-2.0495553570163501</v>
      </c>
      <c r="L57">
        <v>-3.0133078057463001</v>
      </c>
      <c r="M57">
        <v>-2.4212847795269798</v>
      </c>
      <c r="P57">
        <v>0.88006058745693905</v>
      </c>
      <c r="Q57">
        <f t="shared" si="0"/>
        <v>-2.929615944473289</v>
      </c>
      <c r="S57">
        <v>0</v>
      </c>
      <c r="X57">
        <f t="shared" si="1"/>
        <v>1.2016653420676411</v>
      </c>
      <c r="Y57">
        <f t="shared" si="2"/>
        <v>-1.1535121338865091</v>
      </c>
    </row>
    <row r="58" spans="1:25">
      <c r="A58">
        <v>56</v>
      </c>
      <c r="C58">
        <v>0.29028381082432098</v>
      </c>
      <c r="D58">
        <v>-1.7948687771878</v>
      </c>
      <c r="E58">
        <v>2.0870480433436498</v>
      </c>
      <c r="G58">
        <v>-3.0267687962180201</v>
      </c>
      <c r="H58">
        <v>-2.95829722334252</v>
      </c>
      <c r="K58">
        <v>-2.0792909093404699</v>
      </c>
      <c r="L58">
        <v>-3.0472058241019702</v>
      </c>
      <c r="M58">
        <v>-2.4591974246570598</v>
      </c>
      <c r="P58">
        <v>0.870661922155894</v>
      </c>
      <c r="Q58">
        <f t="shared" si="0"/>
        <v>-2.9499528314963639</v>
      </c>
      <c r="S58">
        <v>0</v>
      </c>
      <c r="X58">
        <f t="shared" si="1"/>
        <v>1.2163861211877558</v>
      </c>
      <c r="Y58">
        <f t="shared" si="2"/>
        <v>-1.1550840543085639</v>
      </c>
    </row>
    <row r="59" spans="1:25">
      <c r="A59">
        <v>57</v>
      </c>
      <c r="C59">
        <v>0.27665415619273498</v>
      </c>
      <c r="D59">
        <v>-1.81335294133083</v>
      </c>
      <c r="E59">
        <v>2.09192001844611</v>
      </c>
      <c r="G59">
        <v>-3.0548205432613198</v>
      </c>
      <c r="H59">
        <v>-2.9869829087275801</v>
      </c>
      <c r="K59">
        <v>-2.1085192349863902</v>
      </c>
      <c r="L59">
        <v>-3.0804039546341402</v>
      </c>
      <c r="M59">
        <v>-2.49675201826786</v>
      </c>
      <c r="P59">
        <v>0.86122991424379203</v>
      </c>
      <c r="Q59">
        <f t="shared" si="0"/>
        <v>-2.9697491492301822</v>
      </c>
      <c r="S59">
        <v>0</v>
      </c>
      <c r="X59">
        <f t="shared" si="1"/>
        <v>1.2306901042023179</v>
      </c>
      <c r="Y59">
        <f t="shared" si="2"/>
        <v>-1.1563962078993522</v>
      </c>
    </row>
    <row r="60" spans="1:25">
      <c r="A60">
        <v>58</v>
      </c>
      <c r="C60">
        <v>0.26286713439043202</v>
      </c>
      <c r="D60">
        <v>-1.83156271755939</v>
      </c>
      <c r="E60">
        <v>2.0963600843617298</v>
      </c>
      <c r="G60">
        <v>-3.0823545464198698</v>
      </c>
      <c r="H60">
        <v>-3.0151884125033299</v>
      </c>
      <c r="K60">
        <v>-2.1372756406436899</v>
      </c>
      <c r="L60">
        <v>-3.1129587526874598</v>
      </c>
      <c r="M60">
        <v>-2.5339298033948299</v>
      </c>
      <c r="P60">
        <v>0.85175764974283696</v>
      </c>
      <c r="Q60">
        <f t="shared" si="0"/>
        <v>-2.9890332903865269</v>
      </c>
      <c r="S60">
        <v>0</v>
      </c>
      <c r="X60">
        <f t="shared" si="1"/>
        <v>1.2446024346188929</v>
      </c>
      <c r="Y60">
        <f t="shared" si="2"/>
        <v>-1.1574705728271368</v>
      </c>
    </row>
    <row r="61" spans="1:25">
      <c r="A61">
        <v>59</v>
      </c>
      <c r="C61">
        <v>0.248933594298584</v>
      </c>
      <c r="D61">
        <v>-1.84950407291978</v>
      </c>
      <c r="E61">
        <v>2.1003849625278299</v>
      </c>
      <c r="G61">
        <v>-3.1093830674496101</v>
      </c>
      <c r="H61">
        <v>-3.0429248198993499</v>
      </c>
      <c r="K61">
        <v>-2.1655801135361701</v>
      </c>
      <c r="L61">
        <v>-3.1448810443729598</v>
      </c>
      <c r="M61">
        <v>-2.5707139658707101</v>
      </c>
      <c r="P61">
        <v>0.84224706340055899</v>
      </c>
      <c r="Q61">
        <f t="shared" si="0"/>
        <v>-3.0078271769367291</v>
      </c>
      <c r="S61">
        <v>0</v>
      </c>
      <c r="X61">
        <f t="shared" si="1"/>
        <v>1.2581378991272709</v>
      </c>
      <c r="Y61">
        <f t="shared" si="2"/>
        <v>-1.158323104016949</v>
      </c>
    </row>
    <row r="62" spans="1:25">
      <c r="A62">
        <v>60</v>
      </c>
      <c r="C62">
        <v>0.23486375975403401</v>
      </c>
      <c r="D62">
        <v>-1.8671827819211999</v>
      </c>
      <c r="E62">
        <v>2.1040106409532</v>
      </c>
      <c r="G62">
        <v>-3.13591804588332</v>
      </c>
      <c r="H62">
        <v>-3.0702028748029</v>
      </c>
      <c r="K62">
        <v>-2.1934447476402101</v>
      </c>
      <c r="L62">
        <v>-3.1761821407539399</v>
      </c>
      <c r="M62">
        <v>-2.6070981564893598</v>
      </c>
      <c r="P62">
        <v>0.83270378489521102</v>
      </c>
      <c r="Q62">
        <f t="shared" si="0"/>
        <v>-3.0261485325354212</v>
      </c>
      <c r="S62">
        <v>0</v>
      </c>
      <c r="X62">
        <f t="shared" si="1"/>
        <v>1.271306856057989</v>
      </c>
      <c r="Y62">
        <f t="shared" si="2"/>
        <v>-1.1589657506142212</v>
      </c>
    </row>
    <row r="63" spans="1:25">
      <c r="A63">
        <v>61</v>
      </c>
      <c r="C63">
        <v>0.22066737213617399</v>
      </c>
      <c r="D63">
        <v>-1.8846044528661801</v>
      </c>
      <c r="E63">
        <v>2.10725246642841</v>
      </c>
      <c r="G63">
        <v>-3.1619710884241101</v>
      </c>
      <c r="H63">
        <v>-3.0970330082931699</v>
      </c>
      <c r="K63">
        <v>-2.2208788929416698</v>
      </c>
      <c r="L63">
        <v>-3.20687556213525</v>
      </c>
      <c r="M63">
        <v>-2.6430804144911302</v>
      </c>
      <c r="P63">
        <v>0.82313446426788806</v>
      </c>
      <c r="Q63">
        <f t="shared" si="0"/>
        <v>-3.044013357209558</v>
      </c>
      <c r="S63">
        <v>0</v>
      </c>
      <c r="X63">
        <f t="shared" si="1"/>
        <v>1.2841180021605219</v>
      </c>
      <c r="Y63">
        <f t="shared" si="2"/>
        <v>-1.159408904343378</v>
      </c>
    </row>
    <row r="64" spans="1:25">
      <c r="A64">
        <v>62</v>
      </c>
      <c r="C64">
        <v>0.206353722734232</v>
      </c>
      <c r="D64">
        <v>-1.9017745353895099</v>
      </c>
      <c r="E64">
        <v>2.1101251778902901</v>
      </c>
      <c r="G64">
        <v>-3.1875534776869001</v>
      </c>
      <c r="H64">
        <v>-3.1234253508173802</v>
      </c>
      <c r="K64">
        <v>-2.24788796680471</v>
      </c>
      <c r="L64">
        <v>-3.2369743979437602</v>
      </c>
      <c r="M64">
        <v>-2.6786637150236401</v>
      </c>
      <c r="P64">
        <v>0.81354777908429099</v>
      </c>
      <c r="Q64">
        <f t="shared" si="0"/>
        <v>-3.0614357458890011</v>
      </c>
      <c r="S64">
        <v>0</v>
      </c>
      <c r="X64">
        <f t="shared" si="1"/>
        <v>1.296577398805999</v>
      </c>
      <c r="Y64">
        <f t="shared" si="2"/>
        <v>-1.1596612104994912</v>
      </c>
    </row>
    <row r="65" spans="1:25">
      <c r="A65">
        <v>63</v>
      </c>
      <c r="C65">
        <v>0.19193167462347999</v>
      </c>
      <c r="D65">
        <v>-1.9186983262045001</v>
      </c>
      <c r="E65">
        <v>2.1126429334639898</v>
      </c>
      <c r="G65">
        <v>-3.2126761822390901</v>
      </c>
      <c r="H65">
        <v>-3.14938974256633</v>
      </c>
      <c r="K65">
        <v>-2.2744785424881502</v>
      </c>
      <c r="L65">
        <v>-3.2664934205932101</v>
      </c>
      <c r="M65">
        <v>-2.71385022640326</v>
      </c>
      <c r="P65">
        <v>0.80395082043483801</v>
      </c>
      <c r="Q65">
        <f t="shared" si="0"/>
        <v>-3.0784293629229884</v>
      </c>
      <c r="S65">
        <v>0</v>
      </c>
      <c r="X65">
        <f t="shared" si="1"/>
        <v>1.3086921130291518</v>
      </c>
      <c r="Y65">
        <f t="shared" si="2"/>
        <v>-1.1597310367184883</v>
      </c>
    </row>
    <row r="66" spans="1:25">
      <c r="A66">
        <v>64</v>
      </c>
      <c r="C66">
        <v>0.17740968266728399</v>
      </c>
      <c r="D66">
        <v>-1.9353809744764801</v>
      </c>
      <c r="E66">
        <v>2.1148193357790701</v>
      </c>
      <c r="G66">
        <v>-3.2373498664344602</v>
      </c>
      <c r="H66">
        <v>-3.1749357433338998</v>
      </c>
      <c r="K66">
        <v>-2.3006566440727201</v>
      </c>
      <c r="L66">
        <v>-3.2954466362078798</v>
      </c>
      <c r="M66">
        <v>-2.7486426559904098</v>
      </c>
      <c r="P66">
        <v>0.79435061197863899</v>
      </c>
      <c r="Q66">
        <f t="shared" si="0"/>
        <v>-3.0950072560513591</v>
      </c>
      <c r="S66">
        <v>0</v>
      </c>
      <c r="X66">
        <f t="shared" si="1"/>
        <v>1.3204687238004311</v>
      </c>
      <c r="Y66">
        <f t="shared" si="2"/>
        <v>-1.159626281574879</v>
      </c>
    </row>
    <row r="67" spans="1:25">
      <c r="A67">
        <v>65</v>
      </c>
      <c r="C67">
        <v>0.16279606407185701</v>
      </c>
      <c r="D67">
        <v>-1.95182751718077</v>
      </c>
      <c r="E67">
        <v>2.11666759386432</v>
      </c>
      <c r="G67">
        <v>-3.2615848690273501</v>
      </c>
      <c r="H67">
        <v>-3.2000726819748402</v>
      </c>
      <c r="K67">
        <v>-2.3264280115004001</v>
      </c>
      <c r="L67">
        <v>-3.3238479760226198</v>
      </c>
      <c r="M67">
        <v>-2.7830442527945598</v>
      </c>
      <c r="P67">
        <v>0.78475386298943095</v>
      </c>
      <c r="Q67">
        <f t="shared" ref="Q67:Q102" si="3">K67-P67</f>
        <v>-3.111181874489831</v>
      </c>
      <c r="S67">
        <v>0</v>
      </c>
      <c r="X67">
        <f t="shared" ref="X67:X130" si="4">E67-P67</f>
        <v>1.3319137308748892</v>
      </c>
      <c r="Y67">
        <f t="shared" ref="Y67:Y130" si="5">Q67-D67</f>
        <v>-1.159354357309061</v>
      </c>
    </row>
    <row r="68" spans="1:25">
      <c r="A68">
        <v>66</v>
      </c>
      <c r="C68">
        <v>0.1480980381243</v>
      </c>
      <c r="D68">
        <v>-1.9680427652936101</v>
      </c>
      <c r="E68">
        <v>2.1182000107308299</v>
      </c>
      <c r="G68">
        <v>-3.2853913324077499</v>
      </c>
      <c r="H68">
        <v>-3.22480951064008</v>
      </c>
      <c r="K68">
        <v>-2.3517985737824798</v>
      </c>
      <c r="L68">
        <v>-3.3517106289122198</v>
      </c>
      <c r="M68">
        <v>-2.81705777256398</v>
      </c>
      <c r="P68">
        <v>0.77516671153382399</v>
      </c>
      <c r="Q68">
        <f t="shared" si="3"/>
        <v>-3.1269652853163037</v>
      </c>
      <c r="S68">
        <v>0</v>
      </c>
      <c r="X68">
        <f t="shared" si="4"/>
        <v>1.343033299197006</v>
      </c>
      <c r="Y68">
        <f t="shared" si="5"/>
        <v>-1.1589225200226936</v>
      </c>
    </row>
    <row r="69" spans="1:25">
      <c r="A69">
        <v>67</v>
      </c>
      <c r="C69">
        <v>0.133320220093158</v>
      </c>
      <c r="D69">
        <v>-1.98403025305119</v>
      </c>
      <c r="E69">
        <v>2.1194268479096499</v>
      </c>
      <c r="G69">
        <v>-3.3087792426488498</v>
      </c>
      <c r="H69">
        <v>-3.24915452947487</v>
      </c>
      <c r="K69">
        <v>-2.3767740313497399</v>
      </c>
      <c r="L69">
        <v>-3.37904786285109</v>
      </c>
      <c r="M69">
        <v>-2.85068652921098</v>
      </c>
      <c r="P69">
        <v>0.76559499907644801</v>
      </c>
      <c r="Q69">
        <f t="shared" si="3"/>
        <v>-3.1423690304261878</v>
      </c>
      <c r="S69">
        <v>0</v>
      </c>
      <c r="X69">
        <f t="shared" si="4"/>
        <v>1.353831848833202</v>
      </c>
      <c r="Y69">
        <f t="shared" si="5"/>
        <v>-1.1583387773749978</v>
      </c>
    </row>
    <row r="70" spans="1:25">
      <c r="A70">
        <v>68</v>
      </c>
      <c r="C70">
        <v>0.118475210624736</v>
      </c>
      <c r="D70">
        <v>-1.99979703009345</v>
      </c>
      <c r="E70">
        <v>2.12036341636861</v>
      </c>
      <c r="G70">
        <v>-3.3317577659691699</v>
      </c>
      <c r="H70">
        <v>-3.27311723665684</v>
      </c>
      <c r="K70">
        <v>-2.4013600773478099</v>
      </c>
      <c r="L70">
        <v>-3.4058725346429299</v>
      </c>
      <c r="M70">
        <v>-2.8839337617827798</v>
      </c>
      <c r="P70">
        <v>0.75604416043128397</v>
      </c>
      <c r="Q70">
        <f t="shared" si="3"/>
        <v>-3.1574042377790938</v>
      </c>
      <c r="S70">
        <v>0</v>
      </c>
      <c r="X70">
        <f t="shared" si="4"/>
        <v>1.3643192559373261</v>
      </c>
      <c r="Y70">
        <f t="shared" si="5"/>
        <v>-1.1576072076856438</v>
      </c>
    </row>
    <row r="71" spans="1:25">
      <c r="A71">
        <v>69</v>
      </c>
      <c r="C71">
        <v>0.103567267517701</v>
      </c>
      <c r="D71">
        <v>-2.0153463952953401</v>
      </c>
      <c r="E71">
        <v>2.1210192410705502</v>
      </c>
      <c r="G71">
        <v>-3.3543363168859601</v>
      </c>
      <c r="H71">
        <v>-3.29670550305101</v>
      </c>
      <c r="K71">
        <v>-2.42569184000787</v>
      </c>
      <c r="L71">
        <v>-3.43213745035025</v>
      </c>
      <c r="M71">
        <v>-2.91661468309188</v>
      </c>
      <c r="P71">
        <v>0.74644015546083298</v>
      </c>
      <c r="Q71">
        <f t="shared" si="3"/>
        <v>-3.1721319954687028</v>
      </c>
      <c r="S71">
        <v>0</v>
      </c>
      <c r="X71">
        <f t="shared" si="4"/>
        <v>1.3745790856097173</v>
      </c>
      <c r="Y71">
        <f t="shared" si="5"/>
        <v>-1.1567856001733627</v>
      </c>
    </row>
    <row r="72" spans="1:25">
      <c r="A72">
        <v>70</v>
      </c>
      <c r="C72">
        <v>8.8602561118578102E-2</v>
      </c>
      <c r="D72">
        <v>-2.0306826901764699</v>
      </c>
      <c r="E72">
        <v>2.1214049473248502</v>
      </c>
      <c r="G72">
        <v>-3.3765239517774699</v>
      </c>
      <c r="H72">
        <v>-3.3199273594123699</v>
      </c>
      <c r="K72">
        <v>-2.4494599341969998</v>
      </c>
      <c r="L72">
        <v>-3.45797800824776</v>
      </c>
      <c r="M72">
        <v>-2.9491806871641901</v>
      </c>
      <c r="P72">
        <v>0.73698020935649999</v>
      </c>
      <c r="Q72">
        <f t="shared" si="3"/>
        <v>-3.1864401435534999</v>
      </c>
      <c r="S72">
        <v>0</v>
      </c>
      <c r="X72">
        <f t="shared" si="4"/>
        <v>1.3844247379683501</v>
      </c>
      <c r="Y72">
        <f t="shared" si="5"/>
        <v>-1.1557574533770301</v>
      </c>
    </row>
    <row r="73" spans="1:25">
      <c r="A73">
        <v>71</v>
      </c>
      <c r="C73">
        <v>7.3587147157483407E-2</v>
      </c>
      <c r="D73">
        <v>-2.04581016092463</v>
      </c>
      <c r="E73">
        <v>2.1215308498111498</v>
      </c>
      <c r="G73">
        <v>-3.3983294575895102</v>
      </c>
      <c r="H73">
        <v>-3.3427906449961902</v>
      </c>
      <c r="K73">
        <v>-2.4728797983917001</v>
      </c>
      <c r="L73">
        <v>-3.48336099179238</v>
      </c>
      <c r="M73">
        <v>-2.9813525587481902</v>
      </c>
      <c r="P73">
        <v>0.72754032309152195</v>
      </c>
      <c r="Q73">
        <f t="shared" si="3"/>
        <v>-3.200420121483222</v>
      </c>
      <c r="S73">
        <v>0</v>
      </c>
      <c r="X73">
        <f t="shared" si="4"/>
        <v>1.393990526719628</v>
      </c>
      <c r="Y73">
        <f t="shared" si="5"/>
        <v>-1.154609960558592</v>
      </c>
    </row>
    <row r="74" spans="1:25">
      <c r="A74">
        <v>72</v>
      </c>
      <c r="C74">
        <v>5.85268209829959E-2</v>
      </c>
      <c r="D74">
        <v>-2.0607329439578099</v>
      </c>
      <c r="E74">
        <v>2.1214068820954202</v>
      </c>
      <c r="G74">
        <v>-3.41976138180131</v>
      </c>
      <c r="H74">
        <v>-3.3653029885019401</v>
      </c>
      <c r="K74">
        <v>-2.4960709584535401</v>
      </c>
      <c r="L74">
        <v>-3.5082103410729601</v>
      </c>
      <c r="M74">
        <v>-3.0129507138638298</v>
      </c>
      <c r="P74">
        <v>0.71805441957770599</v>
      </c>
      <c r="Q74">
        <f t="shared" si="3"/>
        <v>-3.214125378031246</v>
      </c>
      <c r="S74">
        <v>0</v>
      </c>
      <c r="X74">
        <f t="shared" si="4"/>
        <v>1.4033524625177143</v>
      </c>
      <c r="Y74">
        <f t="shared" si="5"/>
        <v>-1.1533924340734361</v>
      </c>
    </row>
    <row r="75" spans="1:25">
      <c r="A75">
        <v>73</v>
      </c>
      <c r="C75">
        <v>4.3427112517657698E-2</v>
      </c>
      <c r="D75">
        <v>-2.0754550676346102</v>
      </c>
      <c r="E75">
        <v>2.1210426031776999</v>
      </c>
      <c r="G75">
        <v>-3.4408280421923001</v>
      </c>
      <c r="H75">
        <v>-3.3874718120704999</v>
      </c>
      <c r="K75">
        <v>-2.51873338634462</v>
      </c>
      <c r="L75">
        <v>-3.53266528398879</v>
      </c>
      <c r="M75">
        <v>-3.04442070397418</v>
      </c>
      <c r="P75">
        <v>0.70871467491613704</v>
      </c>
      <c r="Q75">
        <f t="shared" si="3"/>
        <v>-3.2274480612607572</v>
      </c>
      <c r="S75">
        <v>0</v>
      </c>
      <c r="X75">
        <f t="shared" si="4"/>
        <v>1.4123279282615628</v>
      </c>
      <c r="Y75">
        <f t="shared" si="5"/>
        <v>-1.151992993626147</v>
      </c>
    </row>
    <row r="76" spans="1:25">
      <c r="A76">
        <v>74</v>
      </c>
      <c r="C76">
        <v>2.82937959801721E-2</v>
      </c>
      <c r="D76">
        <v>-2.0899809887158902</v>
      </c>
      <c r="E76">
        <v>2.1204476877860001</v>
      </c>
      <c r="G76">
        <v>-3.46153752220446</v>
      </c>
      <c r="H76">
        <v>-3.40930425839825</v>
      </c>
      <c r="K76">
        <v>-2.5410654719729902</v>
      </c>
      <c r="L76">
        <v>-3.5566920305014098</v>
      </c>
      <c r="M76">
        <v>-3.07550318414861</v>
      </c>
      <c r="P76">
        <v>0.69940540293529496</v>
      </c>
      <c r="Q76">
        <f t="shared" si="3"/>
        <v>-3.2404708749082851</v>
      </c>
      <c r="S76">
        <v>0</v>
      </c>
      <c r="X76">
        <f t="shared" si="4"/>
        <v>1.4210422848507052</v>
      </c>
      <c r="Y76">
        <f t="shared" si="5"/>
        <v>-1.1504898861923949</v>
      </c>
    </row>
    <row r="77" spans="1:25">
      <c r="A77">
        <v>75</v>
      </c>
      <c r="C77">
        <v>1.3130931619142999E-2</v>
      </c>
      <c r="D77">
        <v>-2.1043134612658898</v>
      </c>
      <c r="E77">
        <v>2.11963005545643</v>
      </c>
      <c r="G77">
        <v>-3.4818977214087701</v>
      </c>
      <c r="H77">
        <v>-3.43080751854</v>
      </c>
      <c r="K77">
        <v>-2.5631816908759801</v>
      </c>
      <c r="L77">
        <v>-3.5802152124437998</v>
      </c>
      <c r="M77">
        <v>-3.1060234809038598</v>
      </c>
      <c r="P77">
        <v>0.69006212721528803</v>
      </c>
      <c r="Q77">
        <f t="shared" si="3"/>
        <v>-3.2532438180912679</v>
      </c>
      <c r="S77">
        <v>0</v>
      </c>
      <c r="X77">
        <f t="shared" si="4"/>
        <v>1.429567928241142</v>
      </c>
      <c r="Y77">
        <f t="shared" si="5"/>
        <v>-1.1489303568253781</v>
      </c>
    </row>
    <row r="78" spans="1:25">
      <c r="A78">
        <v>76</v>
      </c>
      <c r="C78">
        <v>-1.72183611591992E-3</v>
      </c>
      <c r="D78">
        <v>-2.1184828115647001</v>
      </c>
      <c r="E78">
        <v>2.1187887490311899</v>
      </c>
      <c r="G78">
        <v>-3.5018858170292302</v>
      </c>
      <c r="H78">
        <v>-3.4520498392875401</v>
      </c>
      <c r="K78">
        <v>-2.5847959809125598</v>
      </c>
      <c r="L78">
        <v>-3.6033762319465898</v>
      </c>
      <c r="M78">
        <v>-3.1364136258384301</v>
      </c>
      <c r="P78">
        <v>0.68086908475506602</v>
      </c>
      <c r="Q78">
        <f t="shared" si="3"/>
        <v>-3.2656650656676258</v>
      </c>
      <c r="S78">
        <v>0</v>
      </c>
      <c r="X78">
        <f t="shared" si="4"/>
        <v>1.4379196642761238</v>
      </c>
      <c r="Y78">
        <f t="shared" si="5"/>
        <v>-1.1471822541029257</v>
      </c>
    </row>
    <row r="79" spans="1:25">
      <c r="A79">
        <v>77</v>
      </c>
      <c r="C79">
        <v>-1.7217362142041299E-2</v>
      </c>
      <c r="D79">
        <v>-2.1324178593233798</v>
      </c>
      <c r="E79">
        <v>2.1173878373150301</v>
      </c>
      <c r="G79">
        <v>-3.5215952430858701</v>
      </c>
      <c r="H79">
        <v>-3.4728616464573498</v>
      </c>
      <c r="K79">
        <v>-2.6060940752756099</v>
      </c>
      <c r="L79">
        <v>-3.6261381886705899</v>
      </c>
      <c r="M79">
        <v>-3.1664278667996602</v>
      </c>
      <c r="P79">
        <v>0.67171664332965597</v>
      </c>
      <c r="Q79">
        <f t="shared" si="3"/>
        <v>-3.2778107186052656</v>
      </c>
      <c r="S79">
        <v>0</v>
      </c>
      <c r="X79">
        <f t="shared" si="4"/>
        <v>1.4456711939853741</v>
      </c>
      <c r="Y79">
        <f t="shared" si="5"/>
        <v>-1.1453928592818858</v>
      </c>
    </row>
    <row r="80" spans="1:25">
      <c r="A80">
        <v>78</v>
      </c>
      <c r="C80">
        <v>-3.2140572134908799E-2</v>
      </c>
      <c r="D80">
        <v>-2.1462147317120599</v>
      </c>
      <c r="E80">
        <v>2.1161243171119501</v>
      </c>
      <c r="G80">
        <v>-3.5409275190175999</v>
      </c>
      <c r="H80">
        <v>-3.4934732113066298</v>
      </c>
      <c r="K80">
        <v>-2.6271867986919699</v>
      </c>
      <c r="L80">
        <v>-3.6484259476593799</v>
      </c>
      <c r="M80">
        <v>-3.1958947563894902</v>
      </c>
      <c r="P80">
        <v>0.66254126629999199</v>
      </c>
      <c r="Q80">
        <f t="shared" si="3"/>
        <v>-3.2897280649919618</v>
      </c>
      <c r="S80">
        <v>0</v>
      </c>
      <c r="X80">
        <f t="shared" si="4"/>
        <v>1.4535830508119583</v>
      </c>
      <c r="Y80">
        <f t="shared" si="5"/>
        <v>-1.1435133332799019</v>
      </c>
    </row>
    <row r="81" spans="1:25">
      <c r="A81">
        <v>79</v>
      </c>
      <c r="C81">
        <v>-4.7333307289487703E-2</v>
      </c>
      <c r="D81">
        <v>-2.1598134856089701</v>
      </c>
      <c r="E81">
        <v>2.1145236167596999</v>
      </c>
      <c r="G81">
        <v>-3.55996098404965</v>
      </c>
      <c r="H81">
        <v>-3.5137337504428801</v>
      </c>
      <c r="K81">
        <v>-2.6478018383085602</v>
      </c>
      <c r="L81">
        <v>-3.6703810522812201</v>
      </c>
      <c r="M81">
        <v>-3.2252316829013101</v>
      </c>
      <c r="P81">
        <v>0.65351929662563801</v>
      </c>
      <c r="Q81">
        <f t="shared" si="3"/>
        <v>-3.3013211349341982</v>
      </c>
      <c r="S81">
        <v>0</v>
      </c>
      <c r="X81">
        <f t="shared" si="4"/>
        <v>1.4610043201340619</v>
      </c>
      <c r="Y81">
        <f t="shared" si="5"/>
        <v>-1.1415076493252281</v>
      </c>
    </row>
    <row r="82" spans="1:25">
      <c r="A82">
        <v>80</v>
      </c>
      <c r="C82">
        <v>-6.2565589903973401E-2</v>
      </c>
      <c r="D82">
        <v>-2.1732347133957401</v>
      </c>
      <c r="E82">
        <v>2.1127217587019702</v>
      </c>
      <c r="G82">
        <v>-3.5786853952178199</v>
      </c>
      <c r="H82">
        <v>-3.5336916125478499</v>
      </c>
      <c r="K82">
        <v>-2.66811430920718</v>
      </c>
      <c r="L82">
        <v>-3.6919647983973198</v>
      </c>
      <c r="M82">
        <v>-3.2542047828107501</v>
      </c>
      <c r="P82">
        <v>0.64454611847898902</v>
      </c>
      <c r="Q82">
        <f t="shared" si="3"/>
        <v>-3.3126604276861689</v>
      </c>
      <c r="S82">
        <v>0</v>
      </c>
      <c r="X82">
        <f t="shared" si="4"/>
        <v>1.4681756402229813</v>
      </c>
      <c r="Y82">
        <f t="shared" si="5"/>
        <v>-1.1394257142904287</v>
      </c>
    </row>
    <row r="83" spans="1:25">
      <c r="A83">
        <v>81</v>
      </c>
      <c r="C83">
        <v>-7.78055061926297E-2</v>
      </c>
      <c r="D83">
        <v>-2.1864837233326901</v>
      </c>
      <c r="E83">
        <v>2.1107418630770201</v>
      </c>
      <c r="G83">
        <v>-3.59710411592263</v>
      </c>
      <c r="H83">
        <v>-3.55335787218737</v>
      </c>
      <c r="K83">
        <v>-2.6882313074527602</v>
      </c>
      <c r="L83">
        <v>-3.7131019887547199</v>
      </c>
      <c r="M83">
        <v>-3.2826459136425199</v>
      </c>
      <c r="P83">
        <v>0.63555937919525596</v>
      </c>
      <c r="Q83">
        <f t="shared" si="3"/>
        <v>-3.323790686648016</v>
      </c>
      <c r="S83">
        <v>0</v>
      </c>
      <c r="X83">
        <f t="shared" si="4"/>
        <v>1.4751824838817642</v>
      </c>
      <c r="Y83">
        <f t="shared" si="5"/>
        <v>-1.1373069633153259</v>
      </c>
    </row>
    <row r="84" spans="1:25">
      <c r="A84">
        <v>82</v>
      </c>
      <c r="C84">
        <v>-9.3045855800921701E-2</v>
      </c>
      <c r="D84">
        <v>-2.19956396095801</v>
      </c>
      <c r="E84">
        <v>2.10859279007457</v>
      </c>
      <c r="G84">
        <v>-3.6152232560981798</v>
      </c>
      <c r="H84">
        <v>-3.5727390176721001</v>
      </c>
      <c r="K84">
        <v>-2.7078943609107902</v>
      </c>
      <c r="L84">
        <v>-3.73393299601533</v>
      </c>
      <c r="M84">
        <v>-3.31095664022543</v>
      </c>
      <c r="P84">
        <v>0.62672735913247302</v>
      </c>
      <c r="Q84">
        <f t="shared" si="3"/>
        <v>-3.3346217200432631</v>
      </c>
      <c r="S84">
        <v>0</v>
      </c>
      <c r="X84">
        <f t="shared" si="4"/>
        <v>1.4818654309420971</v>
      </c>
      <c r="Y84">
        <f t="shared" si="5"/>
        <v>-1.1350577590852531</v>
      </c>
    </row>
    <row r="85" spans="1:25">
      <c r="A85">
        <v>83</v>
      </c>
      <c r="C85">
        <v>-0.108282737854004</v>
      </c>
      <c r="D85">
        <v>-2.2124785759791199</v>
      </c>
      <c r="E85">
        <v>2.1062813606193198</v>
      </c>
      <c r="G85">
        <v>-3.6330491324004002</v>
      </c>
      <c r="H85">
        <v>-3.5918408191066802</v>
      </c>
      <c r="K85">
        <v>-2.7272679844677099</v>
      </c>
      <c r="L85">
        <v>-3.7544178190094</v>
      </c>
      <c r="M85">
        <v>-3.33891536582078</v>
      </c>
      <c r="P85">
        <v>0.61795071189017203</v>
      </c>
      <c r="Q85">
        <f t="shared" si="3"/>
        <v>-3.345218696357882</v>
      </c>
      <c r="S85">
        <v>0</v>
      </c>
      <c r="X85">
        <f t="shared" si="4"/>
        <v>1.4883306487291477</v>
      </c>
      <c r="Y85">
        <f t="shared" si="5"/>
        <v>-1.1327401203787621</v>
      </c>
    </row>
    <row r="86" spans="1:25">
      <c r="A86">
        <v>84</v>
      </c>
      <c r="C86">
        <v>-0.123512820961935</v>
      </c>
      <c r="D86">
        <v>-2.2252306149605099</v>
      </c>
      <c r="E86">
        <v>2.1038139236303102</v>
      </c>
      <c r="G86">
        <v>-3.6505879456505199</v>
      </c>
      <c r="H86">
        <v>-3.6106688270448699</v>
      </c>
      <c r="K86">
        <v>-2.7463507716907798</v>
      </c>
      <c r="L86">
        <v>-3.7745445189871099</v>
      </c>
      <c r="M86">
        <v>-3.36652197975208</v>
      </c>
      <c r="P86">
        <v>0.60923507457713499</v>
      </c>
      <c r="Q86">
        <f t="shared" si="3"/>
        <v>-3.3555858462679149</v>
      </c>
      <c r="S86">
        <v>0</v>
      </c>
      <c r="X86">
        <f t="shared" si="4"/>
        <v>1.4945788490531751</v>
      </c>
      <c r="Y86">
        <f t="shared" si="5"/>
        <v>-1.130355231307405</v>
      </c>
    </row>
    <row r="87" spans="1:25">
      <c r="A87">
        <v>85</v>
      </c>
      <c r="C87">
        <v>-0.13873298289692701</v>
      </c>
      <c r="D87">
        <v>-2.2378230472001701</v>
      </c>
      <c r="E87">
        <v>2.1011965680440601</v>
      </c>
      <c r="G87">
        <v>-3.6678457437412901</v>
      </c>
      <c r="H87">
        <v>-3.6292284414157199</v>
      </c>
      <c r="K87">
        <v>-2.7652464072699798</v>
      </c>
      <c r="L87">
        <v>-3.79426003732127</v>
      </c>
      <c r="M87">
        <v>-3.3936239950954499</v>
      </c>
      <c r="P87">
        <v>0.60051870885298197</v>
      </c>
      <c r="Q87">
        <f t="shared" si="3"/>
        <v>-3.3657651161229616</v>
      </c>
      <c r="S87">
        <v>0</v>
      </c>
      <c r="X87">
        <f t="shared" si="4"/>
        <v>1.5006778591910781</v>
      </c>
      <c r="Y87">
        <f t="shared" si="5"/>
        <v>-1.1279420689227915</v>
      </c>
    </row>
    <row r="88" spans="1:25">
      <c r="A88">
        <v>86</v>
      </c>
      <c r="C88">
        <v>-0.153940257099905</v>
      </c>
      <c r="D88">
        <v>-2.25025876992561</v>
      </c>
      <c r="E88">
        <v>2.09843515868228</v>
      </c>
      <c r="G88">
        <v>-3.6848284208523201</v>
      </c>
      <c r="H88">
        <v>-3.6475249244100798</v>
      </c>
      <c r="K88">
        <v>-2.7837149522582298</v>
      </c>
      <c r="L88">
        <v>-3.8137031973885298</v>
      </c>
      <c r="M88">
        <v>-3.4206005476543702</v>
      </c>
      <c r="P88">
        <v>0.59195892508380699</v>
      </c>
      <c r="Q88">
        <f t="shared" si="3"/>
        <v>-3.3756738773420367</v>
      </c>
      <c r="S88">
        <v>0</v>
      </c>
      <c r="X88">
        <f t="shared" si="4"/>
        <v>1.5064762335984732</v>
      </c>
      <c r="Y88">
        <f t="shared" si="5"/>
        <v>-1.1254151074164267</v>
      </c>
    </row>
    <row r="89" spans="1:25">
      <c r="A89">
        <v>87</v>
      </c>
      <c r="C89">
        <v>-0.169131819914803</v>
      </c>
      <c r="D89">
        <v>-2.2625406108200599</v>
      </c>
      <c r="E89">
        <v>2.0955353484917598</v>
      </c>
      <c r="G89">
        <v>-3.7015417212536899</v>
      </c>
      <c r="H89">
        <v>-3.6655634058059601</v>
      </c>
      <c r="K89">
        <v>-2.8019092668885701</v>
      </c>
      <c r="L89">
        <v>-3.8328320123484998</v>
      </c>
      <c r="M89">
        <v>-3.4472432949547298</v>
      </c>
      <c r="P89">
        <v>0.58346217472958795</v>
      </c>
      <c r="Q89">
        <f t="shared" si="3"/>
        <v>-3.3853714416181582</v>
      </c>
      <c r="S89">
        <v>0</v>
      </c>
      <c r="X89">
        <f t="shared" si="4"/>
        <v>1.5120731737621718</v>
      </c>
      <c r="Y89">
        <f t="shared" si="5"/>
        <v>-1.1228308307980983</v>
      </c>
    </row>
    <row r="90" spans="1:25">
      <c r="A90">
        <v>88</v>
      </c>
      <c r="C90">
        <v>-0.18430464417486001</v>
      </c>
      <c r="D90">
        <v>-2.2746713438785799</v>
      </c>
      <c r="E90">
        <v>2.0925027862695398</v>
      </c>
      <c r="G90">
        <v>-3.7179912205312999</v>
      </c>
      <c r="H90">
        <v>-3.6833489531123398</v>
      </c>
      <c r="K90">
        <v>-2.8198296040058599</v>
      </c>
      <c r="L90">
        <v>-3.8516344148992299</v>
      </c>
      <c r="M90">
        <v>-3.47354952411558</v>
      </c>
      <c r="P90">
        <v>0.57503239113295002</v>
      </c>
      <c r="Q90">
        <f t="shared" si="3"/>
        <v>-3.3948619951388102</v>
      </c>
      <c r="S90">
        <v>0</v>
      </c>
      <c r="X90">
        <f t="shared" si="4"/>
        <v>1.5174703951365898</v>
      </c>
      <c r="Y90">
        <f t="shared" si="5"/>
        <v>-1.1201906512602302</v>
      </c>
    </row>
    <row r="91" spans="1:25">
      <c r="A91">
        <v>89</v>
      </c>
      <c r="C91">
        <v>-0.19945679887682899</v>
      </c>
      <c r="D91">
        <v>-2.2866536375592998</v>
      </c>
      <c r="E91">
        <v>2.0893423595908098</v>
      </c>
      <c r="G91">
        <v>-3.7341824171211102</v>
      </c>
      <c r="H91">
        <v>-3.70088632175263</v>
      </c>
      <c r="K91">
        <v>-2.83747700103878</v>
      </c>
      <c r="L91">
        <v>-3.87011853755588</v>
      </c>
      <c r="M91">
        <v>-3.4995279256687</v>
      </c>
      <c r="P91">
        <v>0.56667269105159401</v>
      </c>
      <c r="Q91">
        <f t="shared" si="3"/>
        <v>-3.4041496920903738</v>
      </c>
      <c r="S91">
        <v>0</v>
      </c>
      <c r="X91">
        <f t="shared" si="4"/>
        <v>1.5226696685392158</v>
      </c>
      <c r="Y91">
        <f t="shared" si="5"/>
        <v>-1.1174960545310739</v>
      </c>
    </row>
    <row r="92" spans="1:25">
      <c r="A92">
        <v>90</v>
      </c>
      <c r="C92">
        <v>-0.214585606116102</v>
      </c>
      <c r="D92">
        <v>-2.29849013401379</v>
      </c>
      <c r="E92">
        <v>2.086059278065</v>
      </c>
      <c r="G92">
        <v>-3.7501206173237902</v>
      </c>
      <c r="H92">
        <v>-3.7181803159043501</v>
      </c>
      <c r="K92">
        <v>-2.8548537243851002</v>
      </c>
      <c r="L92">
        <v>-3.8882930271723501</v>
      </c>
      <c r="M92">
        <v>-3.5251853443804801</v>
      </c>
      <c r="P92">
        <v>0.55838527031053298</v>
      </c>
      <c r="Q92">
        <f t="shared" si="3"/>
        <v>-3.4132389946956332</v>
      </c>
      <c r="S92">
        <v>0</v>
      </c>
      <c r="X92">
        <f t="shared" si="4"/>
        <v>1.527674007754467</v>
      </c>
      <c r="Y92">
        <f t="shared" si="5"/>
        <v>-1.1147488606818432</v>
      </c>
    </row>
    <row r="93" spans="1:25">
      <c r="A93">
        <v>91</v>
      </c>
      <c r="C93">
        <v>-0.229688714331899</v>
      </c>
      <c r="D93">
        <v>-2.31018340448724</v>
      </c>
      <c r="E93">
        <v>2.0826584497519298</v>
      </c>
      <c r="G93">
        <v>-3.7658110040102701</v>
      </c>
      <c r="H93">
        <v>-3.7352355821718799</v>
      </c>
      <c r="K93">
        <v>-2.8719630128978602</v>
      </c>
      <c r="L93">
        <v>-3.9061659397575701</v>
      </c>
      <c r="M93">
        <v>-3.5505270324157401</v>
      </c>
      <c r="P93">
        <v>0.55017156163484304</v>
      </c>
      <c r="Q93">
        <f t="shared" si="3"/>
        <v>-3.422134574532703</v>
      </c>
      <c r="S93">
        <v>0</v>
      </c>
      <c r="X93">
        <f t="shared" si="4"/>
        <v>1.5324868881170868</v>
      </c>
      <c r="Y93">
        <f t="shared" si="5"/>
        <v>-1.111951170045463</v>
      </c>
    </row>
    <row r="94" spans="1:25">
      <c r="A94">
        <v>92</v>
      </c>
      <c r="C94">
        <v>-0.244763916682356</v>
      </c>
      <c r="D94">
        <v>-2.3217359590353102</v>
      </c>
      <c r="E94">
        <v>2.0791445910581001</v>
      </c>
      <c r="G94">
        <v>-3.7812586337731302</v>
      </c>
      <c r="H94">
        <v>-3.7520566477810302</v>
      </c>
      <c r="K94">
        <v>-2.8888081035069901</v>
      </c>
      <c r="L94">
        <v>-3.9237440335679201</v>
      </c>
      <c r="M94">
        <v>-3.57555765238012</v>
      </c>
      <c r="P94">
        <v>0.54203290352978295</v>
      </c>
      <c r="Q94">
        <f t="shared" si="3"/>
        <v>-3.430841007036773</v>
      </c>
      <c r="S94">
        <v>0</v>
      </c>
      <c r="X94">
        <f t="shared" si="4"/>
        <v>1.5371116875283173</v>
      </c>
      <c r="Y94">
        <f t="shared" si="5"/>
        <v>-1.1091050480014628</v>
      </c>
    </row>
    <row r="95" spans="1:25">
      <c r="A95">
        <v>93</v>
      </c>
      <c r="C95">
        <v>-0.25980911987835098</v>
      </c>
      <c r="D95">
        <v>-2.3331502493969101</v>
      </c>
      <c r="E95">
        <v>2.07552224873554</v>
      </c>
      <c r="G95">
        <v>-3.7964684379590201</v>
      </c>
      <c r="H95">
        <v>-3.76864792892875</v>
      </c>
      <c r="K95">
        <v>-2.9050089306816398</v>
      </c>
      <c r="L95">
        <v>-3.94124021199515</v>
      </c>
      <c r="M95">
        <v>-3.6008651834612202</v>
      </c>
      <c r="P95">
        <v>0.53421904419449195</v>
      </c>
      <c r="Q95">
        <f t="shared" si="3"/>
        <v>-3.4392279748761316</v>
      </c>
      <c r="S95">
        <v>0</v>
      </c>
      <c r="X95">
        <f t="shared" si="4"/>
        <v>1.5413032045410482</v>
      </c>
      <c r="Y95">
        <f t="shared" si="5"/>
        <v>-1.1060777254792216</v>
      </c>
    </row>
    <row r="96" spans="1:25">
      <c r="A96">
        <v>94</v>
      </c>
      <c r="C96">
        <v>-0.27482233549269702</v>
      </c>
      <c r="D96">
        <v>-2.34442867082881</v>
      </c>
      <c r="E96">
        <v>2.0717958085801902</v>
      </c>
      <c r="G96">
        <v>-3.81144522585718</v>
      </c>
      <c r="H96">
        <v>-3.7850137347990902</v>
      </c>
      <c r="K96">
        <v>-2.92207220489228</v>
      </c>
      <c r="L96">
        <v>-3.9580612747066</v>
      </c>
      <c r="M96">
        <v>-3.6246484223750102</v>
      </c>
      <c r="P96">
        <v>0.52598322474744796</v>
      </c>
      <c r="Q96">
        <f t="shared" si="3"/>
        <v>-3.4480554296397279</v>
      </c>
      <c r="S96">
        <v>0</v>
      </c>
      <c r="X96">
        <f t="shared" si="4"/>
        <v>1.5458125838327423</v>
      </c>
      <c r="Y96">
        <f t="shared" si="5"/>
        <v>-1.1036267588109179</v>
      </c>
    </row>
    <row r="97" spans="1:25">
      <c r="A97">
        <v>95</v>
      </c>
      <c r="C97">
        <v>-0.28980167486564201</v>
      </c>
      <c r="D97">
        <v>-2.3555735637415398</v>
      </c>
      <c r="E97">
        <v>2.0679695018775499</v>
      </c>
      <c r="G97">
        <v>-3.8261936881282002</v>
      </c>
      <c r="H97">
        <v>-3.8011582708222398</v>
      </c>
      <c r="K97">
        <v>-2.9374352322703601</v>
      </c>
      <c r="L97">
        <v>-3.9749816473322199</v>
      </c>
      <c r="M97">
        <v>-3.6493740226288498</v>
      </c>
      <c r="P97">
        <v>0.51830968641417297</v>
      </c>
      <c r="Q97">
        <f t="shared" si="3"/>
        <v>-3.455744918684533</v>
      </c>
      <c r="S97">
        <v>0</v>
      </c>
      <c r="X97">
        <f t="shared" si="4"/>
        <v>1.5496598154633769</v>
      </c>
      <c r="Y97">
        <f t="shared" si="5"/>
        <v>-1.1001713549429932</v>
      </c>
    </row>
    <row r="98" spans="1:25">
      <c r="A98">
        <v>96</v>
      </c>
      <c r="C98">
        <v>-0.30474791692686198</v>
      </c>
      <c r="D98">
        <v>-2.3665864078725898</v>
      </c>
      <c r="E98">
        <v>2.0640455873603099</v>
      </c>
      <c r="G98">
        <v>-3.8407185430569801</v>
      </c>
      <c r="H98">
        <v>-3.81708524467953</v>
      </c>
      <c r="K98">
        <v>-2.9539732446590401</v>
      </c>
      <c r="L98">
        <v>-3.9912530498979999</v>
      </c>
      <c r="M98">
        <v>-3.6725869986392801</v>
      </c>
      <c r="P98">
        <v>0.51024012131526897</v>
      </c>
      <c r="Q98">
        <f t="shared" si="3"/>
        <v>-3.4642133659743091</v>
      </c>
      <c r="S98">
        <v>0</v>
      </c>
      <c r="X98">
        <f t="shared" si="4"/>
        <v>1.5538054660450409</v>
      </c>
      <c r="Y98">
        <f t="shared" si="5"/>
        <v>-1.0976269581017193</v>
      </c>
    </row>
    <row r="99" spans="1:25">
      <c r="A99">
        <v>97</v>
      </c>
      <c r="C99">
        <v>-0.31965456670958198</v>
      </c>
      <c r="D99">
        <v>-2.3774710554866498</v>
      </c>
      <c r="E99">
        <v>2.0600314391808801</v>
      </c>
      <c r="G99">
        <v>-3.8550239994091902</v>
      </c>
      <c r="H99">
        <v>-3.8327993900456301</v>
      </c>
      <c r="K99">
        <v>-2.9687716845280199</v>
      </c>
      <c r="L99">
        <v>-4.0076812713200001</v>
      </c>
      <c r="M99">
        <v>-3.69683554152761</v>
      </c>
      <c r="P99">
        <v>0.50277157045369103</v>
      </c>
      <c r="Q99">
        <f t="shared" si="3"/>
        <v>-3.4715432549817109</v>
      </c>
      <c r="S99">
        <v>0</v>
      </c>
      <c r="X99">
        <f t="shared" si="4"/>
        <v>1.557259868727189</v>
      </c>
      <c r="Y99">
        <f t="shared" si="5"/>
        <v>-1.0940721994950611</v>
      </c>
    </row>
    <row r="100" spans="1:25">
      <c r="A100">
        <v>98</v>
      </c>
      <c r="C100">
        <v>-0.33452193813319198</v>
      </c>
      <c r="D100">
        <v>-2.3882288885820802</v>
      </c>
      <c r="E100">
        <v>2.05592942315507</v>
      </c>
      <c r="G100">
        <v>-3.8691144963439101</v>
      </c>
      <c r="H100">
        <v>-3.8483043463412501</v>
      </c>
      <c r="K100">
        <v>-2.9837418856987501</v>
      </c>
      <c r="L100">
        <v>-4.0239264392171696</v>
      </c>
      <c r="M100">
        <v>-3.72072156035401</v>
      </c>
      <c r="P100">
        <v>0.49533838152051102</v>
      </c>
      <c r="Q100">
        <f t="shared" si="3"/>
        <v>-3.4790802672192611</v>
      </c>
      <c r="S100">
        <v>0</v>
      </c>
      <c r="X100">
        <f t="shared" si="4"/>
        <v>1.560591041634559</v>
      </c>
      <c r="Y100">
        <f t="shared" si="5"/>
        <v>-1.090851378637181</v>
      </c>
    </row>
    <row r="101" spans="1:25">
      <c r="A101">
        <v>99</v>
      </c>
      <c r="C101">
        <v>-0.34934823722349001</v>
      </c>
      <c r="D101">
        <v>-2.3988620449257199</v>
      </c>
      <c r="E101">
        <v>2.0517433676502801</v>
      </c>
      <c r="G101">
        <v>-3.8829942778242099</v>
      </c>
      <c r="H101">
        <v>-3.8636039863951499</v>
      </c>
      <c r="K101">
        <v>-2.9999465433200898</v>
      </c>
      <c r="L101">
        <v>-4.0391462942264402</v>
      </c>
      <c r="M101">
        <v>-3.7424129196448002</v>
      </c>
      <c r="P101">
        <v>0.48724651896245003</v>
      </c>
      <c r="Q101">
        <f t="shared" si="3"/>
        <v>-3.48719306228254</v>
      </c>
      <c r="S101">
        <v>0</v>
      </c>
      <c r="X101">
        <f t="shared" si="4"/>
        <v>1.5644968486878301</v>
      </c>
      <c r="Y101">
        <f t="shared" si="5"/>
        <v>-1.0883310173568201</v>
      </c>
    </row>
    <row r="102" spans="1:25">
      <c r="A102">
        <v>100</v>
      </c>
      <c r="C102">
        <v>-0.36413207863439401</v>
      </c>
      <c r="D102">
        <v>-2.4093726101944899</v>
      </c>
      <c r="E102">
        <v>2.0474767776840599</v>
      </c>
      <c r="G102">
        <v>-3.8966674925762899</v>
      </c>
      <c r="H102">
        <v>-3.87870202097556</v>
      </c>
      <c r="K102">
        <v>-3.01407206905973</v>
      </c>
      <c r="L102">
        <v>-4.0547964010931201</v>
      </c>
      <c r="M102">
        <v>-3.7657379358031502</v>
      </c>
      <c r="P102">
        <v>0.47998960375727201</v>
      </c>
      <c r="Q102">
        <f t="shared" si="3"/>
        <v>-3.494061672817002</v>
      </c>
      <c r="S102">
        <v>0</v>
      </c>
      <c r="X102">
        <f t="shared" si="4"/>
        <v>1.5674871739267879</v>
      </c>
      <c r="Y102">
        <f t="shared" si="5"/>
        <v>-1.0846890626225121</v>
      </c>
    </row>
    <row r="103" spans="1:25">
      <c r="A103">
        <v>101</v>
      </c>
      <c r="C103" s="23">
        <f>C102+(C107-C102)*(1/5)</f>
        <v>-0.37875749521076441</v>
      </c>
      <c r="D103" s="23">
        <f t="shared" ref="D103:Q103" si="6">D102+(D107-D102)*(1/5)</f>
        <v>-2.4195294569869019</v>
      </c>
      <c r="E103" s="23">
        <f t="shared" si="6"/>
        <v>2.0430050415641761</v>
      </c>
      <c r="F103" s="23"/>
      <c r="G103" s="23">
        <f t="shared" si="6"/>
        <v>-3.9097527874384097</v>
      </c>
      <c r="H103" s="23">
        <f t="shared" si="6"/>
        <v>-3.8932250537071562</v>
      </c>
      <c r="I103" s="23"/>
      <c r="J103" s="23"/>
      <c r="K103" s="23">
        <f t="shared" si="6"/>
        <v>-3.0283825047456379</v>
      </c>
      <c r="L103" s="23">
        <f t="shared" si="6"/>
        <v>-4.0695275033235925</v>
      </c>
      <c r="M103" s="23">
        <f t="shared" si="6"/>
        <v>-3.7875134212192081</v>
      </c>
      <c r="N103" s="23"/>
      <c r="O103" s="23"/>
      <c r="P103" s="23">
        <f t="shared" si="6"/>
        <v>0.47267609553229178</v>
      </c>
      <c r="Q103" s="23">
        <f t="shared" si="6"/>
        <v>-3.5010586002779296</v>
      </c>
      <c r="S103">
        <v>0</v>
      </c>
      <c r="X103">
        <f t="shared" si="4"/>
        <v>1.5703289460318843</v>
      </c>
      <c r="Y103">
        <f t="shared" si="5"/>
        <v>-1.0815291432910277</v>
      </c>
    </row>
    <row r="104" spans="1:25">
      <c r="A104">
        <v>102</v>
      </c>
      <c r="C104" s="23">
        <f>C102+(C107-C102)*(2/5)</f>
        <v>-0.3933829117871348</v>
      </c>
      <c r="D104" s="23">
        <f t="shared" ref="D104:Q104" si="7">D102+(D107-D102)*(2/5)</f>
        <v>-2.4296863037793139</v>
      </c>
      <c r="E104" s="23">
        <f t="shared" si="7"/>
        <v>2.0385333054442918</v>
      </c>
      <c r="F104" s="23"/>
      <c r="G104" s="23">
        <f t="shared" si="7"/>
        <v>-3.92283808230053</v>
      </c>
      <c r="H104" s="23">
        <f t="shared" si="7"/>
        <v>-3.9077480864387519</v>
      </c>
      <c r="I104" s="23"/>
      <c r="J104" s="23"/>
      <c r="K104" s="23">
        <f t="shared" si="7"/>
        <v>-3.0426929404315461</v>
      </c>
      <c r="L104" s="23">
        <f t="shared" si="7"/>
        <v>-4.0842586055540639</v>
      </c>
      <c r="M104" s="23">
        <f t="shared" si="7"/>
        <v>-3.809288906635266</v>
      </c>
      <c r="N104" s="23"/>
      <c r="O104" s="23"/>
      <c r="P104" s="23">
        <f t="shared" si="7"/>
        <v>0.46536258730731161</v>
      </c>
      <c r="Q104" s="23">
        <f t="shared" si="7"/>
        <v>-3.5080555277388576</v>
      </c>
      <c r="S104">
        <v>0</v>
      </c>
      <c r="X104">
        <f t="shared" si="4"/>
        <v>1.5731707181369803</v>
      </c>
      <c r="Y104">
        <f t="shared" si="5"/>
        <v>-1.0783692239595437</v>
      </c>
    </row>
    <row r="105" spans="1:25">
      <c r="A105">
        <v>103</v>
      </c>
      <c r="C105" s="23">
        <f>C102+(C107-C102)*(3/5)</f>
        <v>-0.4080083283635052</v>
      </c>
      <c r="D105" s="23">
        <f t="shared" ref="D105:Q105" si="8">D102+(D107-D102)*(3/5)</f>
        <v>-2.439843150571726</v>
      </c>
      <c r="E105" s="23">
        <f t="shared" si="8"/>
        <v>2.034061569324408</v>
      </c>
      <c r="F105" s="23"/>
      <c r="G105" s="23">
        <f t="shared" si="8"/>
        <v>-3.9359233771626498</v>
      </c>
      <c r="H105" s="23">
        <f t="shared" si="8"/>
        <v>-3.9222711191703481</v>
      </c>
      <c r="I105" s="23"/>
      <c r="J105" s="23"/>
      <c r="K105" s="23">
        <f t="shared" si="8"/>
        <v>-3.057003376117454</v>
      </c>
      <c r="L105" s="23">
        <f t="shared" si="8"/>
        <v>-4.0989897077845363</v>
      </c>
      <c r="M105" s="23">
        <f t="shared" si="8"/>
        <v>-3.8310643920513243</v>
      </c>
      <c r="N105" s="23"/>
      <c r="O105" s="23"/>
      <c r="P105" s="23">
        <f t="shared" si="8"/>
        <v>0.45804907908233139</v>
      </c>
      <c r="Q105" s="23">
        <f t="shared" si="8"/>
        <v>-3.5150524551997853</v>
      </c>
      <c r="S105">
        <v>0</v>
      </c>
      <c r="X105">
        <f t="shared" si="4"/>
        <v>1.5760124902420767</v>
      </c>
      <c r="Y105">
        <f t="shared" si="5"/>
        <v>-1.0752093046280593</v>
      </c>
    </row>
    <row r="106" spans="1:25">
      <c r="A106">
        <v>104</v>
      </c>
      <c r="C106" s="23">
        <f>C102+(C107-C102)*(4/5)</f>
        <v>-0.4226337449398756</v>
      </c>
      <c r="D106" s="23">
        <f t="shared" ref="D106:Q106" si="9">D102+(D107-D102)*(4/5)</f>
        <v>-2.449999997364138</v>
      </c>
      <c r="E106" s="23">
        <f t="shared" si="9"/>
        <v>2.0295898332045237</v>
      </c>
      <c r="F106" s="23"/>
      <c r="G106" s="23">
        <f t="shared" si="9"/>
        <v>-3.9490086720247701</v>
      </c>
      <c r="H106" s="23">
        <f t="shared" si="9"/>
        <v>-3.9367941519019438</v>
      </c>
      <c r="I106" s="23"/>
      <c r="J106" s="23"/>
      <c r="K106" s="23">
        <f t="shared" si="9"/>
        <v>-3.0713138118033623</v>
      </c>
      <c r="L106" s="23">
        <f t="shared" si="9"/>
        <v>-4.1137208100150078</v>
      </c>
      <c r="M106" s="23">
        <f t="shared" si="9"/>
        <v>-3.8528398774673822</v>
      </c>
      <c r="N106" s="23"/>
      <c r="O106" s="23"/>
      <c r="P106" s="23">
        <f t="shared" si="9"/>
        <v>0.45073557085735122</v>
      </c>
      <c r="Q106" s="23">
        <f t="shared" si="9"/>
        <v>-3.5220493826607133</v>
      </c>
      <c r="S106">
        <v>0</v>
      </c>
      <c r="X106">
        <f t="shared" si="4"/>
        <v>1.5788542623471724</v>
      </c>
      <c r="Y106">
        <f t="shared" si="5"/>
        <v>-1.0720493852965753</v>
      </c>
    </row>
    <row r="107" spans="1:25">
      <c r="A107">
        <v>105</v>
      </c>
      <c r="C107">
        <v>-0.437259161516246</v>
      </c>
      <c r="D107">
        <v>-2.46015684415655</v>
      </c>
      <c r="E107">
        <v>2.0251180970846399</v>
      </c>
      <c r="G107">
        <v>-3.96209396688689</v>
      </c>
      <c r="H107">
        <v>-3.95131718463354</v>
      </c>
      <c r="K107">
        <v>-3.0856242474892701</v>
      </c>
      <c r="L107">
        <v>-4.1284519122454801</v>
      </c>
      <c r="M107">
        <v>-3.8746153628834401</v>
      </c>
      <c r="P107">
        <v>0.44342206263237099</v>
      </c>
      <c r="Q107">
        <f>K107-P107</f>
        <v>-3.5290463101216409</v>
      </c>
      <c r="S107">
        <v>0</v>
      </c>
      <c r="X107">
        <f t="shared" si="4"/>
        <v>1.5816960344522688</v>
      </c>
      <c r="Y107">
        <f t="shared" si="5"/>
        <v>-1.0688894659650909</v>
      </c>
    </row>
    <row r="108" spans="1:25">
      <c r="A108">
        <v>106</v>
      </c>
      <c r="C108" s="23">
        <f>C107+(C112-C107)*(1/5)</f>
        <v>-0.4516421102621096</v>
      </c>
      <c r="D108" s="23">
        <f>D107+(D112-D107)*(1/5)</f>
        <v>-2.4697578122113919</v>
      </c>
      <c r="E108" s="23">
        <f>E107+(E112-E107)*(1/5)</f>
        <v>2.02033385290509</v>
      </c>
      <c r="F108" s="23"/>
      <c r="G108" s="23">
        <f>G107+(G112-G107)*(1/5)</f>
        <v>-3.9742542617593819</v>
      </c>
      <c r="H108" s="23">
        <f>H107+(H112-H107)*(1/5)</f>
        <v>-3.9649332254044918</v>
      </c>
      <c r="I108" s="23"/>
      <c r="J108" s="23"/>
      <c r="K108" s="23">
        <f>K107+(K112-K107)*(1/5)</f>
        <v>-3.098741671054372</v>
      </c>
      <c r="L108" s="23">
        <f>L107+(L112-L107)*(1/5)</f>
        <v>-4.1421114434556738</v>
      </c>
      <c r="M108" s="23">
        <f>M107+(M112-M107)*(1/5)</f>
        <v>-3.8951654086885221</v>
      </c>
      <c r="N108" s="23"/>
      <c r="O108" s="23"/>
      <c r="P108" s="23">
        <f>P107+(P112-P107)*(1/5)</f>
        <v>0.43653912380349602</v>
      </c>
      <c r="Q108" s="23">
        <f>Q107+(Q112-Q107)*(1/5)</f>
        <v>-3.5352807948578682</v>
      </c>
      <c r="S108">
        <v>0</v>
      </c>
      <c r="X108">
        <f t="shared" si="4"/>
        <v>1.5837947291015939</v>
      </c>
      <c r="Y108">
        <f t="shared" si="5"/>
        <v>-1.0655229826464763</v>
      </c>
    </row>
    <row r="109" spans="1:25">
      <c r="A109">
        <v>107</v>
      </c>
      <c r="C109" s="23">
        <f>C107+(C112-C107)*(2/5)</f>
        <v>-0.4660250590079732</v>
      </c>
      <c r="D109" s="23">
        <f>D107+(D112-D107)*(2/5)</f>
        <v>-2.4793587802662338</v>
      </c>
      <c r="E109" s="23">
        <f>E107+(E112-E107)*(2/5)</f>
        <v>2.0155496087255398</v>
      </c>
      <c r="F109" s="23"/>
      <c r="G109" s="23">
        <f>G107+(G112-G107)*(2/5)</f>
        <v>-3.9864145566318738</v>
      </c>
      <c r="H109" s="23">
        <f>H107+(H112-H107)*(2/5)</f>
        <v>-3.978549266175444</v>
      </c>
      <c r="I109" s="23"/>
      <c r="J109" s="23"/>
      <c r="K109" s="23">
        <f>K107+(K112-K107)*(2/5)</f>
        <v>-3.111859094619474</v>
      </c>
      <c r="L109" s="23">
        <f>L107+(L112-L107)*(2/5)</f>
        <v>-4.1557709746658684</v>
      </c>
      <c r="M109" s="23">
        <f>M107+(M112-M107)*(2/5)</f>
        <v>-3.9157154544936041</v>
      </c>
      <c r="N109" s="23"/>
      <c r="O109" s="23"/>
      <c r="P109" s="23">
        <f>P107+(P112-P107)*(2/5)</f>
        <v>0.42965618497462099</v>
      </c>
      <c r="Q109" s="23">
        <f>Q107+(Q112-Q107)*(2/5)</f>
        <v>-3.541515279594095</v>
      </c>
      <c r="S109">
        <v>0</v>
      </c>
      <c r="X109">
        <f t="shared" si="4"/>
        <v>1.5858934237509188</v>
      </c>
      <c r="Y109">
        <f t="shared" si="5"/>
        <v>-1.0621564993278612</v>
      </c>
    </row>
    <row r="110" spans="1:25">
      <c r="A110">
        <v>108</v>
      </c>
      <c r="C110" s="23">
        <f>C107+(C112-C107)*(3/5)</f>
        <v>-0.48040800775383685</v>
      </c>
      <c r="D110" s="23">
        <f>D107+(D112-D107)*(3/5)</f>
        <v>-2.4889597483210761</v>
      </c>
      <c r="E110" s="23">
        <f>E107+(E112-E107)*(3/5)</f>
        <v>2.01076536454599</v>
      </c>
      <c r="F110" s="23"/>
      <c r="G110" s="23">
        <f>G107+(G112-G107)*(3/5)</f>
        <v>-3.9985748515043662</v>
      </c>
      <c r="H110" s="23">
        <f>H107+(H112-H107)*(3/5)</f>
        <v>-3.9921653069463958</v>
      </c>
      <c r="I110" s="23"/>
      <c r="J110" s="23"/>
      <c r="K110" s="23">
        <f>K107+(K112-K107)*(3/5)</f>
        <v>-3.1249765181845763</v>
      </c>
      <c r="L110" s="23">
        <f>L107+(L112-L107)*(3/5)</f>
        <v>-4.1694305058760621</v>
      </c>
      <c r="M110" s="23">
        <f>M107+(M112-M107)*(3/5)</f>
        <v>-3.9362655002986862</v>
      </c>
      <c r="N110" s="23"/>
      <c r="O110" s="23"/>
      <c r="P110" s="23">
        <f>P107+(P112-P107)*(3/5)</f>
        <v>0.42277324614574602</v>
      </c>
      <c r="Q110" s="23">
        <f>Q107+(Q112-Q107)*(3/5)</f>
        <v>-3.5477497643303222</v>
      </c>
      <c r="S110">
        <v>0</v>
      </c>
      <c r="X110">
        <f t="shared" si="4"/>
        <v>1.5879921184002439</v>
      </c>
      <c r="Y110">
        <f t="shared" si="5"/>
        <v>-1.058790016009246</v>
      </c>
    </row>
    <row r="111" spans="1:25">
      <c r="A111">
        <v>109</v>
      </c>
      <c r="C111" s="23">
        <f>C107+(C112-C107)*(4/5)</f>
        <v>-0.49479095649970045</v>
      </c>
      <c r="D111" s="23">
        <f>D107+(D112-D107)*(4/5)</f>
        <v>-2.498560716375918</v>
      </c>
      <c r="E111" s="23">
        <f>E107+(E112-E107)*(4/5)</f>
        <v>2.0059811203664397</v>
      </c>
      <c r="F111" s="23"/>
      <c r="G111" s="23">
        <f>G107+(G112-G107)*(4/5)</f>
        <v>-4.0107351463768577</v>
      </c>
      <c r="H111" s="23">
        <f>H107+(H112-H107)*(4/5)</f>
        <v>-4.0057813477173481</v>
      </c>
      <c r="I111" s="23"/>
      <c r="J111" s="23"/>
      <c r="K111" s="23">
        <f>K107+(K112-K107)*(4/5)</f>
        <v>-3.1380939417496783</v>
      </c>
      <c r="L111" s="23">
        <f>L107+(L112-L107)*(4/5)</f>
        <v>-4.1830900370862567</v>
      </c>
      <c r="M111" s="23">
        <f>M107+(M112-M107)*(4/5)</f>
        <v>-3.9568155461037682</v>
      </c>
      <c r="N111" s="23"/>
      <c r="O111" s="23"/>
      <c r="P111" s="23">
        <f>P107+(P112-P107)*(4/5)</f>
        <v>0.41589030731687099</v>
      </c>
      <c r="Q111" s="23">
        <f>Q107+(Q112-Q107)*(4/5)</f>
        <v>-3.553984249066549</v>
      </c>
      <c r="S111">
        <v>0</v>
      </c>
      <c r="X111">
        <f t="shared" si="4"/>
        <v>1.5900908130495688</v>
      </c>
      <c r="Y111">
        <f t="shared" si="5"/>
        <v>-1.0554235326906309</v>
      </c>
    </row>
    <row r="112" spans="1:25">
      <c r="A112">
        <v>110</v>
      </c>
      <c r="C112">
        <v>-0.50917390524556405</v>
      </c>
      <c r="D112">
        <v>-2.5081616844307599</v>
      </c>
      <c r="E112">
        <v>2.0011968761868899</v>
      </c>
      <c r="G112">
        <v>-4.0228954412493501</v>
      </c>
      <c r="H112">
        <v>-4.0193973884882999</v>
      </c>
      <c r="K112">
        <v>-3.1512113653147802</v>
      </c>
      <c r="L112">
        <v>-4.1967495682964504</v>
      </c>
      <c r="M112">
        <v>-3.9773655919088502</v>
      </c>
      <c r="P112">
        <v>0.40900736848799601</v>
      </c>
      <c r="Q112">
        <f>K112-P112</f>
        <v>-3.5602187338027762</v>
      </c>
      <c r="S112">
        <v>0</v>
      </c>
      <c r="X112">
        <f t="shared" si="4"/>
        <v>1.5921895076988939</v>
      </c>
      <c r="Y112">
        <f t="shared" si="5"/>
        <v>-1.0520570493720163</v>
      </c>
    </row>
    <row r="113" spans="1:25">
      <c r="A113">
        <v>111</v>
      </c>
      <c r="C113" s="23">
        <f>C112+(C117-C112)*(1/5)</f>
        <v>-0.52336002907509327</v>
      </c>
      <c r="D113" s="23">
        <f>D112+(D117-D112)*(1/5)</f>
        <v>-2.5172509355059121</v>
      </c>
      <c r="E113" s="23">
        <f>E112+(E117-E112)*(1/5)</f>
        <v>1.996123229456126</v>
      </c>
      <c r="F113" s="23"/>
      <c r="G113" s="23">
        <f>G112+(G117-G112)*(1/5)</f>
        <v>-4.034225656089748</v>
      </c>
      <c r="H113" s="23">
        <f>H112+(H117-H112)*(1/5)</f>
        <v>-4.032169015933432</v>
      </c>
      <c r="I113" s="23"/>
      <c r="J113" s="23"/>
      <c r="K113" s="23">
        <f>K112+(K117-K112)*(1/5)</f>
        <v>-3.1633643901072483</v>
      </c>
      <c r="L113" s="23">
        <f>L112+(L117-L112)*(1/5)</f>
        <v>-4.209405085625054</v>
      </c>
      <c r="M113" s="23">
        <f>M112+(M117-M112)*(1/5)</f>
        <v>-3.9966384361568181</v>
      </c>
      <c r="N113" s="23"/>
      <c r="O113" s="23"/>
      <c r="P113" s="23">
        <f>P112+(P117-P112)*(1/5)</f>
        <v>0.40249696237940241</v>
      </c>
      <c r="Q113" s="23">
        <f>Q112+(Q117-Q112)*(1/5)</f>
        <v>-3.5658613524866505</v>
      </c>
      <c r="S113">
        <v>0</v>
      </c>
      <c r="X113">
        <f t="shared" si="4"/>
        <v>1.5936262670767236</v>
      </c>
      <c r="Y113">
        <f t="shared" si="5"/>
        <v>-1.0486104169807384</v>
      </c>
    </row>
    <row r="114" spans="1:25">
      <c r="A114">
        <v>112</v>
      </c>
      <c r="C114" s="23">
        <f>C112+(C117-C112)*(2/5)</f>
        <v>-0.53754615290462249</v>
      </c>
      <c r="D114" s="23">
        <f>D112+(D117-D112)*(2/5)</f>
        <v>-2.5263401865810642</v>
      </c>
      <c r="E114" s="23">
        <f>E112+(E117-E112)*(2/5)</f>
        <v>1.991049582725362</v>
      </c>
      <c r="F114" s="23"/>
      <c r="G114" s="23">
        <f>G112+(G117-G112)*(2/5)</f>
        <v>-4.045555870930146</v>
      </c>
      <c r="H114" s="23">
        <f>H112+(H117-H112)*(2/5)</f>
        <v>-4.0449406433785642</v>
      </c>
      <c r="I114" s="23"/>
      <c r="J114" s="23"/>
      <c r="K114" s="23">
        <f>K112+(K117-K112)*(2/5)</f>
        <v>-3.1755174148997161</v>
      </c>
      <c r="L114" s="23">
        <f>L112+(L117-L112)*(2/5)</f>
        <v>-4.2220606029536585</v>
      </c>
      <c r="M114" s="23">
        <f>M112+(M117-M112)*(2/5)</f>
        <v>-4.0159112804047865</v>
      </c>
      <c r="N114" s="23"/>
      <c r="O114" s="23"/>
      <c r="P114" s="23">
        <f>P112+(P117-P112)*(2/5)</f>
        <v>0.39598655627080881</v>
      </c>
      <c r="Q114" s="23">
        <f>Q112+(Q117-Q112)*(2/5)</f>
        <v>-3.5715039711705248</v>
      </c>
      <c r="S114">
        <v>0</v>
      </c>
      <c r="X114">
        <f t="shared" si="4"/>
        <v>1.5950630264545533</v>
      </c>
      <c r="Y114">
        <f t="shared" si="5"/>
        <v>-1.0451637845894606</v>
      </c>
    </row>
    <row r="115" spans="1:25">
      <c r="A115">
        <v>113</v>
      </c>
      <c r="C115" s="23">
        <f>C112+(C117-C112)*(3/5)</f>
        <v>-0.55173227673415159</v>
      </c>
      <c r="D115" s="23">
        <f>D112+(D117-D112)*(3/5)</f>
        <v>-2.5354294376562159</v>
      </c>
      <c r="E115" s="23">
        <f>E112+(E117-E112)*(3/5)</f>
        <v>1.9859759359945979</v>
      </c>
      <c r="F115" s="23"/>
      <c r="G115" s="23">
        <f>G112+(G117-G112)*(3/5)</f>
        <v>-4.056886085770544</v>
      </c>
      <c r="H115" s="23">
        <f>H112+(H117-H112)*(3/5)</f>
        <v>-4.0577122708236955</v>
      </c>
      <c r="I115" s="23"/>
      <c r="J115" s="23"/>
      <c r="K115" s="23">
        <f>K112+(K117-K112)*(3/5)</f>
        <v>-3.1876704396921842</v>
      </c>
      <c r="L115" s="23">
        <f>L112+(L117-L112)*(3/5)</f>
        <v>-4.2347161202822621</v>
      </c>
      <c r="M115" s="23">
        <f>M112+(M117-M112)*(3/5)</f>
        <v>-4.035184124652754</v>
      </c>
      <c r="N115" s="23"/>
      <c r="O115" s="23"/>
      <c r="P115" s="23">
        <f>P112+(P117-P112)*(3/5)</f>
        <v>0.38947615016221521</v>
      </c>
      <c r="Q115" s="23">
        <f>Q112+(Q117-Q112)*(3/5)</f>
        <v>-3.5771465898543995</v>
      </c>
      <c r="S115">
        <v>0</v>
      </c>
      <c r="X115">
        <f t="shared" si="4"/>
        <v>1.5964997858323826</v>
      </c>
      <c r="Y115">
        <f t="shared" si="5"/>
        <v>-1.0417171521981836</v>
      </c>
    </row>
    <row r="116" spans="1:25">
      <c r="A116">
        <v>114</v>
      </c>
      <c r="C116" s="23">
        <f>C112+(C117-C112)*(4/5)</f>
        <v>-0.56591840056368081</v>
      </c>
      <c r="D116" s="23">
        <f>D112+(D117-D112)*(4/5)</f>
        <v>-2.544518688731368</v>
      </c>
      <c r="E116" s="23">
        <f>E112+(E117-E112)*(4/5)</f>
        <v>1.9809022892638339</v>
      </c>
      <c r="F116" s="23"/>
      <c r="G116" s="23">
        <f>G112+(G117-G112)*(4/5)</f>
        <v>-4.068216300610942</v>
      </c>
      <c r="H116" s="23">
        <f>H112+(H117-H112)*(4/5)</f>
        <v>-4.0704838982688276</v>
      </c>
      <c r="I116" s="23"/>
      <c r="J116" s="23"/>
      <c r="K116" s="23">
        <f>K112+(K117-K112)*(4/5)</f>
        <v>-3.1998234644846519</v>
      </c>
      <c r="L116" s="23">
        <f>L112+(L117-L112)*(4/5)</f>
        <v>-4.2473716376108666</v>
      </c>
      <c r="M116" s="23">
        <f>M112+(M117-M112)*(4/5)</f>
        <v>-4.0544569689007215</v>
      </c>
      <c r="N116" s="23"/>
      <c r="O116" s="23"/>
      <c r="P116" s="23">
        <f>P112+(P117-P112)*(4/5)</f>
        <v>0.3829657440536216</v>
      </c>
      <c r="Q116" s="23">
        <f>Q112+(Q117-Q112)*(4/5)</f>
        <v>-3.5827892085382738</v>
      </c>
      <c r="S116">
        <v>0</v>
      </c>
      <c r="X116">
        <f t="shared" si="4"/>
        <v>1.5979365452102123</v>
      </c>
      <c r="Y116">
        <f t="shared" si="5"/>
        <v>-1.0382705198069058</v>
      </c>
    </row>
    <row r="117" spans="1:25">
      <c r="A117">
        <v>115</v>
      </c>
      <c r="C117">
        <v>-0.58010452439321003</v>
      </c>
      <c r="D117">
        <v>-2.5536079398065201</v>
      </c>
      <c r="E117">
        <v>1.97582864253307</v>
      </c>
      <c r="G117">
        <v>-4.0795465154513399</v>
      </c>
      <c r="H117">
        <v>-4.0832555257139598</v>
      </c>
      <c r="K117">
        <v>-3.2119764892771201</v>
      </c>
      <c r="L117">
        <v>-4.2600271549394702</v>
      </c>
      <c r="M117">
        <v>-4.0737298131486899</v>
      </c>
      <c r="P117">
        <v>0.376455337945028</v>
      </c>
      <c r="Q117">
        <f>K117-P117</f>
        <v>-3.588431827222148</v>
      </c>
      <c r="S117">
        <v>0</v>
      </c>
      <c r="X117">
        <f t="shared" si="4"/>
        <v>1.5993733045880421</v>
      </c>
      <c r="Y117">
        <f t="shared" si="5"/>
        <v>-1.0348238874156279</v>
      </c>
    </row>
    <row r="118" spans="1:25">
      <c r="A118">
        <v>116</v>
      </c>
      <c r="C118" s="23">
        <f>C117+(C122-C117)*(1/5)</f>
        <v>-0.59394073365634625</v>
      </c>
      <c r="D118" s="23">
        <f>D117+(D122-D117)*(1/5)</f>
        <v>-2.5622227296553461</v>
      </c>
      <c r="E118" s="23">
        <f>E117+(E122-E117)*(1/5)</f>
        <v>1.970604600244604</v>
      </c>
      <c r="F118" s="23"/>
      <c r="G118" s="23">
        <f>G117+(G122-G117)*(1/5)</f>
        <v>-4.0901106443353337</v>
      </c>
      <c r="H118" s="23">
        <f>H117+(H122-H117)*(1/5)</f>
        <v>-4.0952785303071257</v>
      </c>
      <c r="I118" s="23"/>
      <c r="J118" s="23"/>
      <c r="K118" s="23">
        <f>K117+(K122-K117)*(1/5)</f>
        <v>-3.2232282678590662</v>
      </c>
      <c r="L118" s="23">
        <f>L117+(L122-L117)*(1/5)</f>
        <v>-4.2717828972270961</v>
      </c>
      <c r="M118" s="23">
        <f>M117+(M122-M117)*(1/5)</f>
        <v>-4.0918226687586339</v>
      </c>
      <c r="N118" s="23"/>
      <c r="O118" s="23"/>
      <c r="P118" s="23">
        <f>P117+(P122-P117)*(1/5)</f>
        <v>0.37031637712468862</v>
      </c>
      <c r="Q118" s="23">
        <f>Q117+(Q122-Q117)*(1/5)</f>
        <v>-3.5935446449837545</v>
      </c>
      <c r="S118">
        <v>0</v>
      </c>
      <c r="X118">
        <f t="shared" si="4"/>
        <v>1.6002882231199154</v>
      </c>
      <c r="Y118">
        <f t="shared" si="5"/>
        <v>-1.0313219153284083</v>
      </c>
    </row>
    <row r="119" spans="1:25">
      <c r="A119">
        <v>117</v>
      </c>
      <c r="C119" s="23">
        <f>C117+(C122-C117)*(2/5)</f>
        <v>-0.60777694291948248</v>
      </c>
      <c r="D119" s="23">
        <f>D117+(D122-D117)*(2/5)</f>
        <v>-2.5708375195041722</v>
      </c>
      <c r="E119" s="23">
        <f>E117+(E122-E117)*(2/5)</f>
        <v>1.9653805579561381</v>
      </c>
      <c r="F119" s="23"/>
      <c r="G119" s="23">
        <f>G117+(G122-G117)*(2/5)</f>
        <v>-4.1006747732193283</v>
      </c>
      <c r="H119" s="23">
        <f>H117+(H122-H117)*(2/5)</f>
        <v>-4.1073015349002917</v>
      </c>
      <c r="I119" s="23"/>
      <c r="J119" s="23"/>
      <c r="K119" s="23">
        <f>K117+(K122-K117)*(2/5)</f>
        <v>-3.2344800464410119</v>
      </c>
      <c r="L119" s="23">
        <f>L117+(L122-L117)*(2/5)</f>
        <v>-4.2835386395147221</v>
      </c>
      <c r="M119" s="23">
        <f>M117+(M122-M117)*(2/5)</f>
        <v>-4.1099155243685779</v>
      </c>
      <c r="N119" s="23"/>
      <c r="O119" s="23"/>
      <c r="P119" s="23">
        <f>P117+(P122-P117)*(2/5)</f>
        <v>0.36417741630434919</v>
      </c>
      <c r="Q119" s="23">
        <f>Q117+(Q122-Q117)*(2/5)</f>
        <v>-3.5986574627453614</v>
      </c>
      <c r="S119">
        <v>0</v>
      </c>
      <c r="X119">
        <f t="shared" si="4"/>
        <v>1.6012031416517889</v>
      </c>
      <c r="Y119">
        <f t="shared" si="5"/>
        <v>-1.0278199432411892</v>
      </c>
    </row>
    <row r="120" spans="1:25">
      <c r="A120">
        <v>118</v>
      </c>
      <c r="C120" s="23">
        <f>C117+(C122-C117)*(3/5)</f>
        <v>-0.62161315218261859</v>
      </c>
      <c r="D120" s="23">
        <f>D117+(D122-D117)*(3/5)</f>
        <v>-2.5794523093529977</v>
      </c>
      <c r="E120" s="23">
        <f>E117+(E122-E117)*(3/5)</f>
        <v>1.9601565156676719</v>
      </c>
      <c r="F120" s="23"/>
      <c r="G120" s="23">
        <f>G117+(G122-G117)*(3/5)</f>
        <v>-4.111238902103322</v>
      </c>
      <c r="H120" s="23">
        <f>H117+(H122-H117)*(3/5)</f>
        <v>-4.1193245394934577</v>
      </c>
      <c r="I120" s="23"/>
      <c r="J120" s="23"/>
      <c r="K120" s="23">
        <f>K117+(K122-K117)*(3/5)</f>
        <v>-3.2457318250229581</v>
      </c>
      <c r="L120" s="23">
        <f>L117+(L122-L117)*(3/5)</f>
        <v>-4.2952943818023481</v>
      </c>
      <c r="M120" s="23">
        <f>M117+(M122-M117)*(3/5)</f>
        <v>-4.1280083799785219</v>
      </c>
      <c r="N120" s="23"/>
      <c r="O120" s="23"/>
      <c r="P120" s="23">
        <f>P117+(P122-P117)*(3/5)</f>
        <v>0.35803845548400981</v>
      </c>
      <c r="Q120" s="23">
        <f>Q117+(Q122-Q117)*(3/5)</f>
        <v>-3.6037702805069678</v>
      </c>
      <c r="S120">
        <v>0</v>
      </c>
      <c r="X120">
        <f t="shared" si="4"/>
        <v>1.602118060183662</v>
      </c>
      <c r="Y120">
        <f t="shared" si="5"/>
        <v>-1.0243179711539701</v>
      </c>
    </row>
    <row r="121" spans="1:25">
      <c r="A121">
        <v>119</v>
      </c>
      <c r="C121" s="23">
        <f>C117+(C122-C117)*(4/5)</f>
        <v>-0.63544936144575481</v>
      </c>
      <c r="D121" s="23">
        <f>D117+(D122-D117)*(4/5)</f>
        <v>-2.5880670992018238</v>
      </c>
      <c r="E121" s="23">
        <f>E117+(E122-E117)*(4/5)</f>
        <v>1.9549324733792059</v>
      </c>
      <c r="F121" s="23"/>
      <c r="G121" s="23">
        <f>G117+(G122-G117)*(4/5)</f>
        <v>-4.1218030309873166</v>
      </c>
      <c r="H121" s="23">
        <f>H117+(H122-H117)*(4/5)</f>
        <v>-4.1313475440866236</v>
      </c>
      <c r="I121" s="23"/>
      <c r="J121" s="23"/>
      <c r="K121" s="23">
        <f>K117+(K122-K117)*(4/5)</f>
        <v>-3.2569836036049038</v>
      </c>
      <c r="L121" s="23">
        <f>L117+(L122-L117)*(4/5)</f>
        <v>-4.3070501240899741</v>
      </c>
      <c r="M121" s="23">
        <f>M117+(M122-M117)*(4/5)</f>
        <v>-4.1461012355884659</v>
      </c>
      <c r="N121" s="23"/>
      <c r="O121" s="23"/>
      <c r="P121" s="23">
        <f>P117+(P122-P117)*(4/5)</f>
        <v>0.35189949466367038</v>
      </c>
      <c r="Q121" s="23">
        <f>Q117+(Q122-Q117)*(4/5)</f>
        <v>-3.6088830982685747</v>
      </c>
      <c r="S121">
        <v>0</v>
      </c>
      <c r="X121">
        <f t="shared" si="4"/>
        <v>1.6030329787155355</v>
      </c>
      <c r="Y121">
        <f t="shared" si="5"/>
        <v>-1.0208159990667509</v>
      </c>
    </row>
    <row r="122" spans="1:25">
      <c r="A122">
        <v>120</v>
      </c>
      <c r="C122">
        <v>-0.64928557070889104</v>
      </c>
      <c r="D122">
        <v>-2.5966818890506498</v>
      </c>
      <c r="E122">
        <v>1.94970843109074</v>
      </c>
      <c r="G122">
        <v>-4.1323671598713103</v>
      </c>
      <c r="H122">
        <v>-4.1433705486797896</v>
      </c>
      <c r="K122">
        <v>-3.2682353821868499</v>
      </c>
      <c r="L122">
        <v>-4.3188058663776001</v>
      </c>
      <c r="M122">
        <v>-4.1641940911984099</v>
      </c>
      <c r="P122">
        <v>0.345760533843331</v>
      </c>
      <c r="Q122">
        <f>K122-P122</f>
        <v>-3.6139959160301811</v>
      </c>
      <c r="S122">
        <v>0</v>
      </c>
      <c r="X122">
        <f t="shared" si="4"/>
        <v>1.603947897247409</v>
      </c>
      <c r="Y122">
        <f t="shared" si="5"/>
        <v>-1.0173140269795313</v>
      </c>
    </row>
    <row r="123" spans="1:25">
      <c r="A123">
        <v>121</v>
      </c>
      <c r="C123" s="23">
        <f>C122+(C127-C122)*(1/5)</f>
        <v>-0.66282449754860218</v>
      </c>
      <c r="D123" s="23">
        <f>D122+(D127-D122)*(1/5)</f>
        <v>-2.6048573814344098</v>
      </c>
      <c r="E123" s="23">
        <f>E122+(E127-E122)*(1/5)</f>
        <v>1.9443409273779779</v>
      </c>
      <c r="F123" s="23"/>
      <c r="G123" s="23">
        <f>G122+(G127-G122)*(1/5)</f>
        <v>-4.1422366285825882</v>
      </c>
      <c r="H123" s="23">
        <f>H122+(H127-H122)*(1/5)</f>
        <v>-4.1546929263673915</v>
      </c>
      <c r="I123" s="23"/>
      <c r="J123" s="23"/>
      <c r="K123" s="23">
        <f>K122+(K127-K122)*(1/5)</f>
        <v>-3.278663890212242</v>
      </c>
      <c r="L123" s="23">
        <f>L122+(L127-L122)*(1/5)</f>
        <v>-4.3297333864255538</v>
      </c>
      <c r="M123" s="23">
        <f>M122+(M127-M122)*(1/5)</f>
        <v>-4.1811600591926856</v>
      </c>
      <c r="N123" s="23"/>
      <c r="O123" s="23"/>
      <c r="P123" s="23">
        <f>P122+(P127-P122)*(1/5)</f>
        <v>0.33997436033920519</v>
      </c>
      <c r="Q123" s="23">
        <f>Q122+(Q127-Q122)*(1/5)</f>
        <v>-3.6186382505514474</v>
      </c>
      <c r="S123">
        <v>0</v>
      </c>
      <c r="X123">
        <f t="shared" si="4"/>
        <v>1.6043665670387728</v>
      </c>
      <c r="Y123">
        <f t="shared" si="5"/>
        <v>-1.0137808691170376</v>
      </c>
    </row>
    <row r="124" spans="1:25">
      <c r="A124">
        <v>122</v>
      </c>
      <c r="C124" s="23">
        <f>C122+(C127-C122)*(2/5)</f>
        <v>-0.67636342438831343</v>
      </c>
      <c r="D124" s="23">
        <f>D122+(D127-D122)*(2/5)</f>
        <v>-2.6130328738181698</v>
      </c>
      <c r="E124" s="23">
        <f>E122+(E127-E122)*(2/5)</f>
        <v>1.9389734236652161</v>
      </c>
      <c r="F124" s="23"/>
      <c r="G124" s="23">
        <f>G122+(G127-G122)*(2/5)</f>
        <v>-4.1521060972938661</v>
      </c>
      <c r="H124" s="23">
        <f>H122+(H127-H122)*(2/5)</f>
        <v>-4.1660153040549934</v>
      </c>
      <c r="I124" s="23"/>
      <c r="J124" s="23"/>
      <c r="K124" s="23">
        <f>K122+(K127-K122)*(2/5)</f>
        <v>-3.2890923982376341</v>
      </c>
      <c r="L124" s="23">
        <f>L122+(L127-L122)*(2/5)</f>
        <v>-4.3406609064735076</v>
      </c>
      <c r="M124" s="23">
        <f>M122+(M127-M122)*(2/5)</f>
        <v>-4.1981260271869623</v>
      </c>
      <c r="N124" s="23"/>
      <c r="O124" s="23"/>
      <c r="P124" s="23">
        <f>P122+(P127-P122)*(2/5)</f>
        <v>0.33418818683507939</v>
      </c>
      <c r="Q124" s="23">
        <f>Q122+(Q127-Q122)*(2/5)</f>
        <v>-3.6232805850727137</v>
      </c>
      <c r="S124">
        <v>0</v>
      </c>
      <c r="X124">
        <f t="shared" si="4"/>
        <v>1.6047852368301367</v>
      </c>
      <c r="Y124">
        <f t="shared" si="5"/>
        <v>-1.0102477112545438</v>
      </c>
    </row>
    <row r="125" spans="1:25">
      <c r="A125">
        <v>123</v>
      </c>
      <c r="C125" s="23">
        <f>C122+(C127-C122)*(3/5)</f>
        <v>-0.68990235122802457</v>
      </c>
      <c r="D125" s="23">
        <f>D122+(D127-D122)*(3/5)</f>
        <v>-2.6212083662019299</v>
      </c>
      <c r="E125" s="23">
        <f>E122+(E127-E122)*(3/5)</f>
        <v>1.933605919952454</v>
      </c>
      <c r="F125" s="23"/>
      <c r="G125" s="23">
        <f>G122+(G127-G122)*(3/5)</f>
        <v>-4.1619755660051441</v>
      </c>
      <c r="H125" s="23">
        <f>H122+(H127-H122)*(3/5)</f>
        <v>-4.1773376817425962</v>
      </c>
      <c r="I125" s="23"/>
      <c r="J125" s="23"/>
      <c r="K125" s="23">
        <f>K122+(K127-K122)*(3/5)</f>
        <v>-3.2995209062630257</v>
      </c>
      <c r="L125" s="23">
        <f>L122+(L127-L122)*(3/5)</f>
        <v>-4.3515884265214622</v>
      </c>
      <c r="M125" s="23">
        <f>M122+(M127-M122)*(3/5)</f>
        <v>-4.215091995181238</v>
      </c>
      <c r="N125" s="23"/>
      <c r="O125" s="23"/>
      <c r="P125" s="23">
        <f>P122+(P127-P122)*(3/5)</f>
        <v>0.32840201333095359</v>
      </c>
      <c r="Q125" s="23">
        <f>Q122+(Q127-Q122)*(3/5)</f>
        <v>-3.6279229195939795</v>
      </c>
      <c r="S125">
        <v>0</v>
      </c>
      <c r="X125">
        <f t="shared" si="4"/>
        <v>1.6052039066215005</v>
      </c>
      <c r="Y125">
        <f t="shared" si="5"/>
        <v>-1.0067145533920496</v>
      </c>
    </row>
    <row r="126" spans="1:25">
      <c r="A126">
        <v>124</v>
      </c>
      <c r="C126" s="23">
        <f>C122+(C127-C122)*(4/5)</f>
        <v>-0.70344127806773582</v>
      </c>
      <c r="D126" s="23">
        <f>D122+(D127-D122)*(4/5)</f>
        <v>-2.6293838585856899</v>
      </c>
      <c r="E126" s="23">
        <f>E122+(E127-E122)*(4/5)</f>
        <v>1.9282384162396922</v>
      </c>
      <c r="F126" s="23"/>
      <c r="G126" s="23">
        <f>G122+(G127-G122)*(4/5)</f>
        <v>-4.171845034716422</v>
      </c>
      <c r="H126" s="23">
        <f>H122+(H127-H122)*(4/5)</f>
        <v>-4.1886600594301981</v>
      </c>
      <c r="I126" s="23"/>
      <c r="J126" s="23"/>
      <c r="K126" s="23">
        <f>K122+(K127-K122)*(4/5)</f>
        <v>-3.3099494142884178</v>
      </c>
      <c r="L126" s="23">
        <f>L122+(L127-L122)*(4/5)</f>
        <v>-4.3625159465694159</v>
      </c>
      <c r="M126" s="23">
        <f>M122+(M127-M122)*(4/5)</f>
        <v>-4.2320579631755146</v>
      </c>
      <c r="N126" s="23"/>
      <c r="O126" s="23"/>
      <c r="P126" s="23">
        <f>P122+(P127-P122)*(4/5)</f>
        <v>0.32261583982682779</v>
      </c>
      <c r="Q126" s="23">
        <f>Q122+(Q127-Q122)*(4/5)</f>
        <v>-3.6325652541152458</v>
      </c>
      <c r="S126">
        <v>0</v>
      </c>
      <c r="X126">
        <f t="shared" si="4"/>
        <v>1.6056225764128644</v>
      </c>
      <c r="Y126">
        <f t="shared" si="5"/>
        <v>-1.0031813955295559</v>
      </c>
    </row>
    <row r="127" spans="1:25">
      <c r="A127">
        <v>125</v>
      </c>
      <c r="C127">
        <v>-0.71698020490744696</v>
      </c>
      <c r="D127">
        <v>-2.6375593509694499</v>
      </c>
      <c r="E127">
        <v>1.9228709125269301</v>
      </c>
      <c r="G127">
        <v>-4.1817145034276999</v>
      </c>
      <c r="H127">
        <v>-4.1999824371178001</v>
      </c>
      <c r="K127">
        <v>-3.3203779223138099</v>
      </c>
      <c r="L127">
        <v>-4.3734434666173696</v>
      </c>
      <c r="M127">
        <v>-4.2490239311697904</v>
      </c>
      <c r="P127">
        <v>0.31682966632270199</v>
      </c>
      <c r="Q127">
        <f>K127-P127</f>
        <v>-3.6372075886365121</v>
      </c>
      <c r="S127">
        <v>0</v>
      </c>
      <c r="X127">
        <f t="shared" si="4"/>
        <v>1.6060412462042282</v>
      </c>
      <c r="Y127">
        <f t="shared" si="5"/>
        <v>-0.99964823766706212</v>
      </c>
    </row>
    <row r="128" spans="1:25">
      <c r="A128">
        <v>126</v>
      </c>
      <c r="C128" s="23">
        <f>C127+(C132-C127)*(1/5)</f>
        <v>-0.73021756725879516</v>
      </c>
      <c r="D128" s="23">
        <f>D127+(D132-D127)*(1/5)</f>
        <v>-2.6453272286699341</v>
      </c>
      <c r="E128" s="23">
        <f>E127+(E132-E127)*(1/5)</f>
        <v>1.9173969361532601</v>
      </c>
      <c r="F128" s="23"/>
      <c r="G128" s="23">
        <f>G127+(G132-G127)*(1/5)</f>
        <v>-4.190948898552894</v>
      </c>
      <c r="H128" s="23">
        <f>H127+(H132-H127)*(1/5)</f>
        <v>-4.2106583015822556</v>
      </c>
      <c r="I128" s="23"/>
      <c r="J128" s="23"/>
      <c r="K128" s="23">
        <f>K127+(K132-K127)*(1/5)</f>
        <v>-3.3300395566384777</v>
      </c>
      <c r="L128" s="23">
        <f>L127+(L132-L127)*(1/5)</f>
        <v>-4.3836227879457441</v>
      </c>
      <c r="M128" s="23">
        <f>M127+(M132-M127)*(1/5)</f>
        <v>-4.2649458186691502</v>
      </c>
      <c r="N128" s="23"/>
      <c r="O128" s="23"/>
      <c r="P128" s="23">
        <f>P127+(P132-P127)*(1/5)</f>
        <v>0.31138787778492177</v>
      </c>
      <c r="Q128" s="23">
        <f>Q127+(Q132-Q127)*(1/5)</f>
        <v>-3.6414274344233997</v>
      </c>
      <c r="S128">
        <v>0</v>
      </c>
      <c r="X128">
        <f t="shared" si="4"/>
        <v>1.6060090583683384</v>
      </c>
      <c r="Y128">
        <f t="shared" si="5"/>
        <v>-0.99610020575346558</v>
      </c>
    </row>
    <row r="129" spans="1:25">
      <c r="A129">
        <v>127</v>
      </c>
      <c r="C129" s="23">
        <f>C127+(C132-C127)*(2/5)</f>
        <v>-0.74345492961014337</v>
      </c>
      <c r="D129" s="23">
        <f>D127+(D132-D127)*(2/5)</f>
        <v>-2.6530951063704178</v>
      </c>
      <c r="E129" s="23">
        <f>E127+(E132-E127)*(2/5)</f>
        <v>1.9119229597795901</v>
      </c>
      <c r="F129" s="23"/>
      <c r="G129" s="23">
        <f>G127+(G132-G127)*(2/5)</f>
        <v>-4.2001832936780881</v>
      </c>
      <c r="H129" s="23">
        <f>H127+(H132-H127)*(2/5)</f>
        <v>-4.2213341660467121</v>
      </c>
      <c r="I129" s="23"/>
      <c r="J129" s="23"/>
      <c r="K129" s="23">
        <f>K127+(K132-K127)*(2/5)</f>
        <v>-3.339701190963146</v>
      </c>
      <c r="L129" s="23">
        <f>L127+(L132-L127)*(2/5)</f>
        <v>-4.3938021092741177</v>
      </c>
      <c r="M129" s="23">
        <f>M127+(M132-M127)*(2/5)</f>
        <v>-4.2808677061685101</v>
      </c>
      <c r="N129" s="23"/>
      <c r="O129" s="23"/>
      <c r="P129" s="23">
        <f>P127+(P132-P127)*(2/5)</f>
        <v>0.30594608924714156</v>
      </c>
      <c r="Q129" s="23">
        <f>Q127+(Q132-Q127)*(2/5)</f>
        <v>-3.6456472802102877</v>
      </c>
      <c r="S129">
        <v>0</v>
      </c>
      <c r="X129">
        <f t="shared" si="4"/>
        <v>1.6059768705324486</v>
      </c>
      <c r="Y129">
        <f t="shared" si="5"/>
        <v>-0.99255217383986993</v>
      </c>
    </row>
    <row r="130" spans="1:25">
      <c r="A130">
        <v>128</v>
      </c>
      <c r="C130" s="23">
        <f>C127+(C132-C127)*(3/5)</f>
        <v>-0.75669229196149157</v>
      </c>
      <c r="D130" s="23">
        <f>D127+(D132-D127)*(3/5)</f>
        <v>-2.6608629840709019</v>
      </c>
      <c r="E130" s="23">
        <f>E127+(E132-E127)*(3/5)</f>
        <v>1.90644898340592</v>
      </c>
      <c r="F130" s="23"/>
      <c r="G130" s="23">
        <f>G127+(G132-G127)*(3/5)</f>
        <v>-4.2094176888032822</v>
      </c>
      <c r="H130" s="23">
        <f>H127+(H132-H127)*(3/5)</f>
        <v>-4.2320100305111676</v>
      </c>
      <c r="I130" s="23"/>
      <c r="J130" s="23"/>
      <c r="K130" s="23">
        <f>K127+(K132-K127)*(3/5)</f>
        <v>-3.3493628252878138</v>
      </c>
      <c r="L130" s="23">
        <f>L127+(L132-L127)*(3/5)</f>
        <v>-4.4039814306024923</v>
      </c>
      <c r="M130" s="23">
        <f>M127+(M132-M127)*(3/5)</f>
        <v>-4.2967895936678699</v>
      </c>
      <c r="N130" s="23"/>
      <c r="O130" s="23"/>
      <c r="P130" s="23">
        <f>P127+(P132-P127)*(3/5)</f>
        <v>0.3005043007093614</v>
      </c>
      <c r="Q130" s="23">
        <f>Q127+(Q132-Q127)*(3/5)</f>
        <v>-3.6498671259971753</v>
      </c>
      <c r="S130">
        <v>0</v>
      </c>
      <c r="X130">
        <f t="shared" si="4"/>
        <v>1.6059446826965584</v>
      </c>
      <c r="Y130">
        <f t="shared" si="5"/>
        <v>-0.98900414192627339</v>
      </c>
    </row>
    <row r="131" spans="1:25">
      <c r="A131">
        <v>129</v>
      </c>
      <c r="C131" s="23">
        <f>C127+(C132-C127)*(4/5)</f>
        <v>-0.76992965431283977</v>
      </c>
      <c r="D131" s="23">
        <f>D127+(D132-D127)*(4/5)</f>
        <v>-2.6686308617713856</v>
      </c>
      <c r="E131" s="23">
        <f>E127+(E132-E127)*(4/5)</f>
        <v>1.90097500703225</v>
      </c>
      <c r="F131" s="23"/>
      <c r="G131" s="23">
        <f>G127+(G132-G127)*(4/5)</f>
        <v>-4.2186520839284762</v>
      </c>
      <c r="H131" s="23">
        <f>H127+(H132-H127)*(4/5)</f>
        <v>-4.2426858949756241</v>
      </c>
      <c r="I131" s="23"/>
      <c r="J131" s="23"/>
      <c r="K131" s="23">
        <f>K127+(K132-K127)*(4/5)</f>
        <v>-3.3590244596124821</v>
      </c>
      <c r="L131" s="23">
        <f>L127+(L132-L127)*(4/5)</f>
        <v>-4.4141607519308659</v>
      </c>
      <c r="M131" s="23">
        <f>M127+(M132-M127)*(4/5)</f>
        <v>-4.3127114811672298</v>
      </c>
      <c r="N131" s="23"/>
      <c r="O131" s="23"/>
      <c r="P131" s="23">
        <f>P127+(P132-P127)*(4/5)</f>
        <v>0.29506251217158119</v>
      </c>
      <c r="Q131" s="23">
        <f>Q127+(Q132-Q127)*(4/5)</f>
        <v>-3.6540869717840634</v>
      </c>
      <c r="S131">
        <v>0</v>
      </c>
      <c r="X131">
        <f t="shared" ref="X131:X194" si="10">E131-P131</f>
        <v>1.6059124948606689</v>
      </c>
      <c r="Y131">
        <f t="shared" ref="Y131:Y194" si="11">Q131-D131</f>
        <v>-0.98545611001267774</v>
      </c>
    </row>
    <row r="132" spans="1:25">
      <c r="A132">
        <v>130</v>
      </c>
      <c r="C132">
        <v>-0.78316701666418798</v>
      </c>
      <c r="D132">
        <v>-2.6763987394718698</v>
      </c>
      <c r="E132">
        <v>1.89550103065858</v>
      </c>
      <c r="G132">
        <v>-4.2278864790536703</v>
      </c>
      <c r="H132">
        <v>-4.2533617594400797</v>
      </c>
      <c r="K132">
        <v>-3.3686860939371499</v>
      </c>
      <c r="L132">
        <v>-4.4243400732592404</v>
      </c>
      <c r="M132">
        <v>-4.3286333686665897</v>
      </c>
      <c r="P132">
        <v>0.28962072363380098</v>
      </c>
      <c r="Q132">
        <f>K132-P132</f>
        <v>-3.658306817570951</v>
      </c>
      <c r="S132">
        <v>0</v>
      </c>
      <c r="X132">
        <f t="shared" si="10"/>
        <v>1.6058803070247789</v>
      </c>
      <c r="Y132">
        <f t="shared" si="11"/>
        <v>-0.98190807809908121</v>
      </c>
    </row>
    <row r="133" spans="1:25">
      <c r="A133">
        <v>131</v>
      </c>
      <c r="C133" s="23">
        <f>C132+(C137-C132)*(1/5)</f>
        <v>-0.79609994627658498</v>
      </c>
      <c r="D133" s="23">
        <f>D132+(D137-D132)*(1/5)</f>
        <v>-2.6837874975581659</v>
      </c>
      <c r="E133" s="23">
        <f>E132+(E137-E132)*(1/5)</f>
        <v>1.889952426778466</v>
      </c>
      <c r="F133" s="23"/>
      <c r="G133" s="23">
        <f>G132+(G137-G132)*(1/5)</f>
        <v>-4.2365390683009343</v>
      </c>
      <c r="H133" s="23">
        <f>H132+(H137-H132)*(1/5)</f>
        <v>-4.2634403232240281</v>
      </c>
      <c r="I133" s="23"/>
      <c r="J133" s="23"/>
      <c r="K133" s="23">
        <f>K132+(K137-K132)*(1/5)</f>
        <v>-3.3776583747488598</v>
      </c>
      <c r="L133" s="23">
        <f>L132+(L137-L132)*(1/5)</f>
        <v>-4.4338145878253004</v>
      </c>
      <c r="M133" s="23">
        <f>M132+(M137-M132)*(1/5)</f>
        <v>-4.3435380342685201</v>
      </c>
      <c r="N133" s="23"/>
      <c r="O133" s="23"/>
      <c r="P133" s="23">
        <f>P132+(P137-P132)*(1/5)</f>
        <v>0.28449454152158299</v>
      </c>
      <c r="Q133" s="23">
        <f>Q132+(Q137-Q132)*(1/5)</f>
        <v>-3.6621529162704429</v>
      </c>
      <c r="S133">
        <v>0</v>
      </c>
      <c r="X133">
        <f t="shared" si="10"/>
        <v>1.605457885256883</v>
      </c>
      <c r="Y133">
        <f t="shared" si="11"/>
        <v>-0.978365418712277</v>
      </c>
    </row>
    <row r="134" spans="1:25">
      <c r="A134">
        <v>132</v>
      </c>
      <c r="C134" s="23">
        <f>C132+(C137-C132)*(2/5)</f>
        <v>-0.80903287588898198</v>
      </c>
      <c r="D134" s="23">
        <f>D132+(D137-D132)*(2/5)</f>
        <v>-2.6911762556444621</v>
      </c>
      <c r="E134" s="23">
        <f>E132+(E137-E132)*(2/5)</f>
        <v>1.884403822898352</v>
      </c>
      <c r="F134" s="23"/>
      <c r="G134" s="23">
        <f>G132+(G137-G132)*(2/5)</f>
        <v>-4.2451916575481983</v>
      </c>
      <c r="H134" s="23">
        <f>H132+(H137-H132)*(2/5)</f>
        <v>-4.2735188870079757</v>
      </c>
      <c r="I134" s="23"/>
      <c r="J134" s="23"/>
      <c r="K134" s="23">
        <f>K132+(K137-K132)*(2/5)</f>
        <v>-3.3866306555605701</v>
      </c>
      <c r="L134" s="23">
        <f>L132+(L137-L132)*(2/5)</f>
        <v>-4.4432891023913603</v>
      </c>
      <c r="M134" s="23">
        <f>M132+(M137-M132)*(2/5)</f>
        <v>-4.3584426998704497</v>
      </c>
      <c r="N134" s="23"/>
      <c r="O134" s="23"/>
      <c r="P134" s="23">
        <f>P132+(P137-P132)*(2/5)</f>
        <v>0.279368359409365</v>
      </c>
      <c r="Q134" s="23">
        <f>Q132+(Q137-Q132)*(2/5)</f>
        <v>-3.6659990149699349</v>
      </c>
      <c r="S134">
        <v>0</v>
      </c>
      <c r="X134">
        <f t="shared" si="10"/>
        <v>1.605035463488987</v>
      </c>
      <c r="Y134">
        <f t="shared" si="11"/>
        <v>-0.9748227593254728</v>
      </c>
    </row>
    <row r="135" spans="1:25">
      <c r="A135">
        <v>133</v>
      </c>
      <c r="C135" s="23">
        <f>C132+(C137-C132)*(3/5)</f>
        <v>-0.82196580550137899</v>
      </c>
      <c r="D135" s="23">
        <f>D132+(D137-D132)*(3/5)</f>
        <v>-2.6985650137307577</v>
      </c>
      <c r="E135" s="23">
        <f>E132+(E137-E132)*(3/5)</f>
        <v>1.8788552190182382</v>
      </c>
      <c r="F135" s="23"/>
      <c r="G135" s="23">
        <f>G132+(G137-G132)*(3/5)</f>
        <v>-4.2538442467954622</v>
      </c>
      <c r="H135" s="23">
        <f>H132+(H137-H132)*(3/5)</f>
        <v>-4.2835974507919241</v>
      </c>
      <c r="I135" s="23"/>
      <c r="J135" s="23"/>
      <c r="K135" s="23">
        <f>K132+(K137-K132)*(3/5)</f>
        <v>-3.3956029363722799</v>
      </c>
      <c r="L135" s="23">
        <f>L132+(L137-L132)*(3/5)</f>
        <v>-4.4527636169574203</v>
      </c>
      <c r="M135" s="23">
        <f>M132+(M137-M132)*(3/5)</f>
        <v>-4.3733473654723802</v>
      </c>
      <c r="N135" s="23"/>
      <c r="O135" s="23"/>
      <c r="P135" s="23">
        <f>P132+(P137-P132)*(3/5)</f>
        <v>0.27424217729714701</v>
      </c>
      <c r="Q135" s="23">
        <f>Q132+(Q137-Q132)*(3/5)</f>
        <v>-3.6698451136694272</v>
      </c>
      <c r="S135">
        <v>0</v>
      </c>
      <c r="X135">
        <f t="shared" si="10"/>
        <v>1.6046130417210911</v>
      </c>
      <c r="Y135">
        <f t="shared" si="11"/>
        <v>-0.97128009993866948</v>
      </c>
    </row>
    <row r="136" spans="1:25">
      <c r="A136">
        <v>134</v>
      </c>
      <c r="C136" s="23">
        <f>C132+(C137-C132)*(4/5)</f>
        <v>-0.83489873511377599</v>
      </c>
      <c r="D136" s="23">
        <f>D132+(D137-D132)*(4/5)</f>
        <v>-2.7059537718170539</v>
      </c>
      <c r="E136" s="23">
        <f>E132+(E137-E132)*(4/5)</f>
        <v>1.8733066151381241</v>
      </c>
      <c r="F136" s="23"/>
      <c r="G136" s="23">
        <f>G132+(G137-G132)*(4/5)</f>
        <v>-4.2624968360427262</v>
      </c>
      <c r="H136" s="23">
        <f>H132+(H137-H132)*(4/5)</f>
        <v>-4.2936760145758717</v>
      </c>
      <c r="I136" s="23"/>
      <c r="J136" s="23"/>
      <c r="K136" s="23">
        <f>K132+(K137-K132)*(4/5)</f>
        <v>-3.4045752171839903</v>
      </c>
      <c r="L136" s="23">
        <f>L132+(L137-L132)*(4/5)</f>
        <v>-4.4622381315234803</v>
      </c>
      <c r="M136" s="23">
        <f>M132+(M137-M132)*(4/5)</f>
        <v>-4.3882520310743098</v>
      </c>
      <c r="N136" s="23"/>
      <c r="O136" s="23"/>
      <c r="P136" s="23">
        <f>P132+(P137-P132)*(4/5)</f>
        <v>0.26911599518492901</v>
      </c>
      <c r="Q136" s="23">
        <f>Q132+(Q137-Q132)*(4/5)</f>
        <v>-3.6736912123689192</v>
      </c>
      <c r="S136">
        <v>0</v>
      </c>
      <c r="X136">
        <f t="shared" si="10"/>
        <v>1.604190619953195</v>
      </c>
      <c r="Y136">
        <f t="shared" si="11"/>
        <v>-0.96773744055186528</v>
      </c>
    </row>
    <row r="137" spans="1:25">
      <c r="A137">
        <v>135</v>
      </c>
      <c r="C137">
        <v>-0.847831664726173</v>
      </c>
      <c r="D137">
        <v>-2.71334252990335</v>
      </c>
      <c r="E137">
        <v>1.8677580112580101</v>
      </c>
      <c r="G137">
        <v>-4.2711494252899902</v>
      </c>
      <c r="H137">
        <v>-4.3037545783598201</v>
      </c>
      <c r="K137">
        <v>-3.4135474979957001</v>
      </c>
      <c r="L137">
        <v>-4.4717126460895402</v>
      </c>
      <c r="M137">
        <v>-4.4031566966762403</v>
      </c>
      <c r="P137">
        <v>0.26398981307271102</v>
      </c>
      <c r="Q137">
        <f>K137-P137</f>
        <v>-3.6775373110684111</v>
      </c>
      <c r="S137">
        <v>0</v>
      </c>
      <c r="X137">
        <f t="shared" si="10"/>
        <v>1.6037681981852991</v>
      </c>
      <c r="Y137">
        <f t="shared" si="11"/>
        <v>-0.96419478116506108</v>
      </c>
    </row>
    <row r="138" spans="1:25">
      <c r="A138">
        <v>136</v>
      </c>
      <c r="C138" s="23">
        <f>C137+(C142-C137)*(1/5)</f>
        <v>-0.86045842332761024</v>
      </c>
      <c r="D138" s="23">
        <f>D137+(D142-D137)*(1/5)</f>
        <v>-2.7203782683395179</v>
      </c>
      <c r="E138" s="23">
        <f>E137+(E142-E137)*(1/5)</f>
        <v>1.862162486913248</v>
      </c>
      <c r="F138" s="23"/>
      <c r="G138" s="23">
        <f>G137+(G142-G137)*(1/5)</f>
        <v>-4.2792679583570985</v>
      </c>
      <c r="H138" s="23">
        <f>H137+(H142-H137)*(1/5)</f>
        <v>-4.3132804605848705</v>
      </c>
      <c r="I138" s="23"/>
      <c r="J138" s="23"/>
      <c r="K138" s="23">
        <f>K137+(K142-K137)*(1/5)</f>
        <v>-3.4218829715956982</v>
      </c>
      <c r="L138" s="23">
        <f>L137+(L142-L137)*(1/5)</f>
        <v>-4.4805412101363959</v>
      </c>
      <c r="M138" s="23">
        <f>M137+(M142-M137)*(1/5)</f>
        <v>-4.4171091628321921</v>
      </c>
      <c r="N138" s="23"/>
      <c r="O138" s="23"/>
      <c r="P138" s="23">
        <f>P137+(P142-P137)*(1/5)</f>
        <v>0.25916487884277062</v>
      </c>
      <c r="Q138" s="23">
        <f>Q137+(Q142-Q137)*(1/5)</f>
        <v>-3.6810478504384685</v>
      </c>
      <c r="S138">
        <v>0</v>
      </c>
      <c r="X138">
        <f t="shared" si="10"/>
        <v>1.6029976080704773</v>
      </c>
      <c r="Y138">
        <f t="shared" si="11"/>
        <v>-0.96066958209895059</v>
      </c>
    </row>
    <row r="139" spans="1:25">
      <c r="A139">
        <v>137</v>
      </c>
      <c r="C139" s="23">
        <f>C137+(C142-C137)*(2/5)</f>
        <v>-0.87308518192904738</v>
      </c>
      <c r="D139" s="23">
        <f>D137+(D142-D137)*(2/5)</f>
        <v>-2.7274140067756858</v>
      </c>
      <c r="E139" s="23">
        <f>E137+(E142-E137)*(2/5)</f>
        <v>1.856566962568486</v>
      </c>
      <c r="F139" s="23"/>
      <c r="G139" s="23">
        <f>G137+(G142-G137)*(2/5)</f>
        <v>-4.2873864914242059</v>
      </c>
      <c r="H139" s="23">
        <f>H137+(H142-H137)*(2/5)</f>
        <v>-4.3228063428099199</v>
      </c>
      <c r="I139" s="23"/>
      <c r="J139" s="23"/>
      <c r="K139" s="23">
        <f>K137+(K142-K137)*(2/5)</f>
        <v>-3.4302184451956963</v>
      </c>
      <c r="L139" s="23">
        <f>L137+(L142-L137)*(2/5)</f>
        <v>-4.4893697741832517</v>
      </c>
      <c r="M139" s="23">
        <f>M137+(M142-M137)*(2/5)</f>
        <v>-4.4310616289881439</v>
      </c>
      <c r="N139" s="23"/>
      <c r="O139" s="23"/>
      <c r="P139" s="23">
        <f>P137+(P142-P137)*(2/5)</f>
        <v>0.25433994461283022</v>
      </c>
      <c r="Q139" s="23">
        <f>Q137+(Q142-Q137)*(2/5)</f>
        <v>-3.6845583898085263</v>
      </c>
      <c r="S139">
        <v>0</v>
      </c>
      <c r="X139">
        <f t="shared" si="10"/>
        <v>1.6022270179556557</v>
      </c>
      <c r="Y139">
        <f t="shared" si="11"/>
        <v>-0.95714438303284055</v>
      </c>
    </row>
    <row r="140" spans="1:25">
      <c r="A140">
        <v>138</v>
      </c>
      <c r="C140" s="23">
        <f>C137+(C142-C137)*(3/5)</f>
        <v>-0.88571194053048463</v>
      </c>
      <c r="D140" s="23">
        <f>D137+(D142-D137)*(3/5)</f>
        <v>-2.7344497452118541</v>
      </c>
      <c r="E140" s="23">
        <f>E137+(E142-E137)*(3/5)</f>
        <v>1.8509714382237241</v>
      </c>
      <c r="F140" s="23"/>
      <c r="G140" s="23">
        <f>G137+(G142-G137)*(3/5)</f>
        <v>-4.2955050244913142</v>
      </c>
      <c r="H140" s="23">
        <f>H137+(H142-H137)*(3/5)</f>
        <v>-4.3323322250349703</v>
      </c>
      <c r="I140" s="23"/>
      <c r="J140" s="23"/>
      <c r="K140" s="23">
        <f>K137+(K142-K137)*(3/5)</f>
        <v>-3.4385539187956939</v>
      </c>
      <c r="L140" s="23">
        <f>L137+(L142-L137)*(3/5)</f>
        <v>-4.4981983382301083</v>
      </c>
      <c r="M140" s="23">
        <f>M137+(M142-M137)*(3/5)</f>
        <v>-4.4450140951440966</v>
      </c>
      <c r="N140" s="23"/>
      <c r="O140" s="23"/>
      <c r="P140" s="23">
        <f>P137+(P142-P137)*(3/5)</f>
        <v>0.24951501038288981</v>
      </c>
      <c r="Q140" s="23">
        <f>Q137+(Q142-Q137)*(3/5)</f>
        <v>-3.6880689291785838</v>
      </c>
      <c r="S140">
        <v>0</v>
      </c>
      <c r="X140">
        <f t="shared" si="10"/>
        <v>1.6014564278408343</v>
      </c>
      <c r="Y140">
        <f t="shared" si="11"/>
        <v>-0.95361918396672962</v>
      </c>
    </row>
    <row r="141" spans="1:25">
      <c r="A141">
        <v>139</v>
      </c>
      <c r="C141" s="23">
        <f>C137+(C142-C137)*(4/5)</f>
        <v>-0.89833869913192177</v>
      </c>
      <c r="D141" s="23">
        <f>D137+(D142-D137)*(4/5)</f>
        <v>-2.741485483648022</v>
      </c>
      <c r="E141" s="23">
        <f>E137+(E142-E137)*(4/5)</f>
        <v>1.845375913878962</v>
      </c>
      <c r="F141" s="23"/>
      <c r="G141" s="23">
        <f>G137+(G142-G137)*(4/5)</f>
        <v>-4.3036235575584216</v>
      </c>
      <c r="H141" s="23">
        <f>H137+(H142-H137)*(4/5)</f>
        <v>-4.3418581072600198</v>
      </c>
      <c r="I141" s="23"/>
      <c r="J141" s="23"/>
      <c r="K141" s="23">
        <f>K137+(K142-K137)*(4/5)</f>
        <v>-3.446889392395692</v>
      </c>
      <c r="L141" s="23">
        <f>L137+(L142-L137)*(4/5)</f>
        <v>-4.507026902276964</v>
      </c>
      <c r="M141" s="23">
        <f>M137+(M142-M137)*(4/5)</f>
        <v>-4.4589665613000484</v>
      </c>
      <c r="N141" s="23"/>
      <c r="O141" s="23"/>
      <c r="P141" s="23">
        <f>P137+(P142-P137)*(4/5)</f>
        <v>0.24469007615294941</v>
      </c>
      <c r="Q141" s="23">
        <f>Q137+(Q142-Q137)*(4/5)</f>
        <v>-3.6915794685486416</v>
      </c>
      <c r="S141">
        <v>0</v>
      </c>
      <c r="X141">
        <f t="shared" si="10"/>
        <v>1.6006858377260127</v>
      </c>
      <c r="Y141">
        <f t="shared" si="11"/>
        <v>-0.95009398490061958</v>
      </c>
    </row>
    <row r="142" spans="1:25">
      <c r="A142">
        <v>140</v>
      </c>
      <c r="C142">
        <v>-0.91096545773335902</v>
      </c>
      <c r="D142">
        <v>-2.7485212220841899</v>
      </c>
      <c r="E142">
        <v>1.8397803895342</v>
      </c>
      <c r="G142">
        <v>-4.3117420906255299</v>
      </c>
      <c r="H142">
        <v>-4.3513839894850701</v>
      </c>
      <c r="K142">
        <v>-3.4552248659956901</v>
      </c>
      <c r="L142">
        <v>-4.5158554663238197</v>
      </c>
      <c r="M142">
        <v>-4.4729190274560002</v>
      </c>
      <c r="P142">
        <v>0.23986514192300901</v>
      </c>
      <c r="Q142">
        <f>K142-P142</f>
        <v>-3.695090007918699</v>
      </c>
      <c r="S142">
        <v>0</v>
      </c>
      <c r="X142">
        <f t="shared" si="10"/>
        <v>1.5999152476111909</v>
      </c>
      <c r="Y142">
        <f t="shared" si="11"/>
        <v>-0.9465687858345091</v>
      </c>
    </row>
    <row r="143" spans="1:25">
      <c r="A143">
        <v>141</v>
      </c>
      <c r="C143" s="23">
        <f>C142+(C147-C142)*(1/5)</f>
        <v>-0.92328616611885717</v>
      </c>
      <c r="D143" s="23">
        <f>D142+(D147-D142)*(1/5)</f>
        <v>-2.75522766606051</v>
      </c>
      <c r="E143" s="23">
        <f>E142+(E147-E142)*(1/5)</f>
        <v>1.834161406408048</v>
      </c>
      <c r="F143" s="23"/>
      <c r="G143" s="23">
        <f>G142+(G147-G142)*(1/5)</f>
        <v>-4.319369525748094</v>
      </c>
      <c r="H143" s="23">
        <f>H142+(H147-H142)*(1/5)</f>
        <v>-4.3603976885852322</v>
      </c>
      <c r="I143" s="23"/>
      <c r="J143" s="23"/>
      <c r="K143" s="23">
        <f>K142+(K147-K142)*(1/5)</f>
        <v>-3.4629630347007079</v>
      </c>
      <c r="L143" s="23">
        <f>L142+(L147-L142)*(1/5)</f>
        <v>-4.5241010650073221</v>
      </c>
      <c r="M143" s="23">
        <f>M142+(M147-M142)*(1/5)</f>
        <v>-4.4859991469057618</v>
      </c>
      <c r="N143" s="23"/>
      <c r="O143" s="23"/>
      <c r="P143" s="23">
        <f>P142+(P147-P142)*(1/5)</f>
        <v>0.23533341146805062</v>
      </c>
      <c r="Q143" s="23">
        <f>Q142+(Q147-Q142)*(1/5)</f>
        <v>-3.6982964461687584</v>
      </c>
      <c r="S143">
        <v>0</v>
      </c>
      <c r="X143">
        <f t="shared" si="10"/>
        <v>1.5988279949399975</v>
      </c>
      <c r="Y143">
        <f t="shared" si="11"/>
        <v>-0.94306878010824846</v>
      </c>
    </row>
    <row r="144" spans="1:25">
      <c r="A144">
        <v>142</v>
      </c>
      <c r="C144" s="23">
        <f>C142+(C147-C142)*(2/5)</f>
        <v>-0.93560687450435542</v>
      </c>
      <c r="D144" s="23">
        <f>D142+(D147-D142)*(2/5)</f>
        <v>-2.76193411003683</v>
      </c>
      <c r="E144" s="23">
        <f>E142+(E147-E142)*(2/5)</f>
        <v>1.8285424232818961</v>
      </c>
      <c r="F144" s="23"/>
      <c r="G144" s="23">
        <f>G142+(G147-G142)*(2/5)</f>
        <v>-4.326996960870658</v>
      </c>
      <c r="H144" s="23">
        <f>H142+(H147-H142)*(2/5)</f>
        <v>-4.3694113876853944</v>
      </c>
      <c r="I144" s="23"/>
      <c r="J144" s="23"/>
      <c r="K144" s="23">
        <f>K142+(K147-K142)*(2/5)</f>
        <v>-3.4707012034057261</v>
      </c>
      <c r="L144" s="23">
        <f>L142+(L147-L142)*(2/5)</f>
        <v>-4.5323466636908236</v>
      </c>
      <c r="M144" s="23">
        <f>M142+(M147-M142)*(2/5)</f>
        <v>-4.4990792663555244</v>
      </c>
      <c r="N144" s="23"/>
      <c r="O144" s="23"/>
      <c r="P144" s="23">
        <f>P142+(P147-P142)*(2/5)</f>
        <v>0.2308016810130922</v>
      </c>
      <c r="Q144" s="23">
        <f>Q142+(Q147-Q142)*(2/5)</f>
        <v>-3.7015028844188183</v>
      </c>
      <c r="S144">
        <v>0</v>
      </c>
      <c r="X144">
        <f t="shared" si="10"/>
        <v>1.5977407422688039</v>
      </c>
      <c r="Y144">
        <f t="shared" si="11"/>
        <v>-0.93956877438198827</v>
      </c>
    </row>
    <row r="145" spans="1:25">
      <c r="A145">
        <v>143</v>
      </c>
      <c r="C145" s="23">
        <f>C142+(C147-C142)*(3/5)</f>
        <v>-0.94792758288985357</v>
      </c>
      <c r="D145" s="23">
        <f>D142+(D147-D142)*(3/5)</f>
        <v>-2.76864055401315</v>
      </c>
      <c r="E145" s="23">
        <f>E142+(E147-E142)*(3/5)</f>
        <v>1.8229234401557439</v>
      </c>
      <c r="F145" s="23"/>
      <c r="G145" s="23">
        <f>G142+(G147-G142)*(3/5)</f>
        <v>-4.334624395993222</v>
      </c>
      <c r="H145" s="23">
        <f>H142+(H147-H142)*(3/5)</f>
        <v>-4.3784250867855556</v>
      </c>
      <c r="I145" s="23"/>
      <c r="J145" s="23"/>
      <c r="K145" s="23">
        <f>K142+(K147-K142)*(3/5)</f>
        <v>-3.4784393721107438</v>
      </c>
      <c r="L145" s="23">
        <f>L142+(L147-L142)*(3/5)</f>
        <v>-4.540592262374326</v>
      </c>
      <c r="M145" s="23">
        <f>M142+(M147-M142)*(3/5)</f>
        <v>-4.512159385805286</v>
      </c>
      <c r="N145" s="23"/>
      <c r="O145" s="23"/>
      <c r="P145" s="23">
        <f>P142+(P147-P142)*(3/5)</f>
        <v>0.22626995055813381</v>
      </c>
      <c r="Q145" s="23">
        <f>Q142+(Q147-Q142)*(3/5)</f>
        <v>-3.7047093226688776</v>
      </c>
      <c r="S145">
        <v>0</v>
      </c>
      <c r="X145">
        <f t="shared" si="10"/>
        <v>1.5966534895976101</v>
      </c>
      <c r="Y145">
        <f t="shared" si="11"/>
        <v>-0.93606876865572763</v>
      </c>
    </row>
    <row r="146" spans="1:25">
      <c r="A146">
        <v>144</v>
      </c>
      <c r="C146" s="23">
        <f>C142+(C147-C142)*(4/5)</f>
        <v>-0.96024829127535183</v>
      </c>
      <c r="D146" s="23">
        <f>D142+(D147-D142)*(4/5)</f>
        <v>-2.77534699798947</v>
      </c>
      <c r="E146" s="23">
        <f>E142+(E147-E142)*(4/5)</f>
        <v>1.817304457029592</v>
      </c>
      <c r="F146" s="23"/>
      <c r="G146" s="23">
        <f>G142+(G147-G142)*(4/5)</f>
        <v>-4.3422518311157861</v>
      </c>
      <c r="H146" s="23">
        <f>H142+(H147-H142)*(4/5)</f>
        <v>-4.3874387858857178</v>
      </c>
      <c r="I146" s="23"/>
      <c r="J146" s="23"/>
      <c r="K146" s="23">
        <f>K142+(K147-K142)*(4/5)</f>
        <v>-3.486177540815762</v>
      </c>
      <c r="L146" s="23">
        <f>L142+(L147-L142)*(4/5)</f>
        <v>-4.5488378610578275</v>
      </c>
      <c r="M146" s="23">
        <f>M142+(M147-M142)*(4/5)</f>
        <v>-4.5252395052550485</v>
      </c>
      <c r="N146" s="23"/>
      <c r="O146" s="23"/>
      <c r="P146" s="23">
        <f>P142+(P147-P142)*(4/5)</f>
        <v>0.2217382201031754</v>
      </c>
      <c r="Q146" s="23">
        <f>Q142+(Q147-Q142)*(4/5)</f>
        <v>-3.7079157609189375</v>
      </c>
      <c r="S146">
        <v>0</v>
      </c>
      <c r="X146">
        <f t="shared" si="10"/>
        <v>1.5955662369264165</v>
      </c>
      <c r="Y146">
        <f t="shared" si="11"/>
        <v>-0.93256876292946744</v>
      </c>
    </row>
    <row r="147" spans="1:25">
      <c r="A147">
        <v>145</v>
      </c>
      <c r="C147">
        <v>-0.97256899966084998</v>
      </c>
      <c r="D147">
        <v>-2.7820534419657901</v>
      </c>
      <c r="E147">
        <v>1.81168547390344</v>
      </c>
      <c r="G147">
        <v>-4.3498792662383501</v>
      </c>
      <c r="H147">
        <v>-4.3964524849858799</v>
      </c>
      <c r="K147">
        <v>-3.4939157095207798</v>
      </c>
      <c r="L147">
        <v>-4.5570834597413299</v>
      </c>
      <c r="M147">
        <v>-4.5383196247048101</v>
      </c>
      <c r="P147">
        <v>0.21720648964821701</v>
      </c>
      <c r="Q147">
        <f>K147-P147</f>
        <v>-3.7111221991689969</v>
      </c>
      <c r="S147">
        <v>0</v>
      </c>
      <c r="X147">
        <f t="shared" si="10"/>
        <v>1.5944789842552229</v>
      </c>
      <c r="Y147">
        <f t="shared" si="11"/>
        <v>-0.92906875720320681</v>
      </c>
    </row>
    <row r="148" spans="1:25">
      <c r="A148">
        <v>146</v>
      </c>
      <c r="C148" s="23">
        <f>C147+(C152-C147)*(1/5)</f>
        <v>-0.98458638745937399</v>
      </c>
      <c r="D148" s="23">
        <f>D147+(D152-D147)*(1/5)</f>
        <v>-2.788452168783726</v>
      </c>
      <c r="E148" s="23">
        <f>E147+(E152-E147)*(1/5)</f>
        <v>1.8060621335347999</v>
      </c>
      <c r="F148" s="23"/>
      <c r="G148" s="23">
        <f>G147+(G152-G147)*(1/5)</f>
        <v>-4.3570544083339184</v>
      </c>
      <c r="H148" s="23">
        <f>H147+(H152-H147)*(1/5)</f>
        <v>-4.404990567932848</v>
      </c>
      <c r="I148" s="23"/>
      <c r="J148" s="23"/>
      <c r="K148" s="23">
        <f>K147+(K152-K147)*(1/5)</f>
        <v>-3.5011154993853237</v>
      </c>
      <c r="L148" s="23">
        <f>L147+(L152-L147)*(1/5)</f>
        <v>-4.5647778771102763</v>
      </c>
      <c r="M148" s="23">
        <f>M147+(M152-M147)*(1/5)</f>
        <v>-4.5505567529288182</v>
      </c>
      <c r="N148" s="23"/>
      <c r="O148" s="23"/>
      <c r="P148" s="23">
        <f>P147+(P152-P147)*(1/5)</f>
        <v>0.21294258132995342</v>
      </c>
      <c r="Q148" s="23">
        <f>Q147+(Q152-Q147)*(1/5)</f>
        <v>-3.7140580807152772</v>
      </c>
      <c r="S148">
        <v>0</v>
      </c>
      <c r="X148">
        <f t="shared" si="10"/>
        <v>1.5931195522048465</v>
      </c>
      <c r="Y148">
        <f t="shared" si="11"/>
        <v>-0.92560591193155117</v>
      </c>
    </row>
    <row r="149" spans="1:25">
      <c r="A149">
        <v>147</v>
      </c>
      <c r="C149" s="23">
        <f>C147+(C152-C147)*(2/5)</f>
        <v>-0.99660377525789801</v>
      </c>
      <c r="D149" s="23">
        <f>D147+(D152-D147)*(2/5)</f>
        <v>-2.794850895601662</v>
      </c>
      <c r="E149" s="23">
        <f>E147+(E152-E147)*(2/5)</f>
        <v>1.8004387931661601</v>
      </c>
      <c r="F149" s="23"/>
      <c r="G149" s="23">
        <f>G147+(G152-G147)*(2/5)</f>
        <v>-4.3642295504294859</v>
      </c>
      <c r="H149" s="23">
        <f>H147+(H152-H147)*(2/5)</f>
        <v>-4.4135286508798162</v>
      </c>
      <c r="I149" s="23"/>
      <c r="J149" s="23"/>
      <c r="K149" s="23">
        <f>K147+(K152-K147)*(2/5)</f>
        <v>-3.5083152892498677</v>
      </c>
      <c r="L149" s="23">
        <f>L147+(L152-L147)*(2/5)</f>
        <v>-4.5724722944792218</v>
      </c>
      <c r="M149" s="23">
        <f>M147+(M152-M147)*(2/5)</f>
        <v>-4.5627938811528264</v>
      </c>
      <c r="N149" s="23"/>
      <c r="O149" s="23"/>
      <c r="P149" s="23">
        <f>P147+(P152-P147)*(2/5)</f>
        <v>0.2086786730116898</v>
      </c>
      <c r="Q149" s="23">
        <f>Q147+(Q152-Q147)*(2/5)</f>
        <v>-3.7169939622615575</v>
      </c>
      <c r="S149">
        <v>0</v>
      </c>
      <c r="X149">
        <f t="shared" si="10"/>
        <v>1.5917601201544702</v>
      </c>
      <c r="Y149">
        <f t="shared" si="11"/>
        <v>-0.92214306665989554</v>
      </c>
    </row>
    <row r="150" spans="1:25">
      <c r="A150">
        <v>148</v>
      </c>
      <c r="C150" s="23">
        <f>C147+(C152-C147)*(3/5)</f>
        <v>-1.0086211630564219</v>
      </c>
      <c r="D150" s="23">
        <f>D147+(D152-D147)*(3/5)</f>
        <v>-2.801249622419598</v>
      </c>
      <c r="E150" s="23">
        <f>E147+(E152-E147)*(3/5)</f>
        <v>1.79481545279752</v>
      </c>
      <c r="F150" s="23"/>
      <c r="G150" s="23">
        <f>G147+(G152-G147)*(3/5)</f>
        <v>-4.3714046925250543</v>
      </c>
      <c r="H150" s="23">
        <f>H147+(H152-H147)*(3/5)</f>
        <v>-4.4220667338267834</v>
      </c>
      <c r="I150" s="23"/>
      <c r="J150" s="23"/>
      <c r="K150" s="23">
        <f>K147+(K152-K147)*(3/5)</f>
        <v>-3.5155150791144121</v>
      </c>
      <c r="L150" s="23">
        <f>L147+(L152-L147)*(3/5)</f>
        <v>-4.5801667118481681</v>
      </c>
      <c r="M150" s="23">
        <f>M147+(M152-M147)*(3/5)</f>
        <v>-4.5750310093768336</v>
      </c>
      <c r="N150" s="23"/>
      <c r="O150" s="23"/>
      <c r="P150" s="23">
        <f>P147+(P152-P147)*(3/5)</f>
        <v>0.2044147646934262</v>
      </c>
      <c r="Q150" s="23">
        <f>Q147+(Q152-Q147)*(3/5)</f>
        <v>-3.7199298438078383</v>
      </c>
      <c r="S150">
        <v>0</v>
      </c>
      <c r="X150">
        <f t="shared" si="10"/>
        <v>1.5904006881040937</v>
      </c>
      <c r="Y150">
        <f t="shared" si="11"/>
        <v>-0.91868022138824035</v>
      </c>
    </row>
    <row r="151" spans="1:25">
      <c r="A151">
        <v>149</v>
      </c>
      <c r="C151" s="23">
        <f>C147+(C152-C147)*(4/5)</f>
        <v>-1.020638550854946</v>
      </c>
      <c r="D151" s="23">
        <f>D147+(D152-D147)*(4/5)</f>
        <v>-2.8076483492375339</v>
      </c>
      <c r="E151" s="23">
        <f>E147+(E152-E147)*(4/5)</f>
        <v>1.7891921124288801</v>
      </c>
      <c r="F151" s="23"/>
      <c r="G151" s="23">
        <f>G147+(G152-G147)*(4/5)</f>
        <v>-4.3785798346206217</v>
      </c>
      <c r="H151" s="23">
        <f>H147+(H152-H147)*(4/5)</f>
        <v>-4.4306048167737515</v>
      </c>
      <c r="I151" s="23"/>
      <c r="J151" s="23"/>
      <c r="K151" s="23">
        <f>K147+(K152-K147)*(4/5)</f>
        <v>-3.522714868978956</v>
      </c>
      <c r="L151" s="23">
        <f>L147+(L152-L147)*(4/5)</f>
        <v>-4.5878611292171136</v>
      </c>
      <c r="M151" s="23">
        <f>M147+(M152-M147)*(4/5)</f>
        <v>-4.5872681376008417</v>
      </c>
      <c r="N151" s="23"/>
      <c r="O151" s="23"/>
      <c r="P151" s="23">
        <f>P147+(P152-P147)*(4/5)</f>
        <v>0.20015085637516258</v>
      </c>
      <c r="Q151" s="23">
        <f>Q147+(Q152-Q147)*(4/5)</f>
        <v>-3.7228657253541186</v>
      </c>
      <c r="S151">
        <v>0</v>
      </c>
      <c r="X151">
        <f t="shared" si="10"/>
        <v>1.5890412560537175</v>
      </c>
      <c r="Y151">
        <f t="shared" si="11"/>
        <v>-0.91521737611658471</v>
      </c>
    </row>
    <row r="152" spans="1:25">
      <c r="A152">
        <v>150</v>
      </c>
      <c r="C152">
        <v>-1.0326559386534699</v>
      </c>
      <c r="D152">
        <v>-2.8140470760554699</v>
      </c>
      <c r="E152">
        <v>1.78356877206024</v>
      </c>
      <c r="G152">
        <v>-4.3857549767161901</v>
      </c>
      <c r="H152">
        <v>-4.4391428997207196</v>
      </c>
      <c r="K152">
        <v>-3.5299146588435</v>
      </c>
      <c r="L152">
        <v>-4.59555554658606</v>
      </c>
      <c r="M152">
        <v>-4.5995052658248499</v>
      </c>
      <c r="P152">
        <v>0.19588694805689899</v>
      </c>
      <c r="Q152">
        <f>K152-P152</f>
        <v>-3.725801606900399</v>
      </c>
      <c r="S152">
        <v>0</v>
      </c>
      <c r="X152">
        <f t="shared" si="10"/>
        <v>1.587681824003341</v>
      </c>
      <c r="Y152">
        <f t="shared" si="11"/>
        <v>-0.91175453084492908</v>
      </c>
    </row>
    <row r="153" spans="1:25">
      <c r="A153">
        <v>151</v>
      </c>
      <c r="C153" s="23">
        <f>C152+(C157-C152)*(1/5)</f>
        <v>-1.044373063077876</v>
      </c>
      <c r="D153" s="23">
        <f>D152+(D157-D152)*(1/5)</f>
        <v>-2.8201579286569558</v>
      </c>
      <c r="E153" s="23">
        <f>E152+(E157-E152)*(1/5)</f>
        <v>1.777957725380948</v>
      </c>
      <c r="F153" s="23"/>
      <c r="G153" s="23">
        <f>G152+(G157-G152)*(1/5)</f>
        <v>-4.3925128254471781</v>
      </c>
      <c r="H153" s="23">
        <f>H152+(H157-H152)*(1/5)</f>
        <v>-4.4472388115622117</v>
      </c>
      <c r="I153" s="23"/>
      <c r="J153" s="23"/>
      <c r="K153" s="23">
        <f>K152+(K157-K152)*(1/5)</f>
        <v>-3.536328565820682</v>
      </c>
      <c r="L153" s="23">
        <f>L152+(L157-L152)*(1/5)</f>
        <v>-4.602922372777158</v>
      </c>
      <c r="M153" s="23">
        <f>M152+(M157-M152)*(1/5)</f>
        <v>-4.6113350579610675</v>
      </c>
      <c r="N153" s="23"/>
      <c r="O153" s="23"/>
      <c r="P153" s="23">
        <f>P152+(P157-P152)*(1/5)</f>
        <v>0.19202993904861979</v>
      </c>
      <c r="Q153" s="23">
        <f>Q152+(Q157-Q152)*(1/5)</f>
        <v>-3.728358504869302</v>
      </c>
      <c r="S153">
        <v>0</v>
      </c>
      <c r="X153">
        <f t="shared" si="10"/>
        <v>1.5859277863323282</v>
      </c>
      <c r="Y153">
        <f t="shared" si="11"/>
        <v>-0.90820057621234618</v>
      </c>
    </row>
    <row r="154" spans="1:25">
      <c r="A154">
        <v>152</v>
      </c>
      <c r="C154" s="23">
        <f>C152+(C157-C152)*(2/5)</f>
        <v>-1.0560901875022819</v>
      </c>
      <c r="D154" s="23">
        <f>D152+(D157-D152)*(2/5)</f>
        <v>-2.8262687812584417</v>
      </c>
      <c r="E154" s="23">
        <f>E152+(E157-E152)*(2/5)</f>
        <v>1.772346678701656</v>
      </c>
      <c r="F154" s="23"/>
      <c r="G154" s="23">
        <f>G152+(G157-G152)*(2/5)</f>
        <v>-4.3992706741781662</v>
      </c>
      <c r="H154" s="23">
        <f>H152+(H157-H152)*(2/5)</f>
        <v>-4.4553347234037037</v>
      </c>
      <c r="I154" s="23"/>
      <c r="J154" s="23"/>
      <c r="K154" s="23">
        <f>K152+(K157-K152)*(2/5)</f>
        <v>-3.542742472797864</v>
      </c>
      <c r="L154" s="23">
        <f>L152+(L157-L152)*(2/5)</f>
        <v>-4.610289198968256</v>
      </c>
      <c r="M154" s="23">
        <f>M152+(M157-M152)*(2/5)</f>
        <v>-4.6231648500972859</v>
      </c>
      <c r="N154" s="23"/>
      <c r="O154" s="23"/>
      <c r="P154" s="23">
        <f>P152+(P157-P152)*(2/5)</f>
        <v>0.18817293004034058</v>
      </c>
      <c r="Q154" s="23">
        <f>Q152+(Q157-Q152)*(2/5)</f>
        <v>-3.7309154028382046</v>
      </c>
      <c r="S154">
        <v>0</v>
      </c>
      <c r="X154">
        <f t="shared" si="10"/>
        <v>1.5841737486613154</v>
      </c>
      <c r="Y154">
        <f t="shared" si="11"/>
        <v>-0.90464662157976283</v>
      </c>
    </row>
    <row r="155" spans="1:25">
      <c r="A155">
        <v>153</v>
      </c>
      <c r="C155" s="23">
        <f>C152+(C157-C152)*(3/5)</f>
        <v>-1.067807311926688</v>
      </c>
      <c r="D155" s="23">
        <f>D152+(D157-D152)*(3/5)</f>
        <v>-2.8323796338599281</v>
      </c>
      <c r="E155" s="23">
        <f>E152+(E157-E152)*(3/5)</f>
        <v>1.7667356320223639</v>
      </c>
      <c r="F155" s="23"/>
      <c r="G155" s="23">
        <f>G152+(G157-G152)*(3/5)</f>
        <v>-4.4060285229091543</v>
      </c>
      <c r="H155" s="23">
        <f>H152+(H157-H152)*(3/5)</f>
        <v>-4.4634306352451958</v>
      </c>
      <c r="I155" s="23"/>
      <c r="J155" s="23"/>
      <c r="K155" s="23">
        <f>K152+(K157-K152)*(3/5)</f>
        <v>-3.5491563797750461</v>
      </c>
      <c r="L155" s="23">
        <f>L152+(L157-L152)*(3/5)</f>
        <v>-4.6176560251593539</v>
      </c>
      <c r="M155" s="23">
        <f>M152+(M157-M152)*(3/5)</f>
        <v>-4.6349946422335035</v>
      </c>
      <c r="N155" s="23"/>
      <c r="O155" s="23"/>
      <c r="P155" s="23">
        <f>P152+(P157-P152)*(3/5)</f>
        <v>0.1843159210320614</v>
      </c>
      <c r="Q155" s="23">
        <f>Q152+(Q157-Q152)*(3/5)</f>
        <v>-3.7334723008071076</v>
      </c>
      <c r="S155">
        <v>0</v>
      </c>
      <c r="X155">
        <f t="shared" si="10"/>
        <v>1.5824197109903024</v>
      </c>
      <c r="Y155">
        <f t="shared" si="11"/>
        <v>-0.90109266694717949</v>
      </c>
    </row>
    <row r="156" spans="1:25">
      <c r="A156">
        <v>154</v>
      </c>
      <c r="C156" s="23">
        <f>C152+(C157-C152)*(4/5)</f>
        <v>-1.0795244363510939</v>
      </c>
      <c r="D156" s="23">
        <f>D152+(D157-D152)*(4/5)</f>
        <v>-2.838490486461414</v>
      </c>
      <c r="E156" s="23">
        <f>E152+(E157-E152)*(4/5)</f>
        <v>1.7611245853430719</v>
      </c>
      <c r="F156" s="23"/>
      <c r="G156" s="23">
        <f>G152+(G157-G152)*(4/5)</f>
        <v>-4.4127863716401423</v>
      </c>
      <c r="H156" s="23">
        <f>H152+(H157-H152)*(4/5)</f>
        <v>-4.4715265470866878</v>
      </c>
      <c r="I156" s="23"/>
      <c r="J156" s="23"/>
      <c r="K156" s="23">
        <f>K152+(K157-K152)*(4/5)</f>
        <v>-3.5555702867522281</v>
      </c>
      <c r="L156" s="23">
        <f>L152+(L157-L152)*(4/5)</f>
        <v>-4.6250228513504519</v>
      </c>
      <c r="M156" s="23">
        <f>M152+(M157-M152)*(4/5)</f>
        <v>-4.646824434369722</v>
      </c>
      <c r="N156" s="23"/>
      <c r="O156" s="23"/>
      <c r="P156" s="23">
        <f>P152+(P157-P152)*(4/5)</f>
        <v>0.1804589120237822</v>
      </c>
      <c r="Q156" s="23">
        <f>Q152+(Q157-Q152)*(4/5)</f>
        <v>-3.7360291987760101</v>
      </c>
      <c r="S156">
        <v>0</v>
      </c>
      <c r="X156">
        <f t="shared" si="10"/>
        <v>1.5806656733192896</v>
      </c>
      <c r="Y156">
        <f t="shared" si="11"/>
        <v>-0.89753871231459614</v>
      </c>
    </row>
    <row r="157" spans="1:25">
      <c r="A157">
        <v>155</v>
      </c>
      <c r="C157">
        <v>-1.0912415607754999</v>
      </c>
      <c r="D157">
        <v>-2.8446013390628999</v>
      </c>
      <c r="E157">
        <v>1.7555135386637799</v>
      </c>
      <c r="G157">
        <v>-4.4195442203711304</v>
      </c>
      <c r="H157">
        <v>-4.4796224589281799</v>
      </c>
      <c r="K157">
        <v>-3.5619841937294101</v>
      </c>
      <c r="L157">
        <v>-4.6323896775415498</v>
      </c>
      <c r="M157">
        <v>-4.6586542265059396</v>
      </c>
      <c r="P157">
        <v>0.17660190301550299</v>
      </c>
      <c r="Q157">
        <f>K157-P157</f>
        <v>-3.7385860967449132</v>
      </c>
      <c r="S157">
        <v>0</v>
      </c>
      <c r="X157">
        <f t="shared" si="10"/>
        <v>1.5789116356482769</v>
      </c>
      <c r="Y157">
        <f t="shared" si="11"/>
        <v>-0.89398475768201324</v>
      </c>
    </row>
    <row r="158" spans="1:25">
      <c r="A158">
        <v>156</v>
      </c>
      <c r="C158" s="23">
        <f>C157+(C162-C157)*(1/5)</f>
        <v>-1.1026629456269539</v>
      </c>
      <c r="D158" s="23">
        <f>D157+(D162-D157)*(1/5)</f>
        <v>-2.8504424228510299</v>
      </c>
      <c r="E158" s="23">
        <f>E157+(E162-E157)*(1/5)</f>
        <v>1.7499284551487939</v>
      </c>
      <c r="F158" s="23"/>
      <c r="G158" s="23">
        <f>G157+(G162-G157)*(1/5)</f>
        <v>-4.4259164963234525</v>
      </c>
      <c r="H158" s="23">
        <f>H157+(H162-H157)*(1/5)</f>
        <v>-4.487306638093818</v>
      </c>
      <c r="I158" s="23"/>
      <c r="J158" s="23"/>
      <c r="K158" s="23">
        <f>K157+(K162-K157)*(1/5)</f>
        <v>-3.568491327519006</v>
      </c>
      <c r="L158" s="23">
        <f>L157+(L162-L157)*(1/5)</f>
        <v>-4.6389549971235118</v>
      </c>
      <c r="M158" s="23">
        <f>M157+(M162-M157)*(1/5)</f>
        <v>-4.6690369970098633</v>
      </c>
      <c r="N158" s="23"/>
      <c r="O158" s="23"/>
      <c r="P158" s="23">
        <f>P157+(P162-P157)*(1/5)</f>
        <v>0.17269480211433361</v>
      </c>
      <c r="Q158" s="23">
        <f>Q157+(Q162-Q157)*(1/5)</f>
        <v>-3.7411861296333395</v>
      </c>
      <c r="S158">
        <v>0</v>
      </c>
      <c r="X158">
        <f t="shared" si="10"/>
        <v>1.5772336530344604</v>
      </c>
      <c r="Y158">
        <f t="shared" si="11"/>
        <v>-0.89074370678230963</v>
      </c>
    </row>
    <row r="159" spans="1:25">
      <c r="A159">
        <v>157</v>
      </c>
      <c r="C159" s="23">
        <f>C157+(C162-C157)*(2/5)</f>
        <v>-1.114084330478408</v>
      </c>
      <c r="D159" s="23">
        <f>D157+(D162-D157)*(2/5)</f>
        <v>-2.8562835066391599</v>
      </c>
      <c r="E159" s="23">
        <f>E157+(E162-E157)*(2/5)</f>
        <v>1.7443433716338079</v>
      </c>
      <c r="F159" s="23"/>
      <c r="G159" s="23">
        <f>G157+(G162-G157)*(2/5)</f>
        <v>-4.4322887722757747</v>
      </c>
      <c r="H159" s="23">
        <f>H157+(H162-H157)*(2/5)</f>
        <v>-4.4949908172594562</v>
      </c>
      <c r="I159" s="23"/>
      <c r="J159" s="23"/>
      <c r="K159" s="23">
        <f>K157+(K162-K157)*(2/5)</f>
        <v>-3.5749984613086019</v>
      </c>
      <c r="L159" s="23">
        <f>L157+(L162-L157)*(2/5)</f>
        <v>-4.6455203167054737</v>
      </c>
      <c r="M159" s="23">
        <f>M157+(M162-M157)*(2/5)</f>
        <v>-4.6794197675137879</v>
      </c>
      <c r="N159" s="23"/>
      <c r="O159" s="23"/>
      <c r="P159" s="23">
        <f>P157+(P162-P157)*(2/5)</f>
        <v>0.16878770121316419</v>
      </c>
      <c r="Q159" s="23">
        <f>Q157+(Q162-Q157)*(2/5)</f>
        <v>-3.7437861625217663</v>
      </c>
      <c r="S159">
        <v>0</v>
      </c>
      <c r="X159">
        <f t="shared" si="10"/>
        <v>1.5755556704206437</v>
      </c>
      <c r="Y159">
        <f t="shared" si="11"/>
        <v>-0.88750265588260646</v>
      </c>
    </row>
    <row r="160" spans="1:25">
      <c r="A160">
        <v>158</v>
      </c>
      <c r="C160" s="23">
        <f>C157+(C162-C157)*(3/5)</f>
        <v>-1.125505715329862</v>
      </c>
      <c r="D160" s="23">
        <f>D157+(D162-D157)*(3/5)</f>
        <v>-2.8621245904272898</v>
      </c>
      <c r="E160" s="23">
        <f>E157+(E162-E157)*(3/5)</f>
        <v>1.7387582881188219</v>
      </c>
      <c r="F160" s="23"/>
      <c r="G160" s="23">
        <f>G157+(G162-G157)*(3/5)</f>
        <v>-4.4386610482280959</v>
      </c>
      <c r="H160" s="23">
        <f>H157+(H162-H157)*(3/5)</f>
        <v>-4.5026749964250934</v>
      </c>
      <c r="I160" s="23"/>
      <c r="J160" s="23"/>
      <c r="K160" s="23">
        <f>K157+(K162-K157)*(3/5)</f>
        <v>-3.5815055950981982</v>
      </c>
      <c r="L160" s="23">
        <f>L157+(L162-L157)*(3/5)</f>
        <v>-4.6520856362874365</v>
      </c>
      <c r="M160" s="23">
        <f>M157+(M162-M157)*(3/5)</f>
        <v>-4.6898025380177115</v>
      </c>
      <c r="N160" s="23"/>
      <c r="O160" s="23"/>
      <c r="P160" s="23">
        <f>P157+(P162-P157)*(3/5)</f>
        <v>0.16488060031199481</v>
      </c>
      <c r="Q160" s="23">
        <f>Q157+(Q162-Q157)*(3/5)</f>
        <v>-3.7463861954101927</v>
      </c>
      <c r="S160">
        <v>0</v>
      </c>
      <c r="X160">
        <f t="shared" si="10"/>
        <v>1.573877687806827</v>
      </c>
      <c r="Y160">
        <f t="shared" si="11"/>
        <v>-0.88426160498290285</v>
      </c>
    </row>
    <row r="161" spans="1:25">
      <c r="A161">
        <v>159</v>
      </c>
      <c r="C161" s="23">
        <f>C157+(C162-C157)*(4/5)</f>
        <v>-1.1369271001813162</v>
      </c>
      <c r="D161" s="23">
        <f>D157+(D162-D157)*(4/5)</f>
        <v>-2.8679656742154198</v>
      </c>
      <c r="E161" s="23">
        <f>E157+(E162-E157)*(4/5)</f>
        <v>1.7331732046038359</v>
      </c>
      <c r="F161" s="23"/>
      <c r="G161" s="23">
        <f>G157+(G162-G157)*(4/5)</f>
        <v>-4.4450333241804181</v>
      </c>
      <c r="H161" s="23">
        <f>H157+(H162-H157)*(4/5)</f>
        <v>-4.5103591755907315</v>
      </c>
      <c r="I161" s="23"/>
      <c r="J161" s="23"/>
      <c r="K161" s="23">
        <f>K157+(K162-K157)*(4/5)</f>
        <v>-3.5880127288877941</v>
      </c>
      <c r="L161" s="23">
        <f>L157+(L162-L157)*(4/5)</f>
        <v>-4.6586509558693985</v>
      </c>
      <c r="M161" s="23">
        <f>M157+(M162-M157)*(4/5)</f>
        <v>-4.7001853085216361</v>
      </c>
      <c r="N161" s="23"/>
      <c r="O161" s="23"/>
      <c r="P161" s="23">
        <f>P157+(P162-P157)*(4/5)</f>
        <v>0.16097349941082539</v>
      </c>
      <c r="Q161" s="23">
        <f>Q157+(Q162-Q157)*(4/5)</f>
        <v>-3.7489862282986195</v>
      </c>
      <c r="S161">
        <v>0</v>
      </c>
      <c r="X161">
        <f t="shared" si="10"/>
        <v>1.5721997051930106</v>
      </c>
      <c r="Y161">
        <f t="shared" si="11"/>
        <v>-0.88102055408319968</v>
      </c>
    </row>
    <row r="162" spans="1:25">
      <c r="A162">
        <v>160</v>
      </c>
      <c r="C162">
        <v>-1.1483484850327701</v>
      </c>
      <c r="D162">
        <v>-2.8738067580035498</v>
      </c>
      <c r="E162">
        <v>1.72758812108885</v>
      </c>
      <c r="G162">
        <v>-4.4514056001327402</v>
      </c>
      <c r="H162">
        <v>-4.5180433547563696</v>
      </c>
      <c r="K162">
        <v>-3.59451986267739</v>
      </c>
      <c r="L162">
        <v>-4.6652162754513604</v>
      </c>
      <c r="M162">
        <v>-4.7105680790255597</v>
      </c>
      <c r="P162">
        <v>0.15706639850965601</v>
      </c>
      <c r="Q162">
        <f>K162-P162</f>
        <v>-3.7515862611870459</v>
      </c>
      <c r="S162">
        <v>0</v>
      </c>
      <c r="X162">
        <f t="shared" si="10"/>
        <v>1.5705217225791939</v>
      </c>
      <c r="Y162">
        <f t="shared" si="11"/>
        <v>-0.87777950318349607</v>
      </c>
    </row>
    <row r="163" spans="1:25">
      <c r="A163">
        <v>161</v>
      </c>
      <c r="C163" s="23">
        <f>C162+(C167-C162)*(1/5)</f>
        <v>-1.159479125695994</v>
      </c>
      <c r="D163" s="23">
        <f>D162+(D167-D162)*(1/5)</f>
        <v>-2.8793947538939997</v>
      </c>
      <c r="E163" s="23">
        <f>E162+(E167-E162)*(1/5)</f>
        <v>1.7220406316971359</v>
      </c>
      <c r="F163" s="23"/>
      <c r="G163" s="23">
        <f>G162+(G167-G162)*(1/5)</f>
        <v>-4.4574210517604342</v>
      </c>
      <c r="H163" s="23">
        <f>H162+(H167-H162)*(1/5)</f>
        <v>-4.5253436210951499</v>
      </c>
      <c r="I163" s="23"/>
      <c r="J163" s="23"/>
      <c r="K163" s="23">
        <f>K162+(K167-K162)*(1/5)</f>
        <v>-3.6000940022738659</v>
      </c>
      <c r="L163" s="23">
        <f>L162+(L167-L162)*(1/5)</f>
        <v>-4.6716329289838807</v>
      </c>
      <c r="M163" s="23">
        <f>M162+(M167-M162)*(1/5)</f>
        <v>-4.7208812928261494</v>
      </c>
      <c r="N163" s="23"/>
      <c r="O163" s="23"/>
      <c r="P163" s="23">
        <f>P162+(P167-P162)*(1/5)</f>
        <v>0.15364243360430821</v>
      </c>
      <c r="Q163" s="23">
        <f>Q162+(Q167-Q162)*(1/5)</f>
        <v>-3.753736435878174</v>
      </c>
      <c r="S163">
        <v>0</v>
      </c>
      <c r="X163">
        <f t="shared" si="10"/>
        <v>1.5683981980928277</v>
      </c>
      <c r="Y163">
        <f t="shared" si="11"/>
        <v>-0.87434168198417428</v>
      </c>
    </row>
    <row r="164" spans="1:25">
      <c r="A164">
        <v>162</v>
      </c>
      <c r="C164" s="23">
        <f>C162+(C167-C162)*(2/5)</f>
        <v>-1.1706097663592181</v>
      </c>
      <c r="D164" s="23">
        <f>D162+(D167-D162)*(2/5)</f>
        <v>-2.88498274978445</v>
      </c>
      <c r="E164" s="23">
        <f>E162+(E167-E162)*(2/5)</f>
        <v>1.7164931423054219</v>
      </c>
      <c r="F164" s="23"/>
      <c r="G164" s="23">
        <f>G162+(G167-G162)*(2/5)</f>
        <v>-4.4634365033881283</v>
      </c>
      <c r="H164" s="23">
        <f>H162+(H167-H162)*(2/5)</f>
        <v>-4.5326438874339301</v>
      </c>
      <c r="I164" s="23"/>
      <c r="J164" s="23"/>
      <c r="K164" s="23">
        <f>K162+(K167-K162)*(2/5)</f>
        <v>-3.6056681418703418</v>
      </c>
      <c r="L164" s="23">
        <f>L162+(L167-L162)*(2/5)</f>
        <v>-4.6780495825164001</v>
      </c>
      <c r="M164" s="23">
        <f>M162+(M167-M162)*(2/5)</f>
        <v>-4.73119450662674</v>
      </c>
      <c r="N164" s="23"/>
      <c r="O164" s="23"/>
      <c r="P164" s="23">
        <f>P162+(P167-P162)*(2/5)</f>
        <v>0.15021846869896041</v>
      </c>
      <c r="Q164" s="23">
        <f>Q162+(Q167-Q162)*(2/5)</f>
        <v>-3.7558866105693021</v>
      </c>
      <c r="S164">
        <v>0</v>
      </c>
      <c r="X164">
        <f t="shared" si="10"/>
        <v>1.5662746736064614</v>
      </c>
      <c r="Y164">
        <f t="shared" si="11"/>
        <v>-0.87090386078485205</v>
      </c>
    </row>
    <row r="165" spans="1:25">
      <c r="A165">
        <v>163</v>
      </c>
      <c r="C165" s="23">
        <f>C162+(C167-C162)*(3/5)</f>
        <v>-1.181740407022442</v>
      </c>
      <c r="D165" s="23">
        <f>D162+(D167-D162)*(3/5)</f>
        <v>-2.8905707456748999</v>
      </c>
      <c r="E165" s="23">
        <f>E162+(E167-E162)*(3/5)</f>
        <v>1.7109456529137079</v>
      </c>
      <c r="F165" s="23"/>
      <c r="G165" s="23">
        <f>G162+(G167-G162)*(3/5)</f>
        <v>-4.4694519550158223</v>
      </c>
      <c r="H165" s="23">
        <f>H162+(H167-H162)*(3/5)</f>
        <v>-4.5399441537727094</v>
      </c>
      <c r="I165" s="23"/>
      <c r="J165" s="23"/>
      <c r="K165" s="23">
        <f>K162+(K167-K162)*(3/5)</f>
        <v>-3.6112422814668181</v>
      </c>
      <c r="L165" s="23">
        <f>L162+(L167-L162)*(3/5)</f>
        <v>-4.6844662360489204</v>
      </c>
      <c r="M165" s="23">
        <f>M162+(M167-M162)*(3/5)</f>
        <v>-4.7415077204273297</v>
      </c>
      <c r="N165" s="23"/>
      <c r="O165" s="23"/>
      <c r="P165" s="23">
        <f>P162+(P167-P162)*(3/5)</f>
        <v>0.14679450379361259</v>
      </c>
      <c r="Q165" s="23">
        <f>Q162+(Q167-Q162)*(3/5)</f>
        <v>-3.7580367852604306</v>
      </c>
      <c r="S165">
        <v>0</v>
      </c>
      <c r="X165">
        <f t="shared" si="10"/>
        <v>1.5641511491200952</v>
      </c>
      <c r="Y165">
        <f t="shared" si="11"/>
        <v>-0.8674660395855307</v>
      </c>
    </row>
    <row r="166" spans="1:25">
      <c r="A166">
        <v>164</v>
      </c>
      <c r="C166" s="23">
        <f>C162+(C167-C162)*(4/5)</f>
        <v>-1.1928710476856661</v>
      </c>
      <c r="D166" s="23">
        <f>D162+(D167-D162)*(4/5)</f>
        <v>-2.8961587415653502</v>
      </c>
      <c r="E166" s="23">
        <f>E162+(E167-E162)*(4/5)</f>
        <v>1.7053981635219939</v>
      </c>
      <c r="F166" s="23"/>
      <c r="G166" s="23">
        <f>G162+(G167-G162)*(4/5)</f>
        <v>-4.4754674066435163</v>
      </c>
      <c r="H166" s="23">
        <f>H162+(H167-H162)*(4/5)</f>
        <v>-4.5472444201114897</v>
      </c>
      <c r="I166" s="23"/>
      <c r="J166" s="23"/>
      <c r="K166" s="23">
        <f>K162+(K167-K162)*(4/5)</f>
        <v>-3.616816421063294</v>
      </c>
      <c r="L166" s="23">
        <f>L162+(L167-L162)*(4/5)</f>
        <v>-4.6908828895814398</v>
      </c>
      <c r="M166" s="23">
        <f>M162+(M167-M162)*(4/5)</f>
        <v>-4.7518209342279203</v>
      </c>
      <c r="N166" s="23"/>
      <c r="O166" s="23"/>
      <c r="P166" s="23">
        <f>P162+(P167-P162)*(4/5)</f>
        <v>0.14337053888826479</v>
      </c>
      <c r="Q166" s="23">
        <f>Q162+(Q167-Q162)*(4/5)</f>
        <v>-3.7601869599515587</v>
      </c>
      <c r="S166">
        <v>0</v>
      </c>
      <c r="X166">
        <f t="shared" si="10"/>
        <v>1.5620276246337292</v>
      </c>
      <c r="Y166">
        <f t="shared" si="11"/>
        <v>-0.86402821838620847</v>
      </c>
    </row>
    <row r="167" spans="1:25">
      <c r="A167">
        <v>165</v>
      </c>
      <c r="C167">
        <v>-1.20400168834889</v>
      </c>
      <c r="D167">
        <v>-2.9017467374558001</v>
      </c>
      <c r="E167">
        <v>1.6998506741302799</v>
      </c>
      <c r="G167">
        <v>-4.4814828582712103</v>
      </c>
      <c r="H167">
        <v>-4.5545446864502699</v>
      </c>
      <c r="K167">
        <v>-3.6223905606597699</v>
      </c>
      <c r="L167">
        <v>-4.6972995431139601</v>
      </c>
      <c r="M167">
        <v>-4.76213414802851</v>
      </c>
      <c r="P167">
        <v>0.13994657398291699</v>
      </c>
      <c r="Q167">
        <f>K167-P167</f>
        <v>-3.7623371346426868</v>
      </c>
      <c r="S167">
        <v>0</v>
      </c>
      <c r="X167">
        <f t="shared" si="10"/>
        <v>1.5599041001473628</v>
      </c>
      <c r="Y167">
        <f t="shared" si="11"/>
        <v>-0.86059039718688668</v>
      </c>
    </row>
    <row r="168" spans="1:25">
      <c r="A168">
        <v>166</v>
      </c>
      <c r="C168" s="23">
        <f>C167+(C172-C167)*(1/5)</f>
        <v>-1.2148475907399761</v>
      </c>
      <c r="D168" s="23">
        <f>D167+(D172-D167)*(1/5)</f>
        <v>-2.9070969702204241</v>
      </c>
      <c r="E168" s="23">
        <f>E167+(E172-E167)*(1/5)</f>
        <v>1.6943501986074538</v>
      </c>
      <c r="F168" s="23"/>
      <c r="G168" s="23">
        <f>G167+(G172-G167)*(1/5)</f>
        <v>-4.4871676353866006</v>
      </c>
      <c r="H168" s="23">
        <f>H167+(H172-H167)*(1/5)</f>
        <v>-4.5614864423118222</v>
      </c>
      <c r="I168" s="23"/>
      <c r="J168" s="23"/>
      <c r="K168" s="23">
        <f>K167+(K172-K167)*(1/5)</f>
        <v>-3.6276778150910918</v>
      </c>
      <c r="L168" s="23">
        <f>L167+(L172-L167)*(1/5)</f>
        <v>-4.7033273572509504</v>
      </c>
      <c r="M168" s="23">
        <f>M167+(M172-M167)*(1/5)</f>
        <v>-4.7717842044415644</v>
      </c>
      <c r="N168" s="23"/>
      <c r="O168" s="23"/>
      <c r="P168" s="23">
        <f>P167+(P172-P167)*(1/5)</f>
        <v>0.13671093552658559</v>
      </c>
      <c r="Q168" s="23">
        <f>Q167+(Q172-Q167)*(1/5)</f>
        <v>-3.7643887506176776</v>
      </c>
      <c r="S168">
        <v>0</v>
      </c>
      <c r="X168">
        <f t="shared" si="10"/>
        <v>1.5576392630808682</v>
      </c>
      <c r="Y168">
        <f t="shared" si="11"/>
        <v>-0.85729178039725351</v>
      </c>
    </row>
    <row r="169" spans="1:25">
      <c r="A169">
        <v>167</v>
      </c>
      <c r="C169" s="23">
        <f>C167+(C172-C167)*(2/5)</f>
        <v>-1.2256934931310619</v>
      </c>
      <c r="D169" s="23">
        <f>D167+(D172-D167)*(2/5)</f>
        <v>-2.9124472029850481</v>
      </c>
      <c r="E169" s="23">
        <f>E167+(E172-E167)*(2/5)</f>
        <v>1.688849723084628</v>
      </c>
      <c r="F169" s="23"/>
      <c r="G169" s="23">
        <f>G167+(G172-G167)*(2/5)</f>
        <v>-4.49285241250199</v>
      </c>
      <c r="H169" s="23">
        <f>H167+(H172-H167)*(2/5)</f>
        <v>-4.5684281981733736</v>
      </c>
      <c r="I169" s="23"/>
      <c r="J169" s="23"/>
      <c r="K169" s="23">
        <f>K167+(K172-K167)*(2/5)</f>
        <v>-3.632965069522414</v>
      </c>
      <c r="L169" s="23">
        <f>L167+(L172-L167)*(2/5)</f>
        <v>-4.7093551713879398</v>
      </c>
      <c r="M169" s="23">
        <f>M167+(M172-M167)*(2/5)</f>
        <v>-4.7814342608546179</v>
      </c>
      <c r="N169" s="23"/>
      <c r="O169" s="23"/>
      <c r="P169" s="23">
        <f>P167+(P172-P167)*(2/5)</f>
        <v>0.13347529707025418</v>
      </c>
      <c r="Q169" s="23">
        <f>Q167+(Q172-Q167)*(2/5)</f>
        <v>-3.766440366592668</v>
      </c>
      <c r="S169">
        <v>0</v>
      </c>
      <c r="X169">
        <f t="shared" si="10"/>
        <v>1.5553744260143738</v>
      </c>
      <c r="Y169">
        <f t="shared" si="11"/>
        <v>-0.8539931636076199</v>
      </c>
    </row>
    <row r="170" spans="1:25">
      <c r="A170">
        <v>168</v>
      </c>
      <c r="C170" s="23">
        <f>C167+(C172-C167)*(3/5)</f>
        <v>-1.236539395522148</v>
      </c>
      <c r="D170" s="23">
        <f>D167+(D172-D167)*(3/5)</f>
        <v>-2.9177974357496721</v>
      </c>
      <c r="E170" s="23">
        <f>E167+(E172-E167)*(3/5)</f>
        <v>1.6833492475618019</v>
      </c>
      <c r="F170" s="23"/>
      <c r="G170" s="23">
        <f>G167+(G172-G167)*(3/5)</f>
        <v>-4.4985371896173802</v>
      </c>
      <c r="H170" s="23">
        <f>H167+(H172-H167)*(3/5)</f>
        <v>-4.575369954034926</v>
      </c>
      <c r="I170" s="23"/>
      <c r="J170" s="23"/>
      <c r="K170" s="23">
        <f>K167+(K172-K167)*(3/5)</f>
        <v>-3.6382523239537359</v>
      </c>
      <c r="L170" s="23">
        <f>L167+(L172-L167)*(3/5)</f>
        <v>-4.7153829855249301</v>
      </c>
      <c r="M170" s="23">
        <f>M167+(M172-M167)*(3/5)</f>
        <v>-4.7910843172676723</v>
      </c>
      <c r="N170" s="23"/>
      <c r="O170" s="23"/>
      <c r="P170" s="23">
        <f>P167+(P172-P167)*(3/5)</f>
        <v>0.13023965861392281</v>
      </c>
      <c r="Q170" s="23">
        <f>Q167+(Q172-Q167)*(3/5)</f>
        <v>-3.7684919825676588</v>
      </c>
      <c r="S170">
        <v>0</v>
      </c>
      <c r="X170">
        <f t="shared" si="10"/>
        <v>1.5531095889478792</v>
      </c>
      <c r="Y170">
        <f t="shared" si="11"/>
        <v>-0.85069454681798673</v>
      </c>
    </row>
    <row r="171" spans="1:25">
      <c r="A171">
        <v>169</v>
      </c>
      <c r="C171" s="23">
        <f>C167+(C172-C167)*(4/5)</f>
        <v>-1.2473852979132338</v>
      </c>
      <c r="D171" s="23">
        <f>D167+(D172-D167)*(4/5)</f>
        <v>-2.9231476685142961</v>
      </c>
      <c r="E171" s="23">
        <f>E167+(E172-E167)*(4/5)</f>
        <v>1.6778487720389761</v>
      </c>
      <c r="F171" s="23"/>
      <c r="G171" s="23">
        <f>G167+(G172-G167)*(4/5)</f>
        <v>-4.5042219667327696</v>
      </c>
      <c r="H171" s="23">
        <f>H167+(H172-H167)*(4/5)</f>
        <v>-4.5823117098964774</v>
      </c>
      <c r="I171" s="23"/>
      <c r="J171" s="23"/>
      <c r="K171" s="23">
        <f>K167+(K172-K167)*(4/5)</f>
        <v>-3.6435395783850582</v>
      </c>
      <c r="L171" s="23">
        <f>L167+(L172-L167)*(4/5)</f>
        <v>-4.7214107996619195</v>
      </c>
      <c r="M171" s="23">
        <f>M167+(M172-M167)*(4/5)</f>
        <v>-4.8007343736807258</v>
      </c>
      <c r="N171" s="23"/>
      <c r="O171" s="23"/>
      <c r="P171" s="23">
        <f>P167+(P172-P167)*(4/5)</f>
        <v>0.12700402015759141</v>
      </c>
      <c r="Q171" s="23">
        <f>Q167+(Q172-Q167)*(4/5)</f>
        <v>-3.7705435985426492</v>
      </c>
      <c r="S171">
        <v>0</v>
      </c>
      <c r="X171">
        <f t="shared" si="10"/>
        <v>1.5508447518813846</v>
      </c>
      <c r="Y171">
        <f t="shared" si="11"/>
        <v>-0.84739593002835312</v>
      </c>
    </row>
    <row r="172" spans="1:25">
      <c r="A172">
        <v>170</v>
      </c>
      <c r="C172">
        <v>-1.2582312003043199</v>
      </c>
      <c r="D172">
        <v>-2.9284979012789201</v>
      </c>
      <c r="E172">
        <v>1.67234829651615</v>
      </c>
      <c r="G172">
        <v>-4.5099067438481599</v>
      </c>
      <c r="H172">
        <v>-4.5892534657580297</v>
      </c>
      <c r="K172">
        <v>-3.64882683281638</v>
      </c>
      <c r="L172">
        <v>-4.7274386137989097</v>
      </c>
      <c r="M172">
        <v>-4.8103844300937801</v>
      </c>
      <c r="P172">
        <v>0.12376838170126001</v>
      </c>
      <c r="Q172">
        <f>K172-P172</f>
        <v>-3.77259521451764</v>
      </c>
      <c r="S172">
        <v>0</v>
      </c>
      <c r="X172">
        <f t="shared" si="10"/>
        <v>1.54857991481489</v>
      </c>
      <c r="Y172">
        <f t="shared" si="11"/>
        <v>-0.84409731323871995</v>
      </c>
    </row>
    <row r="173" spans="1:25">
      <c r="A173">
        <v>171</v>
      </c>
      <c r="C173" s="23">
        <f>C172+(C177-C172)*(1/5)</f>
        <v>-1.2687981201388399</v>
      </c>
      <c r="D173" s="23">
        <f>D172+(D177-D172)*(1/5)</f>
        <v>-2.933624476513752</v>
      </c>
      <c r="E173" s="23">
        <f>E172+(E177-E172)*(1/5)</f>
        <v>1.6669030761107879</v>
      </c>
      <c r="F173" s="23"/>
      <c r="G173" s="23">
        <f>G172+(G177-G172)*(1/5)</f>
        <v>-4.5152846137398681</v>
      </c>
      <c r="H173" s="23">
        <f>H172+(H177-H172)*(1/5)</f>
        <v>-4.5958601197331754</v>
      </c>
      <c r="I173" s="23"/>
      <c r="J173" s="23"/>
      <c r="K173" s="23">
        <f>K172+(K177-K172)*(1/5)</f>
        <v>-3.6537842759707422</v>
      </c>
      <c r="L173" s="23">
        <f>L172+(L177-L172)*(1/5)</f>
        <v>-4.7330724097153096</v>
      </c>
      <c r="M173" s="23">
        <f>M172+(M177-M172)*(1/5)</f>
        <v>-4.8193779015578624</v>
      </c>
      <c r="N173" s="23"/>
      <c r="O173" s="23"/>
      <c r="P173" s="23">
        <f>P172+(P177-P172)*(1/5)</f>
        <v>0.120708836728079</v>
      </c>
      <c r="Q173" s="23">
        <f>Q172+(Q177-Q172)*(1/5)</f>
        <v>-3.774493112698821</v>
      </c>
      <c r="S173">
        <v>0</v>
      </c>
      <c r="X173">
        <f t="shared" si="10"/>
        <v>1.5461942393827088</v>
      </c>
      <c r="Y173">
        <f t="shared" si="11"/>
        <v>-0.84086863618506902</v>
      </c>
    </row>
    <row r="174" spans="1:25">
      <c r="A174">
        <v>172</v>
      </c>
      <c r="C174" s="23">
        <f>C172+(C177-C172)*(2/5)</f>
        <v>-1.2793650399733598</v>
      </c>
      <c r="D174" s="23">
        <f>D172+(D177-D172)*(2/5)</f>
        <v>-2.938751051748584</v>
      </c>
      <c r="E174" s="23">
        <f>E172+(E177-E172)*(2/5)</f>
        <v>1.661457855705426</v>
      </c>
      <c r="F174" s="23"/>
      <c r="G174" s="23">
        <f>G172+(G177-G172)*(2/5)</f>
        <v>-4.5206624836315763</v>
      </c>
      <c r="H174" s="23">
        <f>H172+(H177-H172)*(2/5)</f>
        <v>-4.602466773708322</v>
      </c>
      <c r="I174" s="23"/>
      <c r="J174" s="23"/>
      <c r="K174" s="23">
        <f>K172+(K177-K172)*(2/5)</f>
        <v>-3.6587417191251039</v>
      </c>
      <c r="L174" s="23">
        <f>L172+(L177-L172)*(2/5)</f>
        <v>-4.7387062056317095</v>
      </c>
      <c r="M174" s="23">
        <f>M172+(M177-M172)*(2/5)</f>
        <v>-4.8283713730219437</v>
      </c>
      <c r="N174" s="23"/>
      <c r="O174" s="23"/>
      <c r="P174" s="23">
        <f>P172+(P177-P172)*(2/5)</f>
        <v>0.11764929175489801</v>
      </c>
      <c r="Q174" s="23">
        <f>Q172+(Q177-Q172)*(2/5)</f>
        <v>-3.7763910108800021</v>
      </c>
      <c r="S174">
        <v>0</v>
      </c>
      <c r="X174">
        <f t="shared" si="10"/>
        <v>1.5438085639505281</v>
      </c>
      <c r="Y174">
        <f t="shared" si="11"/>
        <v>-0.83763995913141809</v>
      </c>
    </row>
    <row r="175" spans="1:25">
      <c r="A175">
        <v>173</v>
      </c>
      <c r="C175" s="23">
        <f>C172+(C177-C172)*(3/5)</f>
        <v>-1.28993195980788</v>
      </c>
      <c r="D175" s="23">
        <f>D172+(D177-D172)*(3/5)</f>
        <v>-2.9438776269834159</v>
      </c>
      <c r="E175" s="23">
        <f>E172+(E177-E172)*(3/5)</f>
        <v>1.6560126353000639</v>
      </c>
      <c r="F175" s="23"/>
      <c r="G175" s="23">
        <f>G172+(G177-G172)*(3/5)</f>
        <v>-4.5260403535232836</v>
      </c>
      <c r="H175" s="23">
        <f>H172+(H177-H172)*(3/5)</f>
        <v>-4.6090734276834677</v>
      </c>
      <c r="I175" s="23"/>
      <c r="J175" s="23"/>
      <c r="K175" s="23">
        <f>K172+(K177-K172)*(3/5)</f>
        <v>-3.6636991622794661</v>
      </c>
      <c r="L175" s="23">
        <f>L172+(L177-L172)*(3/5)</f>
        <v>-4.7443400015481103</v>
      </c>
      <c r="M175" s="23">
        <f>M172+(M177-M172)*(3/5)</f>
        <v>-4.837364844486026</v>
      </c>
      <c r="N175" s="23"/>
      <c r="O175" s="23"/>
      <c r="P175" s="23">
        <f>P172+(P177-P172)*(3/5)</f>
        <v>0.114589746781717</v>
      </c>
      <c r="Q175" s="23">
        <f>Q172+(Q177-Q172)*(3/5)</f>
        <v>-3.7782889090611831</v>
      </c>
      <c r="S175">
        <v>0</v>
      </c>
      <c r="X175">
        <f t="shared" si="10"/>
        <v>1.541422888518347</v>
      </c>
      <c r="Y175">
        <f t="shared" si="11"/>
        <v>-0.83441128207776716</v>
      </c>
    </row>
    <row r="176" spans="1:25">
      <c r="A176">
        <v>174</v>
      </c>
      <c r="C176" s="23">
        <f>C172+(C177-C172)*(4/5)</f>
        <v>-1.3004988796424</v>
      </c>
      <c r="D176" s="23">
        <f>D172+(D177-D172)*(4/5)</f>
        <v>-2.9490042022182479</v>
      </c>
      <c r="E176" s="23">
        <f>E172+(E177-E172)*(4/5)</f>
        <v>1.650567414894702</v>
      </c>
      <c r="F176" s="23"/>
      <c r="G176" s="23">
        <f>G172+(G177-G172)*(4/5)</f>
        <v>-4.5314182234149918</v>
      </c>
      <c r="H176" s="23">
        <f>H172+(H177-H172)*(4/5)</f>
        <v>-4.6156800816586143</v>
      </c>
      <c r="I176" s="23"/>
      <c r="J176" s="23"/>
      <c r="K176" s="23">
        <f>K172+(K177-K172)*(4/5)</f>
        <v>-3.6686566054338279</v>
      </c>
      <c r="L176" s="23">
        <f>L172+(L177-L172)*(4/5)</f>
        <v>-4.7499737974645102</v>
      </c>
      <c r="M176" s="23">
        <f>M172+(M177-M172)*(4/5)</f>
        <v>-4.8463583159501074</v>
      </c>
      <c r="N176" s="23"/>
      <c r="O176" s="23"/>
      <c r="P176" s="23">
        <f>P172+(P177-P172)*(4/5)</f>
        <v>0.11153020180853601</v>
      </c>
      <c r="Q176" s="23">
        <f>Q172+(Q177-Q172)*(4/5)</f>
        <v>-3.7801868072423641</v>
      </c>
      <c r="S176">
        <v>0</v>
      </c>
      <c r="X176">
        <f t="shared" si="10"/>
        <v>1.539037213086166</v>
      </c>
      <c r="Y176">
        <f t="shared" si="11"/>
        <v>-0.83118260502411623</v>
      </c>
    </row>
    <row r="177" spans="1:25">
      <c r="A177">
        <v>175</v>
      </c>
      <c r="C177">
        <v>-1.3110657994769199</v>
      </c>
      <c r="D177">
        <v>-2.9541307774530798</v>
      </c>
      <c r="E177">
        <v>1.6451221944893399</v>
      </c>
      <c r="G177">
        <v>-4.5367960933067</v>
      </c>
      <c r="H177">
        <v>-4.62228673563376</v>
      </c>
      <c r="K177">
        <v>-3.6736140485881901</v>
      </c>
      <c r="L177">
        <v>-4.7556075933809101</v>
      </c>
      <c r="M177">
        <v>-4.8553517874141896</v>
      </c>
      <c r="P177">
        <v>0.10847065683535501</v>
      </c>
      <c r="Q177">
        <f>K177-P177</f>
        <v>-3.7820847054235451</v>
      </c>
      <c r="S177">
        <v>0</v>
      </c>
      <c r="X177">
        <f t="shared" si="10"/>
        <v>1.5366515376539849</v>
      </c>
      <c r="Y177">
        <f t="shared" si="11"/>
        <v>-0.8279539279704653</v>
      </c>
    </row>
    <row r="178" spans="1:25">
      <c r="A178">
        <v>176</v>
      </c>
      <c r="C178" s="23">
        <f>C177+(C182-C177)*(1/5)</f>
        <v>-1.321360708341248</v>
      </c>
      <c r="D178" s="23">
        <f>D177+(D182-D177)*(1/5)</f>
        <v>-2.9590467620257179</v>
      </c>
      <c r="E178" s="23">
        <f>E177+(E182-E177)*(1/5)</f>
        <v>1.639738469899344</v>
      </c>
      <c r="F178" s="23"/>
      <c r="G178" s="23">
        <f>G177+(G182-G177)*(1/5)</f>
        <v>-4.5418887698958796</v>
      </c>
      <c r="H178" s="23">
        <f>H177+(H182-H177)*(1/5)</f>
        <v>-4.628579623255054</v>
      </c>
      <c r="I178" s="23"/>
      <c r="J178" s="23"/>
      <c r="K178" s="23">
        <f>K177+(K182-K177)*(1/5)</f>
        <v>-3.6782625479733642</v>
      </c>
      <c r="L178" s="23">
        <f>L177+(L182-L177)*(1/5)</f>
        <v>-4.7608700134216377</v>
      </c>
      <c r="M178" s="23">
        <f>M177+(M182-M177)*(1/5)</f>
        <v>-4.8637362224084217</v>
      </c>
      <c r="N178" s="23"/>
      <c r="O178" s="23"/>
      <c r="P178" s="23">
        <f>P177+(P182-P177)*(1/5)</f>
        <v>0.10557924276896606</v>
      </c>
      <c r="Q178" s="23">
        <f>Q177+(Q182-Q177)*(1/5)</f>
        <v>-3.7838417907423301</v>
      </c>
      <c r="S178">
        <v>0</v>
      </c>
      <c r="X178">
        <f t="shared" si="10"/>
        <v>1.5341592271303779</v>
      </c>
      <c r="Y178">
        <f t="shared" si="11"/>
        <v>-0.82479502871661214</v>
      </c>
    </row>
    <row r="179" spans="1:25">
      <c r="A179">
        <v>177</v>
      </c>
      <c r="C179" s="23">
        <f>C177+(C182-C177)*(2/5)</f>
        <v>-1.331655617205576</v>
      </c>
      <c r="D179" s="23">
        <f>D177+(D182-D177)*(2/5)</f>
        <v>-2.963962746598356</v>
      </c>
      <c r="E179" s="23">
        <f>E177+(E182-E177)*(2/5)</f>
        <v>1.6343547453093479</v>
      </c>
      <c r="F179" s="23"/>
      <c r="G179" s="23">
        <f>G177+(G182-G177)*(2/5)</f>
        <v>-4.5469814464850602</v>
      </c>
      <c r="H179" s="23">
        <f>H177+(H182-H177)*(2/5)</f>
        <v>-4.634872510876348</v>
      </c>
      <c r="I179" s="23"/>
      <c r="J179" s="23"/>
      <c r="K179" s="23">
        <f>K177+(K182-K177)*(2/5)</f>
        <v>-3.6829110473585382</v>
      </c>
      <c r="L179" s="23">
        <f>L177+(L182-L177)*(2/5)</f>
        <v>-4.7661324334623663</v>
      </c>
      <c r="M179" s="23">
        <f>M177+(M182-M177)*(2/5)</f>
        <v>-4.8721206574026539</v>
      </c>
      <c r="N179" s="23"/>
      <c r="O179" s="23"/>
      <c r="P179" s="23">
        <f>P177+(P182-P177)*(2/5)</f>
        <v>0.10268782870257712</v>
      </c>
      <c r="Q179" s="23">
        <f>Q177+(Q182-Q177)*(2/5)</f>
        <v>-3.785598876061115</v>
      </c>
      <c r="S179">
        <v>0</v>
      </c>
      <c r="X179">
        <f t="shared" si="10"/>
        <v>1.5316669166067707</v>
      </c>
      <c r="Y179">
        <f t="shared" si="11"/>
        <v>-0.82163612946275899</v>
      </c>
    </row>
    <row r="180" spans="1:25">
      <c r="A180">
        <v>178</v>
      </c>
      <c r="C180" s="23">
        <f>C177+(C182-C177)*(3/5)</f>
        <v>-1.3419505260699038</v>
      </c>
      <c r="D180" s="23">
        <f>D177+(D182-D177)*(3/5)</f>
        <v>-2.9688787311709937</v>
      </c>
      <c r="E180" s="23">
        <f>E177+(E182-E177)*(3/5)</f>
        <v>1.628971020719352</v>
      </c>
      <c r="F180" s="23"/>
      <c r="G180" s="23">
        <f>G177+(G182-G177)*(3/5)</f>
        <v>-4.5520741230742399</v>
      </c>
      <c r="H180" s="23">
        <f>H177+(H182-H177)*(3/5)</f>
        <v>-4.641165398497642</v>
      </c>
      <c r="I180" s="23"/>
      <c r="J180" s="23"/>
      <c r="K180" s="23">
        <f>K177+(K182-K177)*(3/5)</f>
        <v>-3.6875595467437119</v>
      </c>
      <c r="L180" s="23">
        <f>L177+(L182-L177)*(3/5)</f>
        <v>-4.7713948535030939</v>
      </c>
      <c r="M180" s="23">
        <f>M177+(M182-M177)*(3/5)</f>
        <v>-4.880505092396886</v>
      </c>
      <c r="N180" s="23"/>
      <c r="O180" s="23"/>
      <c r="P180" s="23">
        <f>P177+(P182-P177)*(3/5)</f>
        <v>9.9796414636188185E-2</v>
      </c>
      <c r="Q180" s="23">
        <f>Q177+(Q182-Q177)*(3/5)</f>
        <v>-3.7873559613799004</v>
      </c>
      <c r="S180">
        <v>0</v>
      </c>
      <c r="X180">
        <f t="shared" si="10"/>
        <v>1.5291746060831637</v>
      </c>
      <c r="Y180">
        <f t="shared" si="11"/>
        <v>-0.81847723020890673</v>
      </c>
    </row>
    <row r="181" spans="1:25">
      <c r="A181">
        <v>179</v>
      </c>
      <c r="C181" s="23">
        <f>C177+(C182-C177)*(4/5)</f>
        <v>-1.3522454349342319</v>
      </c>
      <c r="D181" s="23">
        <f>D177+(D182-D177)*(4/5)</f>
        <v>-2.9737947157436317</v>
      </c>
      <c r="E181" s="23">
        <f>E177+(E182-E177)*(4/5)</f>
        <v>1.6235872961293558</v>
      </c>
      <c r="F181" s="23"/>
      <c r="G181" s="23">
        <f>G177+(G182-G177)*(4/5)</f>
        <v>-4.5571667996634204</v>
      </c>
      <c r="H181" s="23">
        <f>H177+(H182-H177)*(4/5)</f>
        <v>-4.647458286118936</v>
      </c>
      <c r="I181" s="23"/>
      <c r="J181" s="23"/>
      <c r="K181" s="23">
        <f>K177+(K182-K177)*(4/5)</f>
        <v>-3.692208046128886</v>
      </c>
      <c r="L181" s="23">
        <f>L177+(L182-L177)*(4/5)</f>
        <v>-4.7766572735438224</v>
      </c>
      <c r="M181" s="23">
        <f>M177+(M182-M177)*(4/5)</f>
        <v>-4.8888895273911182</v>
      </c>
      <c r="N181" s="23"/>
      <c r="O181" s="23"/>
      <c r="P181" s="23">
        <f>P177+(P182-P177)*(4/5)</f>
        <v>9.6905000569799241E-2</v>
      </c>
      <c r="Q181" s="23">
        <f>Q177+(Q182-Q177)*(4/5)</f>
        <v>-3.7891130466986853</v>
      </c>
      <c r="S181">
        <v>0</v>
      </c>
      <c r="X181">
        <f t="shared" si="10"/>
        <v>1.5266822955595565</v>
      </c>
      <c r="Y181">
        <f t="shared" si="11"/>
        <v>-0.81531833095505357</v>
      </c>
    </row>
    <row r="182" spans="1:25">
      <c r="A182">
        <v>180</v>
      </c>
      <c r="C182">
        <v>-1.3625403437985599</v>
      </c>
      <c r="D182">
        <v>-2.9787107003162698</v>
      </c>
      <c r="E182">
        <v>1.6182035715393599</v>
      </c>
      <c r="G182">
        <v>-4.5622594762526001</v>
      </c>
      <c r="H182">
        <v>-4.65375117374023</v>
      </c>
      <c r="K182">
        <v>-3.6968565455140601</v>
      </c>
      <c r="L182">
        <v>-4.78191969358455</v>
      </c>
      <c r="M182">
        <v>-4.8972739623853503</v>
      </c>
      <c r="P182">
        <v>9.4013586503410296E-2</v>
      </c>
      <c r="Q182">
        <f>K182-P182</f>
        <v>-3.7908701320174703</v>
      </c>
      <c r="S182">
        <v>0</v>
      </c>
      <c r="X182">
        <f t="shared" si="10"/>
        <v>1.5241899850359495</v>
      </c>
      <c r="Y182">
        <f t="shared" si="11"/>
        <v>-0.81215943170120042</v>
      </c>
    </row>
    <row r="183" spans="1:25">
      <c r="A183">
        <v>181</v>
      </c>
      <c r="C183" s="23">
        <f>C182+(C187-C182)*(1/5)</f>
        <v>-1.372569491632698</v>
      </c>
      <c r="D183" s="23">
        <f>D182+(D187-D182)*(1/5)</f>
        <v>-2.983428116246174</v>
      </c>
      <c r="E183" s="23">
        <f>E182+(E187-E182)*(1/5)</f>
        <v>1.61288700669041</v>
      </c>
      <c r="F183" s="23"/>
      <c r="G183" s="23">
        <f>G182+(G187-G182)*(1/5)</f>
        <v>-4.5670867501069443</v>
      </c>
      <c r="H183" s="23">
        <f>H182+(H187-H182)*(1/5)</f>
        <v>-4.6597500913263916</v>
      </c>
      <c r="I183" s="23"/>
      <c r="J183" s="23"/>
      <c r="K183" s="23">
        <f>K182+(K187-K182)*(1/5)</f>
        <v>-3.701216132693014</v>
      </c>
      <c r="L183" s="23">
        <f>L182+(L187-L182)*(1/5)</f>
        <v>-4.7868392420481163</v>
      </c>
      <c r="M183" s="23">
        <f>M182+(M187-M182)*(1/5)</f>
        <v>-4.9050970565135943</v>
      </c>
      <c r="N183" s="23"/>
      <c r="O183" s="23"/>
      <c r="P183" s="23">
        <f>P182+(P187-P182)*(1/5)</f>
        <v>9.1282206523310511E-2</v>
      </c>
      <c r="Q183" s="23">
        <f>Q182+(Q187-Q182)*(1/5)</f>
        <v>-3.7924983392163245</v>
      </c>
      <c r="S183">
        <v>0</v>
      </c>
      <c r="X183">
        <f t="shared" si="10"/>
        <v>1.5216048001670994</v>
      </c>
      <c r="Y183">
        <f t="shared" si="11"/>
        <v>-0.80907022297015052</v>
      </c>
    </row>
    <row r="184" spans="1:25">
      <c r="A184">
        <v>182</v>
      </c>
      <c r="C184" s="23">
        <f>C182+(C187-C182)*(2/5)</f>
        <v>-1.3825986394668359</v>
      </c>
      <c r="D184" s="23">
        <f>D182+(D187-D182)*(2/5)</f>
        <v>-2.9881455321760781</v>
      </c>
      <c r="E184" s="23">
        <f>E182+(E187-E182)*(2/5)</f>
        <v>1.60757044184146</v>
      </c>
      <c r="F184" s="23"/>
      <c r="G184" s="23">
        <f>G182+(G187-G182)*(2/5)</f>
        <v>-4.5719140239612885</v>
      </c>
      <c r="H184" s="23">
        <f>H182+(H187-H182)*(2/5)</f>
        <v>-4.6657490089125542</v>
      </c>
      <c r="I184" s="23"/>
      <c r="J184" s="23"/>
      <c r="K184" s="23">
        <f>K182+(K187-K182)*(2/5)</f>
        <v>-3.7055757198719679</v>
      </c>
      <c r="L184" s="23">
        <f>L182+(L187-L182)*(2/5)</f>
        <v>-4.7917587905116825</v>
      </c>
      <c r="M184" s="23">
        <f>M182+(M187-M182)*(2/5)</f>
        <v>-4.9129201506418383</v>
      </c>
      <c r="N184" s="23"/>
      <c r="O184" s="23"/>
      <c r="P184" s="23">
        <f>P182+(P187-P182)*(2/5)</f>
        <v>8.8550826543210739E-2</v>
      </c>
      <c r="Q184" s="23">
        <f>Q182+(Q187-Q182)*(2/5)</f>
        <v>-3.7941265464151788</v>
      </c>
      <c r="S184">
        <v>0</v>
      </c>
      <c r="X184">
        <f t="shared" si="10"/>
        <v>1.5190196152982494</v>
      </c>
      <c r="Y184">
        <f t="shared" si="11"/>
        <v>-0.80598101423910062</v>
      </c>
    </row>
    <row r="185" spans="1:25">
      <c r="A185">
        <v>183</v>
      </c>
      <c r="C185" s="23">
        <f>C182+(C187-C182)*(3/5)</f>
        <v>-1.392627787300974</v>
      </c>
      <c r="D185" s="23">
        <f>D182+(D187-D182)*(3/5)</f>
        <v>-2.9928629481059819</v>
      </c>
      <c r="E185" s="23">
        <f>E182+(E187-E182)*(3/5)</f>
        <v>1.6022538769925099</v>
      </c>
      <c r="F185" s="23"/>
      <c r="G185" s="23">
        <f>G182+(G187-G182)*(3/5)</f>
        <v>-4.5767412978156319</v>
      </c>
      <c r="H185" s="23">
        <f>H182+(H187-H182)*(3/5)</f>
        <v>-4.6717479264987158</v>
      </c>
      <c r="I185" s="23"/>
      <c r="J185" s="23"/>
      <c r="K185" s="23">
        <f>K182+(K187-K182)*(3/5)</f>
        <v>-3.7099353070509222</v>
      </c>
      <c r="L185" s="23">
        <f>L182+(L187-L182)*(3/5)</f>
        <v>-4.7966783389752479</v>
      </c>
      <c r="M185" s="23">
        <f>M182+(M187-M182)*(3/5)</f>
        <v>-4.9207432447700823</v>
      </c>
      <c r="N185" s="23"/>
      <c r="O185" s="23"/>
      <c r="P185" s="23">
        <f>P182+(P187-P182)*(3/5)</f>
        <v>8.5819446563110954E-2</v>
      </c>
      <c r="Q185" s="23">
        <f>Q182+(Q187-Q182)*(3/5)</f>
        <v>-3.795754753614033</v>
      </c>
      <c r="S185">
        <v>0</v>
      </c>
      <c r="X185">
        <f t="shared" si="10"/>
        <v>1.5164344304293988</v>
      </c>
      <c r="Y185">
        <f t="shared" si="11"/>
        <v>-0.80289180550805117</v>
      </c>
    </row>
    <row r="186" spans="1:25">
      <c r="A186">
        <v>184</v>
      </c>
      <c r="C186" s="23">
        <f>C182+(C187-C182)*(4/5)</f>
        <v>-1.4026569351351119</v>
      </c>
      <c r="D186" s="23">
        <f>D182+(D187-D182)*(4/5)</f>
        <v>-2.997580364035886</v>
      </c>
      <c r="E186" s="23">
        <f>E182+(E187-E182)*(4/5)</f>
        <v>1.5969373121435599</v>
      </c>
      <c r="F186" s="23"/>
      <c r="G186" s="23">
        <f>G182+(G187-G182)*(4/5)</f>
        <v>-4.5815685716699761</v>
      </c>
      <c r="H186" s="23">
        <f>H182+(H187-H182)*(4/5)</f>
        <v>-4.6777468440848784</v>
      </c>
      <c r="I186" s="23"/>
      <c r="J186" s="23"/>
      <c r="K186" s="23">
        <f>K182+(K187-K182)*(4/5)</f>
        <v>-3.7142948942298761</v>
      </c>
      <c r="L186" s="23">
        <f>L182+(L187-L182)*(4/5)</f>
        <v>-4.8015978874388141</v>
      </c>
      <c r="M186" s="23">
        <f>M182+(M187-M182)*(4/5)</f>
        <v>-4.9285663388983263</v>
      </c>
      <c r="N186" s="23"/>
      <c r="O186" s="23"/>
      <c r="P186" s="23">
        <f>P182+(P187-P182)*(4/5)</f>
        <v>8.3088066583011183E-2</v>
      </c>
      <c r="Q186" s="23">
        <f>Q182+(Q187-Q182)*(4/5)</f>
        <v>-3.7973829608128873</v>
      </c>
      <c r="S186">
        <v>0</v>
      </c>
      <c r="X186">
        <f t="shared" si="10"/>
        <v>1.5138492455605488</v>
      </c>
      <c r="Y186">
        <f t="shared" si="11"/>
        <v>-0.79980259677700127</v>
      </c>
    </row>
    <row r="187" spans="1:25">
      <c r="A187">
        <v>185</v>
      </c>
      <c r="C187">
        <v>-1.41268608296925</v>
      </c>
      <c r="D187">
        <v>-3.0022977799657902</v>
      </c>
      <c r="E187">
        <v>1.59162074729461</v>
      </c>
      <c r="G187">
        <v>-4.5863958455243203</v>
      </c>
      <c r="H187">
        <v>-4.6837457616710401</v>
      </c>
      <c r="K187">
        <v>-3.71865448140883</v>
      </c>
      <c r="L187">
        <v>-4.8065174359023803</v>
      </c>
      <c r="M187">
        <v>-4.9363894330265703</v>
      </c>
      <c r="P187">
        <v>8.0356686602911398E-2</v>
      </c>
      <c r="Q187">
        <f>K187-P187</f>
        <v>-3.7990111680117415</v>
      </c>
      <c r="S187">
        <v>0</v>
      </c>
      <c r="X187">
        <f t="shared" si="10"/>
        <v>1.5112640606916985</v>
      </c>
      <c r="Y187">
        <f t="shared" si="11"/>
        <v>-0.79671338804595138</v>
      </c>
    </row>
    <row r="188" spans="1:25">
      <c r="A188">
        <v>186</v>
      </c>
      <c r="C188" s="23">
        <f>C187+(C192-C187)*(1/5)</f>
        <v>-1.4225104190217059</v>
      </c>
      <c r="D188" s="23">
        <f>D187+(D192-D187)*(1/5)</f>
        <v>-3.0068330138895702</v>
      </c>
      <c r="E188" s="23">
        <f>E187+(E192-E187)*(1/5)</f>
        <v>1.586339660139882</v>
      </c>
      <c r="F188" s="23"/>
      <c r="G188" s="23">
        <f>G187+(G192-G187)*(1/5)</f>
        <v>-4.5909777790780266</v>
      </c>
      <c r="H188" s="23">
        <f>H187+(H192-H187)*(1/5)</f>
        <v>-4.689457401224816</v>
      </c>
      <c r="I188" s="23"/>
      <c r="J188" s="23"/>
      <c r="K188" s="23">
        <f>K187+(K192-K187)*(1/5)</f>
        <v>-3.7227436715661701</v>
      </c>
      <c r="L188" s="23">
        <f>L187+(L192-L187)*(1/5)</f>
        <v>-4.8111205777796187</v>
      </c>
      <c r="M188" s="23">
        <f>M187+(M192-M187)*(1/5)</f>
        <v>-4.943694114666914</v>
      </c>
      <c r="N188" s="23"/>
      <c r="O188" s="23"/>
      <c r="P188" s="23">
        <f>P187+(P192-P187)*(1/5)</f>
        <v>7.7777188912427922E-2</v>
      </c>
      <c r="Q188" s="23">
        <f>Q187+(Q192-Q187)*(1/5)</f>
        <v>-3.8005208604785983</v>
      </c>
      <c r="S188">
        <v>0</v>
      </c>
      <c r="X188">
        <f t="shared" si="10"/>
        <v>1.5085624712274541</v>
      </c>
      <c r="Y188">
        <f t="shared" si="11"/>
        <v>-0.79368784658902802</v>
      </c>
    </row>
    <row r="189" spans="1:25">
      <c r="A189">
        <v>187</v>
      </c>
      <c r="C189" s="23">
        <f>C187+(C192-C187)*(2/5)</f>
        <v>-1.4323347550741621</v>
      </c>
      <c r="D189" s="23">
        <f>D187+(D192-D187)*(2/5)</f>
        <v>-3.0113682478133503</v>
      </c>
      <c r="E189" s="23">
        <f>E187+(E192-E187)*(2/5)</f>
        <v>1.5810585729851541</v>
      </c>
      <c r="F189" s="23"/>
      <c r="G189" s="23">
        <f>G187+(G192-G187)*(2/5)</f>
        <v>-4.595559712631732</v>
      </c>
      <c r="H189" s="23">
        <f>H187+(H192-H187)*(2/5)</f>
        <v>-4.695169040778592</v>
      </c>
      <c r="I189" s="23"/>
      <c r="J189" s="23"/>
      <c r="K189" s="23">
        <f>K187+(K192-K187)*(2/5)</f>
        <v>-3.7268328617235102</v>
      </c>
      <c r="L189" s="23">
        <f>L187+(L192-L187)*(2/5)</f>
        <v>-4.8157237196568561</v>
      </c>
      <c r="M189" s="23">
        <f>M187+(M192-M187)*(2/5)</f>
        <v>-4.9509987963072577</v>
      </c>
      <c r="N189" s="23"/>
      <c r="O189" s="23"/>
      <c r="P189" s="23">
        <f>P187+(P192-P187)*(2/5)</f>
        <v>7.5197691221944446E-2</v>
      </c>
      <c r="Q189" s="23">
        <f>Q187+(Q192-Q187)*(2/5)</f>
        <v>-3.8020305529454546</v>
      </c>
      <c r="S189">
        <v>0</v>
      </c>
      <c r="X189">
        <f t="shared" si="10"/>
        <v>1.5058608817632095</v>
      </c>
      <c r="Y189">
        <f t="shared" si="11"/>
        <v>-0.79066230513210423</v>
      </c>
    </row>
    <row r="190" spans="1:25">
      <c r="A190">
        <v>188</v>
      </c>
      <c r="C190" s="23">
        <f>C187+(C192-C187)*(3/5)</f>
        <v>-1.442159091126618</v>
      </c>
      <c r="D190" s="23">
        <f>D187+(D192-D187)*(3/5)</f>
        <v>-3.01590348173713</v>
      </c>
      <c r="E190" s="23">
        <f>E187+(E192-E187)*(3/5)</f>
        <v>1.5757774858304259</v>
      </c>
      <c r="F190" s="23"/>
      <c r="G190" s="23">
        <f>G187+(G192-G187)*(3/5)</f>
        <v>-4.6001416461854383</v>
      </c>
      <c r="H190" s="23">
        <f>H187+(H192-H187)*(3/5)</f>
        <v>-4.7008806803323679</v>
      </c>
      <c r="I190" s="23"/>
      <c r="J190" s="23"/>
      <c r="K190" s="23">
        <f>K187+(K192-K187)*(3/5)</f>
        <v>-3.7309220518808499</v>
      </c>
      <c r="L190" s="23">
        <f>L187+(L192-L187)*(3/5)</f>
        <v>-4.8203268615340944</v>
      </c>
      <c r="M190" s="23">
        <f>M187+(M192-M187)*(3/5)</f>
        <v>-4.9583034779476023</v>
      </c>
      <c r="N190" s="23"/>
      <c r="O190" s="23"/>
      <c r="P190" s="23">
        <f>P187+(P192-P187)*(3/5)</f>
        <v>7.2618193531460956E-2</v>
      </c>
      <c r="Q190" s="23">
        <f>Q187+(Q192-Q187)*(3/5)</f>
        <v>-3.8035402454123113</v>
      </c>
      <c r="S190">
        <v>0</v>
      </c>
      <c r="X190">
        <f t="shared" si="10"/>
        <v>1.5031592922989649</v>
      </c>
      <c r="Y190">
        <f t="shared" si="11"/>
        <v>-0.78763676367518132</v>
      </c>
    </row>
    <row r="191" spans="1:25">
      <c r="A191">
        <v>189</v>
      </c>
      <c r="C191" s="23">
        <f>C187+(C192-C187)*(4/5)</f>
        <v>-1.4519834271790741</v>
      </c>
      <c r="D191" s="23">
        <f>D187+(D192-D187)*(4/5)</f>
        <v>-3.02043871566091</v>
      </c>
      <c r="E191" s="23">
        <f>E187+(E192-E187)*(4/5)</f>
        <v>1.5704963986756979</v>
      </c>
      <c r="F191" s="23"/>
      <c r="G191" s="23">
        <f>G187+(G192-G187)*(4/5)</f>
        <v>-4.6047235797391437</v>
      </c>
      <c r="H191" s="23">
        <f>H187+(H192-H187)*(4/5)</f>
        <v>-4.7065923198861439</v>
      </c>
      <c r="I191" s="23"/>
      <c r="J191" s="23"/>
      <c r="K191" s="23">
        <f>K187+(K192-K187)*(4/5)</f>
        <v>-3.73501124203819</v>
      </c>
      <c r="L191" s="23">
        <f>L187+(L192-L187)*(4/5)</f>
        <v>-4.8249300034113318</v>
      </c>
      <c r="M191" s="23">
        <f>M187+(M192-M187)*(4/5)</f>
        <v>-4.965608159587946</v>
      </c>
      <c r="N191" s="23"/>
      <c r="O191" s="23"/>
      <c r="P191" s="23">
        <f>P187+(P192-P187)*(4/5)</f>
        <v>7.003869584097748E-2</v>
      </c>
      <c r="Q191" s="23">
        <f>Q187+(Q192-Q187)*(4/5)</f>
        <v>-3.8050499378791676</v>
      </c>
      <c r="S191">
        <v>0</v>
      </c>
      <c r="X191">
        <f t="shared" si="10"/>
        <v>1.5004577028347204</v>
      </c>
      <c r="Y191">
        <f t="shared" si="11"/>
        <v>-0.78461122221825752</v>
      </c>
    </row>
    <row r="192" spans="1:25">
      <c r="A192">
        <v>190</v>
      </c>
      <c r="C192">
        <v>-1.4618077632315301</v>
      </c>
      <c r="D192">
        <v>-3.0249739495846901</v>
      </c>
      <c r="E192">
        <v>1.5652153115209699</v>
      </c>
      <c r="G192">
        <v>-4.60930551329285</v>
      </c>
      <c r="H192">
        <v>-4.7123039594399199</v>
      </c>
      <c r="K192">
        <v>-3.7391004321955301</v>
      </c>
      <c r="L192">
        <v>-4.8295331452885701</v>
      </c>
      <c r="M192">
        <v>-4.9729128412282897</v>
      </c>
      <c r="P192">
        <v>6.7459198150494004E-2</v>
      </c>
      <c r="Q192">
        <f>K192-P192</f>
        <v>-3.8065596303460243</v>
      </c>
      <c r="S192">
        <v>0</v>
      </c>
      <c r="X192">
        <f t="shared" si="10"/>
        <v>1.497756113370476</v>
      </c>
      <c r="Y192">
        <f t="shared" si="11"/>
        <v>-0.78158568076133417</v>
      </c>
    </row>
    <row r="193" spans="1:25">
      <c r="A193">
        <v>191</v>
      </c>
      <c r="C193" s="23">
        <f>C192+(C197-C192)*(1/5)</f>
        <v>-1.4713314016257721</v>
      </c>
      <c r="D193" s="23">
        <f>D192+(D197-D192)*(1/5)</f>
        <v>-3.0293276147428903</v>
      </c>
      <c r="E193" s="23">
        <f>E192+(E197-E192)*(1/5)</f>
        <v>1.5600414519932899</v>
      </c>
      <c r="F193" s="23"/>
      <c r="G193" s="23">
        <f>G192+(G197-G192)*(1/5)</f>
        <v>-4.6136549361814057</v>
      </c>
      <c r="H193" s="23">
        <f>H192+(H197-H192)*(1/5)</f>
        <v>-4.7177668901393455</v>
      </c>
      <c r="I193" s="23"/>
      <c r="J193" s="23"/>
      <c r="K193" s="23">
        <f>K192+(K197-K192)*(1/5)</f>
        <v>-3.7429372344416043</v>
      </c>
      <c r="L193" s="23">
        <f>L192+(L197-L192)*(1/5)</f>
        <v>-4.8338445307433782</v>
      </c>
      <c r="M193" s="23">
        <f>M192+(M197-M192)*(1/5)</f>
        <v>-4.9797387692980619</v>
      </c>
      <c r="N193" s="23"/>
      <c r="O193" s="23"/>
      <c r="P193" s="23">
        <f>P192+(P197-P192)*(1/5)</f>
        <v>6.5023532873496562E-2</v>
      </c>
      <c r="Q193" s="23">
        <f>Q192+(Q197-Q192)*(1/5)</f>
        <v>-3.8079607673151008</v>
      </c>
      <c r="S193">
        <v>0</v>
      </c>
      <c r="X193">
        <f t="shared" si="10"/>
        <v>1.4950179191197934</v>
      </c>
      <c r="Y193">
        <f t="shared" si="11"/>
        <v>-0.77863315257221055</v>
      </c>
    </row>
    <row r="194" spans="1:25">
      <c r="A194">
        <v>192</v>
      </c>
      <c r="C194" s="23">
        <f>C192+(C197-C192)*(2/5)</f>
        <v>-1.480855040020014</v>
      </c>
      <c r="D194" s="23">
        <f>D192+(D197-D192)*(2/5)</f>
        <v>-3.0336812799010899</v>
      </c>
      <c r="E194" s="23">
        <f>E192+(E197-E192)*(2/5)</f>
        <v>1.5548675924656099</v>
      </c>
      <c r="F194" s="23"/>
      <c r="G194" s="23">
        <f>G192+(G197-G192)*(2/5)</f>
        <v>-4.6180043590699622</v>
      </c>
      <c r="H194" s="23">
        <f>H192+(H197-H192)*(2/5)</f>
        <v>-4.723229820838772</v>
      </c>
      <c r="I194" s="23"/>
      <c r="J194" s="23"/>
      <c r="K194" s="23">
        <f>K192+(K197-K192)*(2/5)</f>
        <v>-3.7467740366876781</v>
      </c>
      <c r="L194" s="23">
        <f>L192+(L197-L192)*(2/5)</f>
        <v>-4.8381559161981862</v>
      </c>
      <c r="M194" s="23">
        <f>M192+(M197-M192)*(2/5)</f>
        <v>-4.9865646973678341</v>
      </c>
      <c r="N194" s="23"/>
      <c r="O194" s="23"/>
      <c r="P194" s="23">
        <f>P192+(P197-P192)*(2/5)</f>
        <v>6.2587867596499119E-2</v>
      </c>
      <c r="Q194" s="23">
        <f>Q192+(Q197-Q192)*(2/5)</f>
        <v>-3.8093619042841773</v>
      </c>
      <c r="S194">
        <v>0</v>
      </c>
      <c r="X194">
        <f t="shared" si="10"/>
        <v>1.4922797248691109</v>
      </c>
      <c r="Y194">
        <f t="shared" si="11"/>
        <v>-0.77568062438308738</v>
      </c>
    </row>
    <row r="195" spans="1:25">
      <c r="A195">
        <v>193</v>
      </c>
      <c r="C195" s="23">
        <f>C192+(C197-C192)*(3/5)</f>
        <v>-1.4903786784142561</v>
      </c>
      <c r="D195" s="23">
        <f>D192+(D197-D192)*(3/5)</f>
        <v>-3.0380349450592901</v>
      </c>
      <c r="E195" s="23">
        <f>E192+(E197-E192)*(3/5)</f>
        <v>1.5496937329379301</v>
      </c>
      <c r="F195" s="23"/>
      <c r="G195" s="23">
        <f>G192+(G197-G192)*(3/5)</f>
        <v>-4.6223537819585179</v>
      </c>
      <c r="H195" s="23">
        <f>H192+(H197-H192)*(3/5)</f>
        <v>-4.7286927515381976</v>
      </c>
      <c r="I195" s="23"/>
      <c r="J195" s="23"/>
      <c r="K195" s="23">
        <f>K192+(K197-K192)*(3/5)</f>
        <v>-3.7506108389337522</v>
      </c>
      <c r="L195" s="23">
        <f>L192+(L197-L192)*(3/5)</f>
        <v>-4.8424673016529942</v>
      </c>
      <c r="M195" s="23">
        <f>M192+(M197-M192)*(3/5)</f>
        <v>-4.9933906254376055</v>
      </c>
      <c r="N195" s="23"/>
      <c r="O195" s="23"/>
      <c r="P195" s="23">
        <f>P192+(P197-P192)*(3/5)</f>
        <v>6.0152202319501684E-2</v>
      </c>
      <c r="Q195" s="23">
        <f>Q192+(Q197-Q192)*(3/5)</f>
        <v>-3.8107630412532538</v>
      </c>
      <c r="S195">
        <v>0</v>
      </c>
      <c r="X195">
        <f t="shared" ref="X195:X252" si="12">E195-P195</f>
        <v>1.4895415306184285</v>
      </c>
      <c r="Y195">
        <f t="shared" ref="Y195:Y252" si="13">Q195-D195</f>
        <v>-0.77272809619396376</v>
      </c>
    </row>
    <row r="196" spans="1:25">
      <c r="A196">
        <v>194</v>
      </c>
      <c r="C196" s="23">
        <f>C192+(C197-C192)*(4/5)</f>
        <v>-1.4999023168084979</v>
      </c>
      <c r="D196" s="23">
        <f>D192+(D197-D192)*(4/5)</f>
        <v>-3.0423886102174897</v>
      </c>
      <c r="E196" s="23">
        <f>E192+(E197-E192)*(4/5)</f>
        <v>1.5445198734102501</v>
      </c>
      <c r="F196" s="23"/>
      <c r="G196" s="23">
        <f>G192+(G197-G192)*(4/5)</f>
        <v>-4.6267032048470744</v>
      </c>
      <c r="H196" s="23">
        <f>H192+(H197-H192)*(4/5)</f>
        <v>-4.7341556822376241</v>
      </c>
      <c r="I196" s="23"/>
      <c r="J196" s="23"/>
      <c r="K196" s="23">
        <f>K192+(K197-K192)*(4/5)</f>
        <v>-3.754447641179826</v>
      </c>
      <c r="L196" s="23">
        <f>L192+(L197-L192)*(4/5)</f>
        <v>-4.8467786871078022</v>
      </c>
      <c r="M196" s="23">
        <f>M192+(M197-M192)*(4/5)</f>
        <v>-5.0002165535073777</v>
      </c>
      <c r="N196" s="23"/>
      <c r="O196" s="23"/>
      <c r="P196" s="23">
        <f>P192+(P197-P192)*(4/5)</f>
        <v>5.7716537042504241E-2</v>
      </c>
      <c r="Q196" s="23">
        <f>Q192+(Q197-Q192)*(4/5)</f>
        <v>-3.8121641782223303</v>
      </c>
      <c r="S196">
        <v>0</v>
      </c>
      <c r="X196">
        <f t="shared" si="12"/>
        <v>1.4868033363677458</v>
      </c>
      <c r="Y196">
        <f t="shared" si="13"/>
        <v>-0.76977556800484059</v>
      </c>
    </row>
    <row r="197" spans="1:25">
      <c r="A197">
        <v>195</v>
      </c>
      <c r="C197">
        <v>-1.50942595520274</v>
      </c>
      <c r="D197">
        <v>-3.0467422753756899</v>
      </c>
      <c r="E197">
        <v>1.5393460138825701</v>
      </c>
      <c r="G197">
        <v>-4.6310526277356301</v>
      </c>
      <c r="H197">
        <v>-4.7396186129370497</v>
      </c>
      <c r="K197">
        <v>-3.7582844434259002</v>
      </c>
      <c r="L197">
        <v>-4.8510900725626103</v>
      </c>
      <c r="M197">
        <v>-5.0070424815771499</v>
      </c>
      <c r="P197">
        <v>5.5280871765506799E-2</v>
      </c>
      <c r="Q197">
        <f>K197-P197</f>
        <v>-3.8135653151914068</v>
      </c>
      <c r="S197">
        <v>0</v>
      </c>
      <c r="X197">
        <f t="shared" si="12"/>
        <v>1.4840651421170632</v>
      </c>
      <c r="Y197">
        <f t="shared" si="13"/>
        <v>-0.76682303981571698</v>
      </c>
    </row>
    <row r="198" spans="1:25">
      <c r="A198">
        <v>196</v>
      </c>
      <c r="C198" s="23">
        <f>C197+(C202-C197)*(1/5)</f>
        <v>-1.518698972151894</v>
      </c>
      <c r="D198" s="23">
        <f>D197+(D202-D197)*(1/5)</f>
        <v>-3.0509279456282621</v>
      </c>
      <c r="E198" s="23">
        <f>E197+(E202-E197)*(1/5)</f>
        <v>1.534253494412894</v>
      </c>
      <c r="F198" s="23"/>
      <c r="G198" s="23">
        <f>G197+(G202-G197)*(1/5)</f>
        <v>-4.6351864192759082</v>
      </c>
      <c r="H198" s="23">
        <f>H197+(H202-H197)*(1/5)</f>
        <v>-4.7448391420287814</v>
      </c>
      <c r="I198" s="23"/>
      <c r="J198" s="23"/>
      <c r="K198" s="23">
        <f>K197+(K202-K197)*(1/5)</f>
        <v>-3.761885649213482</v>
      </c>
      <c r="L198" s="23">
        <f>L197+(L202-L197)*(1/5)</f>
        <v>-4.8551319587474424</v>
      </c>
      <c r="M198" s="23">
        <f>M197+(M202-M197)*(1/5)</f>
        <v>-5.0134256985998418</v>
      </c>
      <c r="N198" s="23"/>
      <c r="O198" s="23"/>
      <c r="P198" s="23">
        <f>P197+(P202-P197)*(1/5)</f>
        <v>5.2981166587998681E-2</v>
      </c>
      <c r="Q198" s="23">
        <f>Q197+(Q202-Q197)*(1/5)</f>
        <v>-3.8148668158014809</v>
      </c>
      <c r="S198">
        <v>0</v>
      </c>
      <c r="X198">
        <f t="shared" si="12"/>
        <v>1.4812723278248954</v>
      </c>
      <c r="Y198">
        <f t="shared" si="13"/>
        <v>-0.76393887017321882</v>
      </c>
    </row>
    <row r="199" spans="1:25">
      <c r="A199">
        <v>197</v>
      </c>
      <c r="C199" s="23">
        <f>C197+(C202-C197)*(2/5)</f>
        <v>-1.5279719891010479</v>
      </c>
      <c r="D199" s="23">
        <f>D197+(D202-D197)*(2/5)</f>
        <v>-3.0551136158808339</v>
      </c>
      <c r="E199" s="23">
        <f>E197+(E202-E197)*(2/5)</f>
        <v>1.529160974943218</v>
      </c>
      <c r="F199" s="23"/>
      <c r="G199" s="23">
        <f>G197+(G202-G197)*(2/5)</f>
        <v>-4.6393202108161864</v>
      </c>
      <c r="H199" s="23">
        <f>H197+(H202-H197)*(2/5)</f>
        <v>-4.7500596711205141</v>
      </c>
      <c r="I199" s="23"/>
      <c r="J199" s="23"/>
      <c r="K199" s="23">
        <f>K197+(K202-K197)*(2/5)</f>
        <v>-3.7654868550010643</v>
      </c>
      <c r="L199" s="23">
        <f>L197+(L202-L197)*(2/5)</f>
        <v>-4.8591738449322746</v>
      </c>
      <c r="M199" s="23">
        <f>M197+(M202-M197)*(2/5)</f>
        <v>-5.0198089156225336</v>
      </c>
      <c r="N199" s="23"/>
      <c r="O199" s="23"/>
      <c r="P199" s="23">
        <f>P197+(P202-P197)*(2/5)</f>
        <v>5.0681461410490562E-2</v>
      </c>
      <c r="Q199" s="23">
        <f>Q197+(Q202-Q197)*(2/5)</f>
        <v>-3.8161683164115545</v>
      </c>
      <c r="S199">
        <v>0</v>
      </c>
      <c r="X199">
        <f t="shared" si="12"/>
        <v>1.4784795135327276</v>
      </c>
      <c r="Y199">
        <f t="shared" si="13"/>
        <v>-0.76105470053072066</v>
      </c>
    </row>
    <row r="200" spans="1:25">
      <c r="A200">
        <v>198</v>
      </c>
      <c r="C200" s="23">
        <f>C197+(C202-C197)*(3/5)</f>
        <v>-1.5372450060502021</v>
      </c>
      <c r="D200" s="23">
        <f>D197+(D202-D197)*(3/5)</f>
        <v>-3.0592992861334061</v>
      </c>
      <c r="E200" s="23">
        <f>E197+(E202-E197)*(3/5)</f>
        <v>1.524068455473542</v>
      </c>
      <c r="F200" s="23"/>
      <c r="G200" s="23">
        <f>G197+(G202-G197)*(3/5)</f>
        <v>-4.6434540023564637</v>
      </c>
      <c r="H200" s="23">
        <f>H197+(H202-H197)*(3/5)</f>
        <v>-4.7552802002122458</v>
      </c>
      <c r="I200" s="23"/>
      <c r="J200" s="23"/>
      <c r="K200" s="23">
        <f>K197+(K202-K197)*(3/5)</f>
        <v>-3.7690880607886461</v>
      </c>
      <c r="L200" s="23">
        <f>L197+(L202-L197)*(3/5)</f>
        <v>-4.8632157311171058</v>
      </c>
      <c r="M200" s="23">
        <f>M197+(M202-M197)*(3/5)</f>
        <v>-5.0261921326452264</v>
      </c>
      <c r="N200" s="23"/>
      <c r="O200" s="23"/>
      <c r="P200" s="23">
        <f>P197+(P202-P197)*(3/5)</f>
        <v>4.8381756232982437E-2</v>
      </c>
      <c r="Q200" s="23">
        <f>Q197+(Q202-Q197)*(3/5)</f>
        <v>-3.8174698170216286</v>
      </c>
      <c r="S200">
        <v>0</v>
      </c>
      <c r="X200">
        <f t="shared" si="12"/>
        <v>1.4756866992405595</v>
      </c>
      <c r="Y200">
        <f t="shared" si="13"/>
        <v>-0.7581705308882225</v>
      </c>
    </row>
    <row r="201" spans="1:25">
      <c r="A201">
        <v>199</v>
      </c>
      <c r="C201" s="23">
        <f>C197+(C202-C197)*(4/5)</f>
        <v>-1.546518022999356</v>
      </c>
      <c r="D201" s="23">
        <f>D197+(D202-D197)*(4/5)</f>
        <v>-3.0634849563859778</v>
      </c>
      <c r="E201" s="23">
        <f>E197+(E202-E197)*(4/5)</f>
        <v>1.5189759360038659</v>
      </c>
      <c r="F201" s="23"/>
      <c r="G201" s="23">
        <f>G197+(G202-G197)*(4/5)</f>
        <v>-4.6475877938967418</v>
      </c>
      <c r="H201" s="23">
        <f>H197+(H202-H197)*(4/5)</f>
        <v>-4.7605007293039785</v>
      </c>
      <c r="I201" s="23"/>
      <c r="J201" s="23"/>
      <c r="K201" s="23">
        <f>K197+(K202-K197)*(4/5)</f>
        <v>-3.7726892665762284</v>
      </c>
      <c r="L201" s="23">
        <f>L197+(L202-L197)*(4/5)</f>
        <v>-4.867257617301938</v>
      </c>
      <c r="M201" s="23">
        <f>M197+(M202-M197)*(4/5)</f>
        <v>-5.0325753496679182</v>
      </c>
      <c r="N201" s="23"/>
      <c r="O201" s="23"/>
      <c r="P201" s="23">
        <f>P197+(P202-P197)*(4/5)</f>
        <v>4.6082051055474318E-2</v>
      </c>
      <c r="Q201" s="23">
        <f>Q197+(Q202-Q197)*(4/5)</f>
        <v>-3.8187713176317022</v>
      </c>
      <c r="S201">
        <v>0</v>
      </c>
      <c r="X201">
        <f t="shared" si="12"/>
        <v>1.4728938849483917</v>
      </c>
      <c r="Y201">
        <f t="shared" si="13"/>
        <v>-0.75528636124572435</v>
      </c>
    </row>
    <row r="202" spans="1:25">
      <c r="A202">
        <v>200</v>
      </c>
      <c r="C202">
        <v>-1.55579103994851</v>
      </c>
      <c r="D202">
        <v>-3.0676706266385501</v>
      </c>
      <c r="E202">
        <v>1.5138834165341899</v>
      </c>
      <c r="G202">
        <v>-4.65172158543702</v>
      </c>
      <c r="H202">
        <v>-4.7657212583957103</v>
      </c>
      <c r="K202">
        <v>-3.7762904723638102</v>
      </c>
      <c r="L202">
        <v>-4.8712995034867701</v>
      </c>
      <c r="M202">
        <v>-5.03895856669061</v>
      </c>
      <c r="P202">
        <v>4.37823458779662E-2</v>
      </c>
      <c r="Q202">
        <f>K202-P202</f>
        <v>-3.8200728182417762</v>
      </c>
      <c r="S202">
        <v>0</v>
      </c>
      <c r="X202">
        <f t="shared" si="12"/>
        <v>1.4701010706562236</v>
      </c>
      <c r="Y202">
        <f t="shared" si="13"/>
        <v>-0.75240219160322619</v>
      </c>
    </row>
    <row r="203" spans="1:25">
      <c r="A203">
        <v>201</v>
      </c>
      <c r="C203" s="23">
        <f>C202+(C207-C202)*(1/5)</f>
        <v>-1.5648255070694739</v>
      </c>
      <c r="D203" s="23">
        <f>D202+(D207-D202)*(1/5)</f>
        <v>-3.0716977337869502</v>
      </c>
      <c r="E203" s="23">
        <f>E202+(E207-E202)*(1/5)</f>
        <v>1.5088708478435719</v>
      </c>
      <c r="F203" s="23"/>
      <c r="G203" s="23">
        <f>G202+(G207-G202)*(1/5)</f>
        <v>-4.655653933450508</v>
      </c>
      <c r="H203" s="23">
        <f>H202+(H207-H202)*(1/5)</f>
        <v>-4.7707126177536159</v>
      </c>
      <c r="I203" s="23"/>
      <c r="J203" s="23"/>
      <c r="K203" s="23">
        <f>K202+(K207-K202)*(1/5)</f>
        <v>-3.77967183378939</v>
      </c>
      <c r="L203" s="23">
        <f>L202+(L207-L202)*(1/5)</f>
        <v>-4.8750920099606905</v>
      </c>
      <c r="M203" s="23">
        <f>M202+(M207-M202)*(1/5)</f>
        <v>-5.0449319585229819</v>
      </c>
      <c r="N203" s="23"/>
      <c r="O203" s="23"/>
      <c r="P203" s="23">
        <f>P202+(P207-P202)*(1/5)</f>
        <v>4.1610973970547381E-2</v>
      </c>
      <c r="Q203" s="23">
        <f>Q202+(Q207-Q202)*(1/5)</f>
        <v>-3.8212828077599372</v>
      </c>
      <c r="S203">
        <v>0</v>
      </c>
      <c r="X203">
        <f t="shared" si="12"/>
        <v>1.4672598738730245</v>
      </c>
      <c r="Y203">
        <f t="shared" si="13"/>
        <v>-0.74958507397298701</v>
      </c>
    </row>
    <row r="204" spans="1:25">
      <c r="A204">
        <v>202</v>
      </c>
      <c r="C204" s="23">
        <f>C202+(C207-C202)*(2/5)</f>
        <v>-1.573859974190438</v>
      </c>
      <c r="D204" s="23">
        <f>D202+(D207-D202)*(2/5)</f>
        <v>-3.0757248409353499</v>
      </c>
      <c r="E204" s="23">
        <f>E202+(E207-E202)*(2/5)</f>
        <v>1.503858279152954</v>
      </c>
      <c r="F204" s="23"/>
      <c r="G204" s="23">
        <f>G202+(G207-G202)*(2/5)</f>
        <v>-4.6595862814639961</v>
      </c>
      <c r="H204" s="23">
        <f>H202+(H207-H202)*(2/5)</f>
        <v>-4.7757039771115224</v>
      </c>
      <c r="I204" s="23"/>
      <c r="J204" s="23"/>
      <c r="K204" s="23">
        <f>K202+(K207-K202)*(2/5)</f>
        <v>-3.7830531952149702</v>
      </c>
      <c r="L204" s="23">
        <f>L202+(L207-L202)*(2/5)</f>
        <v>-4.87888451643461</v>
      </c>
      <c r="M204" s="23">
        <f>M202+(M207-M202)*(2/5)</f>
        <v>-5.0509053503553538</v>
      </c>
      <c r="N204" s="23"/>
      <c r="O204" s="23"/>
      <c r="P204" s="23">
        <f>P202+(P207-P202)*(2/5)</f>
        <v>3.9439602063128562E-2</v>
      </c>
      <c r="Q204" s="23">
        <f>Q202+(Q207-Q202)*(2/5)</f>
        <v>-3.8224927972780987</v>
      </c>
      <c r="S204">
        <v>0</v>
      </c>
      <c r="X204">
        <f t="shared" si="12"/>
        <v>1.4644186770898255</v>
      </c>
      <c r="Y204">
        <f t="shared" si="13"/>
        <v>-0.74676795634274873</v>
      </c>
    </row>
    <row r="205" spans="1:25">
      <c r="A205">
        <v>203</v>
      </c>
      <c r="C205" s="23">
        <f>C202+(C207-C202)*(3/5)</f>
        <v>-1.5828944413114019</v>
      </c>
      <c r="D205" s="23">
        <f>D202+(D207-D202)*(3/5)</f>
        <v>-3.0797519480837501</v>
      </c>
      <c r="E205" s="23">
        <f>E202+(E207-E202)*(3/5)</f>
        <v>1.4988457104623358</v>
      </c>
      <c r="F205" s="23"/>
      <c r="G205" s="23">
        <f>G202+(G207-G202)*(3/5)</f>
        <v>-4.6635186294774842</v>
      </c>
      <c r="H205" s="23">
        <f>H202+(H207-H202)*(3/5)</f>
        <v>-4.780695336469428</v>
      </c>
      <c r="I205" s="23"/>
      <c r="J205" s="23"/>
      <c r="K205" s="23">
        <f>K202+(K207-K202)*(3/5)</f>
        <v>-3.78643455664055</v>
      </c>
      <c r="L205" s="23">
        <f>L202+(L207-L202)*(3/5)</f>
        <v>-4.8826770229085303</v>
      </c>
      <c r="M205" s="23">
        <f>M202+(M207-M202)*(3/5)</f>
        <v>-5.0568787421877266</v>
      </c>
      <c r="N205" s="23"/>
      <c r="O205" s="23"/>
      <c r="P205" s="23">
        <f>P202+(P207-P202)*(3/5)</f>
        <v>3.7268230155709736E-2</v>
      </c>
      <c r="Q205" s="23">
        <f>Q202+(Q207-Q202)*(3/5)</f>
        <v>-3.8237027867962596</v>
      </c>
      <c r="S205">
        <v>0</v>
      </c>
      <c r="X205">
        <f t="shared" si="12"/>
        <v>1.4615774803066262</v>
      </c>
      <c r="Y205">
        <f t="shared" si="13"/>
        <v>-0.74395083871250955</v>
      </c>
    </row>
    <row r="206" spans="1:25">
      <c r="A206">
        <v>204</v>
      </c>
      <c r="C206" s="23">
        <f>C202+(C207-C202)*(4/5)</f>
        <v>-1.591928908432366</v>
      </c>
      <c r="D206" s="23">
        <f>D202+(D207-D202)*(4/5)</f>
        <v>-3.0837790552321498</v>
      </c>
      <c r="E206" s="23">
        <f>E202+(E207-E202)*(4/5)</f>
        <v>1.4938331417717179</v>
      </c>
      <c r="F206" s="23"/>
      <c r="G206" s="23">
        <f>G202+(G207-G202)*(4/5)</f>
        <v>-4.6674509774909723</v>
      </c>
      <c r="H206" s="23">
        <f>H202+(H207-H202)*(4/5)</f>
        <v>-4.7856866958273345</v>
      </c>
      <c r="I206" s="23"/>
      <c r="J206" s="23"/>
      <c r="K206" s="23">
        <f>K202+(K207-K202)*(4/5)</f>
        <v>-3.7898159180661302</v>
      </c>
      <c r="L206" s="23">
        <f>L202+(L207-L202)*(4/5)</f>
        <v>-4.8864695293824498</v>
      </c>
      <c r="M206" s="23">
        <f>M202+(M207-M202)*(4/5)</f>
        <v>-5.0628521340200985</v>
      </c>
      <c r="N206" s="23"/>
      <c r="O206" s="23"/>
      <c r="P206" s="23">
        <f>P202+(P207-P202)*(4/5)</f>
        <v>3.5096858248290917E-2</v>
      </c>
      <c r="Q206" s="23">
        <f>Q202+(Q207-Q202)*(4/5)</f>
        <v>-3.8249127763144211</v>
      </c>
      <c r="S206">
        <v>0</v>
      </c>
      <c r="X206">
        <f t="shared" si="12"/>
        <v>1.458736283523427</v>
      </c>
      <c r="Y206">
        <f t="shared" si="13"/>
        <v>-0.74113372108227127</v>
      </c>
    </row>
    <row r="207" spans="1:25">
      <c r="A207">
        <v>205</v>
      </c>
      <c r="C207">
        <v>-1.6009633755533299</v>
      </c>
      <c r="D207">
        <v>-3.0878061623805499</v>
      </c>
      <c r="E207">
        <v>1.4888205730810999</v>
      </c>
      <c r="G207">
        <v>-4.6713833255044603</v>
      </c>
      <c r="H207">
        <v>-4.7906780551852401</v>
      </c>
      <c r="K207">
        <v>-3.7931972794917099</v>
      </c>
      <c r="L207">
        <v>-4.8902620358563702</v>
      </c>
      <c r="M207">
        <v>-5.0688255258524704</v>
      </c>
      <c r="P207">
        <v>3.2925486340872098E-2</v>
      </c>
      <c r="Q207">
        <f>K207-P207</f>
        <v>-3.826122765832582</v>
      </c>
      <c r="S207">
        <v>0</v>
      </c>
      <c r="X207">
        <f t="shared" si="12"/>
        <v>1.4558950867402278</v>
      </c>
      <c r="Y207">
        <f t="shared" si="13"/>
        <v>-0.73831660345203209</v>
      </c>
    </row>
    <row r="208" spans="1:25">
      <c r="A208">
        <v>206</v>
      </c>
      <c r="C208" s="23">
        <f>C207+(C212-C207)*(1/5)</f>
        <v>-1.6097662737004319</v>
      </c>
      <c r="D208" s="23">
        <f>D207+(D212-D207)*(1/5)</f>
        <v>-3.0916830482327238</v>
      </c>
      <c r="E208" s="23">
        <f>E207+(E212-E207)*(1/5)</f>
        <v>1.4838893615408539</v>
      </c>
      <c r="F208" s="23"/>
      <c r="G208" s="23">
        <f>G207+(G212-G207)*(1/5)</f>
        <v>-4.6751271160690404</v>
      </c>
      <c r="H208" s="23">
        <f>H207+(H212-H207)*(1/5)</f>
        <v>-4.7954534739988119</v>
      </c>
      <c r="I208" s="23"/>
      <c r="J208" s="23"/>
      <c r="K208" s="23">
        <f>K207+(K212-K207)*(1/5)</f>
        <v>-3.7963735345279561</v>
      </c>
      <c r="L208" s="23">
        <f>L207+(L212-L207)*(1/5)</f>
        <v>-4.8938235488333062</v>
      </c>
      <c r="M208" s="23">
        <f>M207+(M212-M207)*(1/5)</f>
        <v>-5.0744192567056485</v>
      </c>
      <c r="N208" s="23"/>
      <c r="O208" s="23"/>
      <c r="P208" s="23">
        <f>P207+(P212-P207)*(1/5)</f>
        <v>3.087511379012222E-2</v>
      </c>
      <c r="Q208" s="23">
        <f>Q207+(Q212-Q207)*(1/5)</f>
        <v>-3.8272486483180783</v>
      </c>
      <c r="S208">
        <v>0</v>
      </c>
      <c r="X208">
        <f t="shared" si="12"/>
        <v>1.4530142477507317</v>
      </c>
      <c r="Y208">
        <f t="shared" si="13"/>
        <v>-0.73556560008535454</v>
      </c>
    </row>
    <row r="209" spans="1:25">
      <c r="A209">
        <v>207</v>
      </c>
      <c r="C209" s="23">
        <f>C207+(C212-C207)*(2/5)</f>
        <v>-1.6185691718475339</v>
      </c>
      <c r="D209" s="23">
        <f>D207+(D212-D207)*(2/5)</f>
        <v>-3.095559934084898</v>
      </c>
      <c r="E209" s="23">
        <f>E207+(E212-E207)*(2/5)</f>
        <v>1.4789581500006079</v>
      </c>
      <c r="F209" s="23"/>
      <c r="G209" s="23">
        <f>G207+(G212-G207)*(2/5)</f>
        <v>-4.6788709066336205</v>
      </c>
      <c r="H209" s="23">
        <f>H207+(H212-H207)*(2/5)</f>
        <v>-4.8002288928123837</v>
      </c>
      <c r="I209" s="23"/>
      <c r="J209" s="23"/>
      <c r="K209" s="23">
        <f>K207+(K212-K207)*(2/5)</f>
        <v>-3.7995497895642019</v>
      </c>
      <c r="L209" s="23">
        <f>L207+(L212-L207)*(2/5)</f>
        <v>-4.8973850618102421</v>
      </c>
      <c r="M209" s="23">
        <f>M207+(M212-M207)*(2/5)</f>
        <v>-5.0800129875588267</v>
      </c>
      <c r="N209" s="23"/>
      <c r="O209" s="23"/>
      <c r="P209" s="23">
        <f>P207+(P212-P207)*(2/5)</f>
        <v>2.8824741239372339E-2</v>
      </c>
      <c r="Q209" s="23">
        <f>Q207+(Q212-Q207)*(2/5)</f>
        <v>-3.8283745308035741</v>
      </c>
      <c r="S209">
        <v>0</v>
      </c>
      <c r="X209">
        <f t="shared" si="12"/>
        <v>1.4501334087612356</v>
      </c>
      <c r="Y209">
        <f t="shared" si="13"/>
        <v>-0.7328145967186761</v>
      </c>
    </row>
    <row r="210" spans="1:25">
      <c r="A210">
        <v>208</v>
      </c>
      <c r="C210" s="23">
        <f>C207+(C212-C207)*(3/5)</f>
        <v>-1.6273720699946359</v>
      </c>
      <c r="D210" s="23">
        <f>D207+(D212-D207)*(3/5)</f>
        <v>-3.0994368199370719</v>
      </c>
      <c r="E210" s="23">
        <f>E207+(E212-E207)*(3/5)</f>
        <v>1.4740269384603619</v>
      </c>
      <c r="F210" s="23"/>
      <c r="G210" s="23">
        <f>G207+(G212-G207)*(3/5)</f>
        <v>-4.6826146971981997</v>
      </c>
      <c r="H210" s="23">
        <f>H207+(H212-H207)*(3/5)</f>
        <v>-4.8050043116259564</v>
      </c>
      <c r="I210" s="23"/>
      <c r="J210" s="23"/>
      <c r="K210" s="23">
        <f>K207+(K212-K207)*(3/5)</f>
        <v>-3.8027260446004481</v>
      </c>
      <c r="L210" s="23">
        <f>L207+(L212-L207)*(3/5)</f>
        <v>-4.9009465747871781</v>
      </c>
      <c r="M210" s="23">
        <f>M207+(M212-M207)*(3/5)</f>
        <v>-5.085606718412004</v>
      </c>
      <c r="N210" s="23"/>
      <c r="O210" s="23"/>
      <c r="P210" s="23">
        <f>P207+(P212-P207)*(3/5)</f>
        <v>2.6774368688622461E-2</v>
      </c>
      <c r="Q210" s="23">
        <f>Q207+(Q212-Q207)*(3/5)</f>
        <v>-3.8295004132890704</v>
      </c>
      <c r="S210">
        <v>0</v>
      </c>
      <c r="X210">
        <f t="shared" si="12"/>
        <v>1.4472525697717395</v>
      </c>
      <c r="Y210">
        <f t="shared" si="13"/>
        <v>-0.73006359335199855</v>
      </c>
    </row>
    <row r="211" spans="1:25">
      <c r="A211">
        <v>209</v>
      </c>
      <c r="C211" s="23">
        <f>C207+(C212-C207)*(4/5)</f>
        <v>-1.6361749681417379</v>
      </c>
      <c r="D211" s="23">
        <f>D207+(D212-D207)*(4/5)</f>
        <v>-3.1033137057892461</v>
      </c>
      <c r="E211" s="23">
        <f>E207+(E212-E207)*(4/5)</f>
        <v>1.4690957269201159</v>
      </c>
      <c r="F211" s="23"/>
      <c r="G211" s="23">
        <f>G207+(G212-G207)*(4/5)</f>
        <v>-4.6863584877627797</v>
      </c>
      <c r="H211" s="23">
        <f>H207+(H212-H207)*(4/5)</f>
        <v>-4.8097797304395282</v>
      </c>
      <c r="I211" s="23"/>
      <c r="J211" s="23"/>
      <c r="K211" s="23">
        <f>K207+(K212-K207)*(4/5)</f>
        <v>-3.8059022996366938</v>
      </c>
      <c r="L211" s="23">
        <f>L207+(L212-L207)*(4/5)</f>
        <v>-4.9045080877641141</v>
      </c>
      <c r="M211" s="23">
        <f>M207+(M212-M207)*(4/5)</f>
        <v>-5.0912004492651821</v>
      </c>
      <c r="N211" s="23"/>
      <c r="O211" s="23"/>
      <c r="P211" s="23">
        <f>P207+(P212-P207)*(4/5)</f>
        <v>2.4723996137872579E-2</v>
      </c>
      <c r="Q211" s="23">
        <f>Q207+(Q212-Q207)*(4/5)</f>
        <v>-3.8306262957745663</v>
      </c>
      <c r="S211">
        <v>0</v>
      </c>
      <c r="X211">
        <f t="shared" si="12"/>
        <v>1.4443717307822432</v>
      </c>
      <c r="Y211">
        <f t="shared" si="13"/>
        <v>-0.72731258998532011</v>
      </c>
    </row>
    <row r="212" spans="1:25">
      <c r="A212">
        <v>210</v>
      </c>
      <c r="C212">
        <v>-1.6449778662888399</v>
      </c>
      <c r="D212">
        <v>-3.10719059164142</v>
      </c>
      <c r="E212">
        <v>1.4641645153798699</v>
      </c>
      <c r="G212">
        <v>-4.6901022783273598</v>
      </c>
      <c r="H212">
        <v>-4.8145551492531</v>
      </c>
      <c r="K212">
        <v>-3.80907855467294</v>
      </c>
      <c r="L212">
        <v>-4.90806960074105</v>
      </c>
      <c r="M212">
        <v>-5.0967941801183603</v>
      </c>
      <c r="P212">
        <v>2.2673623587122702E-2</v>
      </c>
      <c r="Q212">
        <f>K212-P212</f>
        <v>-3.8317521782600625</v>
      </c>
      <c r="S212">
        <v>0</v>
      </c>
      <c r="X212">
        <f t="shared" si="12"/>
        <v>1.4414908917927471</v>
      </c>
      <c r="Y212">
        <f t="shared" si="13"/>
        <v>-0.72456158661864256</v>
      </c>
    </row>
    <row r="213" spans="1:25">
      <c r="A213">
        <v>211</v>
      </c>
      <c r="C213" s="23">
        <f>C212+(C217-C212)*(1/5)</f>
        <v>-1.6535561243836479</v>
      </c>
      <c r="D213" s="23">
        <f>D212+(D217-D212)*(1/5)</f>
        <v>-3.110925031813442</v>
      </c>
      <c r="E213" s="23">
        <f>E212+(E217-E212)*(1/5)</f>
        <v>1.4593155630569139</v>
      </c>
      <c r="F213" s="23"/>
      <c r="G213" s="23">
        <f>G212+(G217-G212)*(1/5)</f>
        <v>-4.6936693880534479</v>
      </c>
      <c r="H213" s="23">
        <f>H212+(H217-H212)*(1/5)</f>
        <v>-4.8191269057226043</v>
      </c>
      <c r="I213" s="23"/>
      <c r="J213" s="23"/>
      <c r="K213" s="23">
        <f>K212+(K217-K212)*(1/5)</f>
        <v>-3.8120634651413381</v>
      </c>
      <c r="L213" s="23">
        <f>L212+(L217-L212)*(1/5)</f>
        <v>-4.9114168787119583</v>
      </c>
      <c r="M213" s="23">
        <f>M212+(M217-M212)*(1/5)</f>
        <v>-5.1020359054116682</v>
      </c>
      <c r="N213" s="23"/>
      <c r="O213" s="23"/>
      <c r="P213" s="23">
        <f>P212+(P217-P212)*(1/5)</f>
        <v>2.0737234766274482E-2</v>
      </c>
      <c r="Q213" s="23">
        <f>Q212+(Q217-Q212)*(1/5)</f>
        <v>-3.8328006999076125</v>
      </c>
      <c r="S213">
        <v>0</v>
      </c>
      <c r="X213">
        <f t="shared" si="12"/>
        <v>1.4385783282906395</v>
      </c>
      <c r="Y213">
        <f t="shared" si="13"/>
        <v>-0.72187566809417048</v>
      </c>
    </row>
    <row r="214" spans="1:25">
      <c r="A214">
        <v>212</v>
      </c>
      <c r="C214" s="23">
        <f>C212+(C217-C212)*(2/5)</f>
        <v>-1.662134382478456</v>
      </c>
      <c r="D214" s="23">
        <f>D212+(D217-D212)*(2/5)</f>
        <v>-3.1146594719854641</v>
      </c>
      <c r="E214" s="23">
        <f>E212+(E217-E212)*(2/5)</f>
        <v>1.4544666107339579</v>
      </c>
      <c r="F214" s="23"/>
      <c r="G214" s="23">
        <f>G212+(G217-G212)*(2/5)</f>
        <v>-4.697236497779536</v>
      </c>
      <c r="H214" s="23">
        <f>H212+(H217-H212)*(2/5)</f>
        <v>-4.8236986621921085</v>
      </c>
      <c r="I214" s="23"/>
      <c r="J214" s="23"/>
      <c r="K214" s="23">
        <f>K212+(K217-K212)*(2/5)</f>
        <v>-3.8150483756097362</v>
      </c>
      <c r="L214" s="23">
        <f>L212+(L217-L212)*(2/5)</f>
        <v>-4.9147641566828657</v>
      </c>
      <c r="M214" s="23">
        <f>M212+(M217-M212)*(2/5)</f>
        <v>-5.1072776307049761</v>
      </c>
      <c r="N214" s="23"/>
      <c r="O214" s="23"/>
      <c r="P214" s="23">
        <f>P212+(P217-P212)*(2/5)</f>
        <v>1.8800845945426262E-2</v>
      </c>
      <c r="Q214" s="23">
        <f>Q212+(Q217-Q212)*(2/5)</f>
        <v>-3.8338492215551621</v>
      </c>
      <c r="S214">
        <v>0</v>
      </c>
      <c r="X214">
        <f t="shared" si="12"/>
        <v>1.4356657647885316</v>
      </c>
      <c r="Y214">
        <f t="shared" si="13"/>
        <v>-0.71918974956969794</v>
      </c>
    </row>
    <row r="215" spans="1:25">
      <c r="A215">
        <v>213</v>
      </c>
      <c r="C215" s="23">
        <f>C212+(C217-C212)*(3/5)</f>
        <v>-1.670712640573264</v>
      </c>
      <c r="D215" s="23">
        <f>D212+(D217-D212)*(3/5)</f>
        <v>-3.1183939121574857</v>
      </c>
      <c r="E215" s="23">
        <f>E212+(E217-E212)*(3/5)</f>
        <v>1.4496176584110021</v>
      </c>
      <c r="F215" s="23"/>
      <c r="G215" s="23">
        <f>G212+(G217-G212)*(3/5)</f>
        <v>-4.7008036075056241</v>
      </c>
      <c r="H215" s="23">
        <f>H212+(H217-H212)*(3/5)</f>
        <v>-4.8282704186616119</v>
      </c>
      <c r="I215" s="23"/>
      <c r="J215" s="23"/>
      <c r="K215" s="23">
        <f>K212+(K217-K212)*(3/5)</f>
        <v>-3.8180332860781339</v>
      </c>
      <c r="L215" s="23">
        <f>L212+(L217-L212)*(3/5)</f>
        <v>-4.918111434653774</v>
      </c>
      <c r="M215" s="23">
        <f>M212+(M217-M212)*(3/5)</f>
        <v>-5.112519355998284</v>
      </c>
      <c r="N215" s="23"/>
      <c r="O215" s="23"/>
      <c r="P215" s="23">
        <f>P212+(P217-P212)*(3/5)</f>
        <v>1.6864457124578042E-2</v>
      </c>
      <c r="Q215" s="23">
        <f>Q212+(Q217-Q212)*(3/5)</f>
        <v>-3.834897743202712</v>
      </c>
      <c r="S215">
        <v>0</v>
      </c>
      <c r="X215">
        <f t="shared" si="12"/>
        <v>1.4327532012864241</v>
      </c>
      <c r="Y215">
        <f t="shared" si="13"/>
        <v>-0.7165038310452263</v>
      </c>
    </row>
    <row r="216" spans="1:25">
      <c r="A216">
        <v>214</v>
      </c>
      <c r="C216" s="23">
        <f>C212+(C217-C212)*(4/5)</f>
        <v>-1.6792908986680721</v>
      </c>
      <c r="D216" s="23">
        <f>D212+(D217-D212)*(4/5)</f>
        <v>-3.1221283523295078</v>
      </c>
      <c r="E216" s="23">
        <f>E212+(E217-E212)*(4/5)</f>
        <v>1.4447687060880461</v>
      </c>
      <c r="F216" s="23"/>
      <c r="G216" s="23">
        <f>G212+(G217-G212)*(4/5)</f>
        <v>-4.7043707172317122</v>
      </c>
      <c r="H216" s="23">
        <f>H212+(H217-H212)*(4/5)</f>
        <v>-4.8328421751311161</v>
      </c>
      <c r="I216" s="23"/>
      <c r="J216" s="23"/>
      <c r="K216" s="23">
        <f>K212+(K217-K212)*(4/5)</f>
        <v>-3.821018196546532</v>
      </c>
      <c r="L216" s="23">
        <f>L212+(L217-L212)*(4/5)</f>
        <v>-4.9214587126246814</v>
      </c>
      <c r="M216" s="23">
        <f>M212+(M217-M212)*(4/5)</f>
        <v>-5.1177610812915919</v>
      </c>
      <c r="N216" s="23"/>
      <c r="O216" s="23"/>
      <c r="P216" s="23">
        <f>P212+(P217-P212)*(4/5)</f>
        <v>1.492806830372982E-2</v>
      </c>
      <c r="Q216" s="23">
        <f>Q212+(Q217-Q212)*(4/5)</f>
        <v>-3.8359462648502616</v>
      </c>
      <c r="S216">
        <v>0</v>
      </c>
      <c r="X216">
        <f t="shared" si="12"/>
        <v>1.4298406377843162</v>
      </c>
      <c r="Y216">
        <f t="shared" si="13"/>
        <v>-0.71381791252075377</v>
      </c>
    </row>
    <row r="217" spans="1:25">
      <c r="A217">
        <v>215</v>
      </c>
      <c r="C217">
        <v>-1.6878691567628801</v>
      </c>
      <c r="D217">
        <v>-3.1258627925015299</v>
      </c>
      <c r="E217">
        <v>1.4399197537650901</v>
      </c>
      <c r="G217">
        <v>-4.7079378269578003</v>
      </c>
      <c r="H217">
        <v>-4.8374139316006204</v>
      </c>
      <c r="K217">
        <v>-3.8240031070149301</v>
      </c>
      <c r="L217">
        <v>-4.9248059905955897</v>
      </c>
      <c r="M217">
        <v>-5.1230028065848998</v>
      </c>
      <c r="P217">
        <v>1.29916794828816E-2</v>
      </c>
      <c r="Q217">
        <f>K217-P217</f>
        <v>-3.8369947864978116</v>
      </c>
      <c r="S217">
        <v>0</v>
      </c>
      <c r="X217">
        <f t="shared" si="12"/>
        <v>1.4269280742822086</v>
      </c>
      <c r="Y217">
        <f t="shared" si="13"/>
        <v>-0.71113199399628169</v>
      </c>
    </row>
    <row r="218" spans="1:25">
      <c r="A218">
        <v>216</v>
      </c>
      <c r="C218" s="23">
        <f>C217+(C222-C217)*(1/5)</f>
        <v>-1.696158852279696</v>
      </c>
      <c r="D218" s="23">
        <f>D217+(D222-D217)*(1/5)</f>
        <v>-3.129390795120472</v>
      </c>
      <c r="E218" s="23">
        <f>E217+(E222-E217)*(1/5)</f>
        <v>1.435150420621546</v>
      </c>
      <c r="F218" s="23"/>
      <c r="G218" s="23">
        <f>G217+(G222-G217)*(1/5)</f>
        <v>-4.7113674000925858</v>
      </c>
      <c r="H218" s="23">
        <f>H217+(H222-H217)*(1/5)</f>
        <v>-4.8418237855524646</v>
      </c>
      <c r="I218" s="23"/>
      <c r="J218" s="23"/>
      <c r="K218" s="23">
        <f>K217+(K222-K217)*(1/5)</f>
        <v>-3.8268095040193781</v>
      </c>
      <c r="L218" s="23">
        <f>L217+(L222-L217)*(1/5)</f>
        <v>-4.9279543701242359</v>
      </c>
      <c r="M218" s="23">
        <f>M217+(M222-M217)*(1/5)</f>
        <v>-5.1279179428608401</v>
      </c>
      <c r="N218" s="23"/>
      <c r="O218" s="23"/>
      <c r="P218" s="23">
        <f>P217+(P222-P217)*(1/5)</f>
        <v>1.1162592269906336E-2</v>
      </c>
      <c r="Q218" s="23">
        <f>Q217+(Q222-Q217)*(1/5)</f>
        <v>-3.8379720962892843</v>
      </c>
      <c r="S218">
        <v>0</v>
      </c>
      <c r="X218">
        <f t="shared" si="12"/>
        <v>1.4239878283516396</v>
      </c>
      <c r="Y218">
        <f t="shared" si="13"/>
        <v>-0.70858130116881224</v>
      </c>
    </row>
    <row r="219" spans="1:25">
      <c r="A219">
        <v>217</v>
      </c>
      <c r="C219" s="23">
        <f>C217+(C222-C217)*(2/5)</f>
        <v>-1.7044485477965121</v>
      </c>
      <c r="D219" s="23">
        <f>D217+(D222-D217)*(2/5)</f>
        <v>-3.1329187977394142</v>
      </c>
      <c r="E219" s="23">
        <f>E217+(E222-E217)*(2/5)</f>
        <v>1.4303810874780021</v>
      </c>
      <c r="F219" s="23"/>
      <c r="G219" s="23">
        <f>G217+(G222-G217)*(2/5)</f>
        <v>-4.7147969732273722</v>
      </c>
      <c r="H219" s="23">
        <f>H217+(H222-H217)*(2/5)</f>
        <v>-4.846233639504308</v>
      </c>
      <c r="I219" s="23"/>
      <c r="J219" s="23"/>
      <c r="K219" s="23">
        <f>K217+(K222-K217)*(2/5)</f>
        <v>-3.8296159010238262</v>
      </c>
      <c r="L219" s="23">
        <f>L217+(L222-L217)*(2/5)</f>
        <v>-4.9311027496528821</v>
      </c>
      <c r="M219" s="23">
        <f>M217+(M222-M217)*(2/5)</f>
        <v>-5.1328330791367796</v>
      </c>
      <c r="N219" s="23"/>
      <c r="O219" s="23"/>
      <c r="P219" s="23">
        <f>P217+(P222-P217)*(2/5)</f>
        <v>9.3335050569310716E-3</v>
      </c>
      <c r="Q219" s="23">
        <f>Q217+(Q222-Q217)*(2/5)</f>
        <v>-3.838949406080757</v>
      </c>
      <c r="S219">
        <v>0</v>
      </c>
      <c r="X219">
        <f t="shared" si="12"/>
        <v>1.4210475824210711</v>
      </c>
      <c r="Y219">
        <f t="shared" si="13"/>
        <v>-0.70603060834134279</v>
      </c>
    </row>
    <row r="220" spans="1:25">
      <c r="A220">
        <v>218</v>
      </c>
      <c r="C220" s="23">
        <f>C217+(C222-C217)*(3/5)</f>
        <v>-1.712738243313328</v>
      </c>
      <c r="D220" s="23">
        <f>D217+(D222-D217)*(3/5)</f>
        <v>-3.1364468003583559</v>
      </c>
      <c r="E220" s="23">
        <f>E217+(E222-E217)*(3/5)</f>
        <v>1.425611754334458</v>
      </c>
      <c r="F220" s="23"/>
      <c r="G220" s="23">
        <f>G217+(G222-G217)*(3/5)</f>
        <v>-4.7182265463621578</v>
      </c>
      <c r="H220" s="23">
        <f>H217+(H222-H217)*(3/5)</f>
        <v>-4.8506434934561522</v>
      </c>
      <c r="I220" s="23"/>
      <c r="J220" s="23"/>
      <c r="K220" s="23">
        <f>K217+(K222-K217)*(3/5)</f>
        <v>-3.8324222980282738</v>
      </c>
      <c r="L220" s="23">
        <f>L217+(L222-L217)*(3/5)</f>
        <v>-4.9342511291815274</v>
      </c>
      <c r="M220" s="23">
        <f>M217+(M222-M217)*(3/5)</f>
        <v>-5.1377482154127199</v>
      </c>
      <c r="N220" s="23"/>
      <c r="O220" s="23"/>
      <c r="P220" s="23">
        <f>P217+(P222-P217)*(3/5)</f>
        <v>7.5044178439558082E-3</v>
      </c>
      <c r="Q220" s="23">
        <f>Q217+(Q222-Q217)*(3/5)</f>
        <v>-3.8399267158722297</v>
      </c>
      <c r="S220">
        <v>0</v>
      </c>
      <c r="X220">
        <f t="shared" si="12"/>
        <v>1.4181073364905021</v>
      </c>
      <c r="Y220">
        <f t="shared" si="13"/>
        <v>-0.70347991551387379</v>
      </c>
    </row>
    <row r="221" spans="1:25">
      <c r="A221">
        <v>219</v>
      </c>
      <c r="C221" s="23">
        <f>C217+(C222-C217)*(4/5)</f>
        <v>-1.7210279388301442</v>
      </c>
      <c r="D221" s="23">
        <f>D217+(D222-D217)*(4/5)</f>
        <v>-3.139974802977298</v>
      </c>
      <c r="E221" s="23">
        <f>E217+(E222-E217)*(4/5)</f>
        <v>1.4208424211909141</v>
      </c>
      <c r="F221" s="23"/>
      <c r="G221" s="23">
        <f>G217+(G222-G217)*(4/5)</f>
        <v>-4.7216561194969442</v>
      </c>
      <c r="H221" s="23">
        <f>H217+(H222-H217)*(4/5)</f>
        <v>-4.8550533474079955</v>
      </c>
      <c r="I221" s="23"/>
      <c r="J221" s="23"/>
      <c r="K221" s="23">
        <f>K217+(K222-K217)*(4/5)</f>
        <v>-3.8352286950327219</v>
      </c>
      <c r="L221" s="23">
        <f>L217+(L222-L217)*(4/5)</f>
        <v>-4.9373995087101736</v>
      </c>
      <c r="M221" s="23">
        <f>M217+(M222-M217)*(4/5)</f>
        <v>-5.1426633516886593</v>
      </c>
      <c r="N221" s="23"/>
      <c r="O221" s="23"/>
      <c r="P221" s="23">
        <f>P217+(P222-P217)*(4/5)</f>
        <v>5.675330630980544E-3</v>
      </c>
      <c r="Q221" s="23">
        <f>Q217+(Q222-Q217)*(4/5)</f>
        <v>-3.8409040256637024</v>
      </c>
      <c r="S221">
        <v>0</v>
      </c>
      <c r="X221">
        <f t="shared" si="12"/>
        <v>1.4151670905599336</v>
      </c>
      <c r="Y221">
        <f t="shared" si="13"/>
        <v>-0.70092922268640434</v>
      </c>
    </row>
    <row r="222" spans="1:25">
      <c r="A222">
        <v>220</v>
      </c>
      <c r="C222">
        <v>-1.7293176343469601</v>
      </c>
      <c r="D222">
        <v>-3.1435028055962402</v>
      </c>
      <c r="E222">
        <v>1.41607308804737</v>
      </c>
      <c r="G222">
        <v>-4.7250856926317297</v>
      </c>
      <c r="H222">
        <v>-4.8594632013598398</v>
      </c>
      <c r="K222">
        <v>-3.83803509203717</v>
      </c>
      <c r="L222">
        <v>-4.9405478882388199</v>
      </c>
      <c r="M222">
        <v>-5.1475784879645996</v>
      </c>
      <c r="P222">
        <v>3.8462434180052802E-3</v>
      </c>
      <c r="Q222">
        <f>K222-P222</f>
        <v>-3.8418813354551751</v>
      </c>
      <c r="S222">
        <v>0</v>
      </c>
      <c r="X222">
        <f t="shared" si="12"/>
        <v>1.4122268446293647</v>
      </c>
      <c r="Y222">
        <f t="shared" si="13"/>
        <v>-0.69837852985893489</v>
      </c>
    </row>
    <row r="223" spans="1:25">
      <c r="A223">
        <v>221</v>
      </c>
      <c r="C223" s="23">
        <f>C222+(C227-C222)*(1/5)</f>
        <v>-1.737584125899744</v>
      </c>
      <c r="D223" s="23">
        <f>D222+(D227-D222)*(1/5)</f>
        <v>-3.1470503992340801</v>
      </c>
      <c r="E223" s="23">
        <f>E222+(E227-E222)*(1/5)</f>
        <v>1.411361397873544</v>
      </c>
      <c r="F223" s="23"/>
      <c r="G223" s="23">
        <f>G222+(G227-G222)*(1/5)</f>
        <v>-4.7283044907176999</v>
      </c>
      <c r="H223" s="23">
        <f>H222+(H227-H222)*(1/5)</f>
        <v>-4.8636209820124261</v>
      </c>
      <c r="I223" s="23"/>
      <c r="J223" s="23"/>
      <c r="K223" s="23">
        <f>K222+(K227-K222)*(1/5)</f>
        <v>-3.8406749250941821</v>
      </c>
      <c r="L223" s="23">
        <f>L222+(L227-L222)*(1/5)</f>
        <v>-4.9435114074677156</v>
      </c>
      <c r="M223" s="23">
        <f>M222+(M227-M222)*(1/5)</f>
        <v>-5.152190393414422</v>
      </c>
      <c r="N223" s="23"/>
      <c r="O223" s="23"/>
      <c r="P223" s="23">
        <f>P222+(P227-P222)*(1/5)</f>
        <v>2.1181153552620739E-3</v>
      </c>
      <c r="Q223" s="23">
        <f>Q222+(Q227-Q222)*(1/5)</f>
        <v>-3.8427930404494437</v>
      </c>
      <c r="S223">
        <v>0</v>
      </c>
      <c r="X223">
        <f t="shared" si="12"/>
        <v>1.4092432825182819</v>
      </c>
      <c r="Y223">
        <f t="shared" si="13"/>
        <v>-0.69574264121536356</v>
      </c>
    </row>
    <row r="224" spans="1:25">
      <c r="A224">
        <v>222</v>
      </c>
      <c r="C224" s="23">
        <f>C222+(C227-C222)*(2/5)</f>
        <v>-1.7458506174525281</v>
      </c>
      <c r="D224" s="23">
        <f>D222+(D227-D222)*(2/5)</f>
        <v>-3.1505979928719201</v>
      </c>
      <c r="E224" s="23">
        <f>E222+(E227-E222)*(2/5)</f>
        <v>1.406649707699718</v>
      </c>
      <c r="F224" s="23"/>
      <c r="G224" s="23">
        <f>G222+(G227-G222)*(2/5)</f>
        <v>-4.73152328880367</v>
      </c>
      <c r="H224" s="23">
        <f>H222+(H227-H222)*(2/5)</f>
        <v>-4.8677787626650115</v>
      </c>
      <c r="I224" s="23"/>
      <c r="J224" s="23"/>
      <c r="K224" s="23">
        <f>K222+(K227-K222)*(2/5)</f>
        <v>-3.8433147581511942</v>
      </c>
      <c r="L224" s="23">
        <f>L222+(L227-L222)*(2/5)</f>
        <v>-4.9464749266966122</v>
      </c>
      <c r="M224" s="23">
        <f>M222+(M227-M222)*(2/5)</f>
        <v>-5.1568022988642435</v>
      </c>
      <c r="N224" s="23"/>
      <c r="O224" s="23"/>
      <c r="P224" s="23">
        <f>P222+(P227-P222)*(2/5)</f>
        <v>3.8998729251886769E-4</v>
      </c>
      <c r="Q224" s="23">
        <f>Q222+(Q227-Q222)*(2/5)</f>
        <v>-3.8437047454437128</v>
      </c>
      <c r="S224">
        <v>0</v>
      </c>
      <c r="X224">
        <f t="shared" si="12"/>
        <v>1.4062597204071992</v>
      </c>
      <c r="Y224">
        <f t="shared" si="13"/>
        <v>-0.69310675257179266</v>
      </c>
    </row>
    <row r="225" spans="1:25">
      <c r="A225">
        <v>223</v>
      </c>
      <c r="C225" s="23">
        <f>C222+(C227-C222)*(3/5)</f>
        <v>-1.754117109005312</v>
      </c>
      <c r="D225" s="23">
        <f>D222+(D227-D222)*(3/5)</f>
        <v>-3.1541455865097601</v>
      </c>
      <c r="E225" s="23">
        <f>E222+(E227-E222)*(3/5)</f>
        <v>1.401938017525892</v>
      </c>
      <c r="F225" s="23"/>
      <c r="G225" s="23">
        <f>G222+(G227-G222)*(3/5)</f>
        <v>-4.7347420868896402</v>
      </c>
      <c r="H225" s="23">
        <f>H222+(H227-H222)*(3/5)</f>
        <v>-4.8719365433175978</v>
      </c>
      <c r="I225" s="23"/>
      <c r="J225" s="23"/>
      <c r="K225" s="23">
        <f>K222+(K227-K222)*(3/5)</f>
        <v>-3.8459545912082058</v>
      </c>
      <c r="L225" s="23">
        <f>L222+(L227-L222)*(3/5)</f>
        <v>-4.9494384459255079</v>
      </c>
      <c r="M225" s="23">
        <f>M222+(M227-M222)*(3/5)</f>
        <v>-5.1614142043140658</v>
      </c>
      <c r="N225" s="23"/>
      <c r="O225" s="23"/>
      <c r="P225" s="23">
        <f>P222+(P227-P222)*(3/5)</f>
        <v>-1.3381407702243377E-3</v>
      </c>
      <c r="Q225" s="23">
        <f>Q222+(Q227-Q222)*(3/5)</f>
        <v>-3.8446164504379814</v>
      </c>
      <c r="S225">
        <v>0</v>
      </c>
      <c r="X225">
        <f t="shared" si="12"/>
        <v>1.4032761582961164</v>
      </c>
      <c r="Y225">
        <f t="shared" si="13"/>
        <v>-0.69047086392822132</v>
      </c>
    </row>
    <row r="226" spans="1:25">
      <c r="A226">
        <v>224</v>
      </c>
      <c r="C226" s="23">
        <f>C222+(C227-C222)*(4/5)</f>
        <v>-1.7623836005580962</v>
      </c>
      <c r="D226" s="23">
        <f>D222+(D227-D222)*(4/5)</f>
        <v>-3.1576931801476</v>
      </c>
      <c r="E226" s="23">
        <f>E222+(E227-E222)*(4/5)</f>
        <v>1.397226327352066</v>
      </c>
      <c r="F226" s="23"/>
      <c r="G226" s="23">
        <f>G222+(G227-G222)*(4/5)</f>
        <v>-4.7379608849756103</v>
      </c>
      <c r="H226" s="23">
        <f>H222+(H227-H222)*(4/5)</f>
        <v>-4.8760943239701833</v>
      </c>
      <c r="I226" s="23"/>
      <c r="J226" s="23"/>
      <c r="K226" s="23">
        <f>K222+(K227-K222)*(4/5)</f>
        <v>-3.8485944242652179</v>
      </c>
      <c r="L226" s="23">
        <f>L222+(L227-L222)*(4/5)</f>
        <v>-4.9524019651544045</v>
      </c>
      <c r="M226" s="23">
        <f>M222+(M227-M222)*(4/5)</f>
        <v>-5.1660261097638873</v>
      </c>
      <c r="N226" s="23"/>
      <c r="O226" s="23"/>
      <c r="P226" s="23">
        <f>P222+(P227-P222)*(4/5)</f>
        <v>-3.0662688329675448E-3</v>
      </c>
      <c r="Q226" s="23">
        <f>Q222+(Q227-Q222)*(4/5)</f>
        <v>-3.8455281554322505</v>
      </c>
      <c r="S226">
        <v>0</v>
      </c>
      <c r="X226">
        <f t="shared" si="12"/>
        <v>1.4002925961850334</v>
      </c>
      <c r="Y226">
        <f t="shared" si="13"/>
        <v>-0.68783497528465043</v>
      </c>
    </row>
    <row r="227" spans="1:25">
      <c r="A227">
        <v>225</v>
      </c>
      <c r="C227">
        <v>-1.7706500921108801</v>
      </c>
      <c r="D227">
        <v>-3.16124077378544</v>
      </c>
      <c r="E227">
        <v>1.39251463717824</v>
      </c>
      <c r="G227">
        <v>-4.7411796830615804</v>
      </c>
      <c r="H227">
        <v>-4.8802521046227696</v>
      </c>
      <c r="K227">
        <v>-3.85123425732223</v>
      </c>
      <c r="L227">
        <v>-4.9553654843833002</v>
      </c>
      <c r="M227">
        <v>-5.1706380152137097</v>
      </c>
      <c r="P227">
        <v>-4.7943968957107497E-3</v>
      </c>
      <c r="Q227">
        <f>K227-P227</f>
        <v>-3.8464398604265191</v>
      </c>
      <c r="S227">
        <v>0</v>
      </c>
      <c r="X227">
        <f t="shared" si="12"/>
        <v>1.3973090340739507</v>
      </c>
      <c r="Y227">
        <f t="shared" si="13"/>
        <v>-0.68519908664107909</v>
      </c>
    </row>
    <row r="228" spans="1:25">
      <c r="A228">
        <v>226</v>
      </c>
      <c r="C228" s="23">
        <f>C227+(C232-C227)*(1/5)</f>
        <v>-1.778599453681486</v>
      </c>
      <c r="D228" s="23">
        <f>D227+(D232-D227)*(1/5)</f>
        <v>-3.1645903014376562</v>
      </c>
      <c r="E228" s="23">
        <f>E227+(E232-E227)*(1/5)</f>
        <v>1.3879108704576439</v>
      </c>
      <c r="F228" s="23"/>
      <c r="G228" s="23">
        <f>G227+(G232-G227)*(1/5)</f>
        <v>-4.744279277911934</v>
      </c>
      <c r="H228" s="23">
        <f>H227+(H232-H227)*(1/5)</f>
        <v>-4.884277175444816</v>
      </c>
      <c r="I228" s="23"/>
      <c r="J228" s="23"/>
      <c r="K228" s="23">
        <f>K227+(K232-K227)*(1/5)</f>
        <v>-3.853729698868618</v>
      </c>
      <c r="L228" s="23">
        <f>L227+(L232-L227)*(1/5)</f>
        <v>-4.9581607532209819</v>
      </c>
      <c r="M228" s="23">
        <f>M227+(M232-M227)*(1/5)</f>
        <v>-5.1749692221326935</v>
      </c>
      <c r="N228" s="23"/>
      <c r="O228" s="23"/>
      <c r="P228" s="23">
        <f>P227+(P232-P227)*(1/5)</f>
        <v>-6.4274617959393793E-3</v>
      </c>
      <c r="Q228" s="23">
        <f>Q227+(Q232-Q227)*(1/5)</f>
        <v>-3.8473022370726784</v>
      </c>
      <c r="S228">
        <v>0</v>
      </c>
      <c r="X228">
        <f t="shared" si="12"/>
        <v>1.3943383322535834</v>
      </c>
      <c r="Y228">
        <f t="shared" si="13"/>
        <v>-0.68271193563502219</v>
      </c>
    </row>
    <row r="229" spans="1:25">
      <c r="A229">
        <v>227</v>
      </c>
      <c r="C229" s="23">
        <f>C227+(C232-C227)*(2/5)</f>
        <v>-1.7865488152520921</v>
      </c>
      <c r="D229" s="23">
        <f>D227+(D232-D227)*(2/5)</f>
        <v>-3.1679398290898719</v>
      </c>
      <c r="E229" s="23">
        <f>E227+(E232-E227)*(2/5)</f>
        <v>1.3833071037370479</v>
      </c>
      <c r="F229" s="23"/>
      <c r="G229" s="23">
        <f>G227+(G232-G227)*(2/5)</f>
        <v>-4.7473788727622885</v>
      </c>
      <c r="H229" s="23">
        <f>H227+(H232-H227)*(2/5)</f>
        <v>-4.8883022462668615</v>
      </c>
      <c r="I229" s="23"/>
      <c r="J229" s="23"/>
      <c r="K229" s="23">
        <f>K227+(K232-K227)*(2/5)</f>
        <v>-3.8562251404150061</v>
      </c>
      <c r="L229" s="23">
        <f>L227+(L232-L227)*(2/5)</f>
        <v>-4.9609560220586637</v>
      </c>
      <c r="M229" s="23">
        <f>M227+(M232-M227)*(2/5)</f>
        <v>-5.1793004290516773</v>
      </c>
      <c r="N229" s="23"/>
      <c r="O229" s="23"/>
      <c r="P229" s="23">
        <f>P227+(P232-P227)*(2/5)</f>
        <v>-8.0605266961680105E-3</v>
      </c>
      <c r="Q229" s="23">
        <f>Q227+(Q232-Q227)*(2/5)</f>
        <v>-3.8481646137188381</v>
      </c>
      <c r="S229">
        <v>0</v>
      </c>
      <c r="X229">
        <f t="shared" si="12"/>
        <v>1.3913676304332159</v>
      </c>
      <c r="Y229">
        <f t="shared" si="13"/>
        <v>-0.68022478462896618</v>
      </c>
    </row>
    <row r="230" spans="1:25">
      <c r="A230">
        <v>228</v>
      </c>
      <c r="C230" s="23">
        <f>C227+(C232-C227)*(3/5)</f>
        <v>-1.794498176822698</v>
      </c>
      <c r="D230" s="23">
        <f>D227+(D232-D227)*(3/5)</f>
        <v>-3.1712893567420881</v>
      </c>
      <c r="E230" s="23">
        <f>E227+(E232-E227)*(3/5)</f>
        <v>1.3787033370164521</v>
      </c>
      <c r="F230" s="23"/>
      <c r="G230" s="23">
        <f>G227+(G232-G227)*(3/5)</f>
        <v>-4.7504784676126421</v>
      </c>
      <c r="H230" s="23">
        <f>H227+(H232-H227)*(3/5)</f>
        <v>-4.8923273170889079</v>
      </c>
      <c r="I230" s="23"/>
      <c r="J230" s="23"/>
      <c r="K230" s="23">
        <f>K227+(K232-K227)*(3/5)</f>
        <v>-3.8587205819613941</v>
      </c>
      <c r="L230" s="23">
        <f>L227+(L232-L227)*(3/5)</f>
        <v>-4.9637512908963464</v>
      </c>
      <c r="M230" s="23">
        <f>M227+(M232-M227)*(3/5)</f>
        <v>-5.183631635970662</v>
      </c>
      <c r="N230" s="23"/>
      <c r="O230" s="23"/>
      <c r="P230" s="23">
        <f>P227+(P232-P227)*(3/5)</f>
        <v>-9.6935915963966383E-3</v>
      </c>
      <c r="Q230" s="23">
        <f>Q227+(Q232-Q227)*(3/5)</f>
        <v>-3.8490269903649974</v>
      </c>
      <c r="S230">
        <v>0</v>
      </c>
      <c r="X230">
        <f t="shared" si="12"/>
        <v>1.3883969286128488</v>
      </c>
      <c r="Y230">
        <f t="shared" si="13"/>
        <v>-0.67773763362290929</v>
      </c>
    </row>
    <row r="231" spans="1:25">
      <c r="A231">
        <v>229</v>
      </c>
      <c r="C231" s="23">
        <f>C227+(C232-C227)*(4/5)</f>
        <v>-1.8024475383933041</v>
      </c>
      <c r="D231" s="23">
        <f>D227+(D232-D227)*(4/5)</f>
        <v>-3.1746388843943039</v>
      </c>
      <c r="E231" s="23">
        <f>E227+(E232-E227)*(4/5)</f>
        <v>1.3740995702958561</v>
      </c>
      <c r="F231" s="23"/>
      <c r="G231" s="23">
        <f>G227+(G232-G227)*(4/5)</f>
        <v>-4.7535780624629966</v>
      </c>
      <c r="H231" s="23">
        <f>H227+(H232-H227)*(4/5)</f>
        <v>-4.8963523879109534</v>
      </c>
      <c r="I231" s="23"/>
      <c r="J231" s="23"/>
      <c r="K231" s="23">
        <f>K227+(K232-K227)*(4/5)</f>
        <v>-3.8612160235077821</v>
      </c>
      <c r="L231" s="23">
        <f>L227+(L232-L227)*(4/5)</f>
        <v>-4.9665465597340281</v>
      </c>
      <c r="M231" s="23">
        <f>M227+(M232-M227)*(4/5)</f>
        <v>-5.1879628428896458</v>
      </c>
      <c r="N231" s="23"/>
      <c r="O231" s="23"/>
      <c r="P231" s="23">
        <f>P227+(P232-P227)*(4/5)</f>
        <v>-1.132665649662527E-2</v>
      </c>
      <c r="Q231" s="23">
        <f>Q227+(Q232-Q227)*(4/5)</f>
        <v>-3.8498893670111571</v>
      </c>
      <c r="S231">
        <v>0</v>
      </c>
      <c r="X231">
        <f t="shared" si="12"/>
        <v>1.3854262267924813</v>
      </c>
      <c r="Y231">
        <f t="shared" si="13"/>
        <v>-0.67525048261685328</v>
      </c>
    </row>
    <row r="232" spans="1:25">
      <c r="A232">
        <v>230</v>
      </c>
      <c r="C232">
        <v>-1.81039689996391</v>
      </c>
      <c r="D232">
        <v>-3.1779884120465201</v>
      </c>
      <c r="E232">
        <v>1.36949580357526</v>
      </c>
      <c r="G232">
        <v>-4.7566776573133502</v>
      </c>
      <c r="H232">
        <v>-4.9003774587329998</v>
      </c>
      <c r="K232">
        <v>-3.8637114650541702</v>
      </c>
      <c r="L232">
        <v>-4.9693418285717099</v>
      </c>
      <c r="M232">
        <v>-5.1922940498086296</v>
      </c>
      <c r="P232">
        <v>-1.2959721396853899E-2</v>
      </c>
      <c r="Q232">
        <f>K232-P232</f>
        <v>-3.8507517436573164</v>
      </c>
      <c r="S232">
        <v>0</v>
      </c>
      <c r="X232">
        <f t="shared" si="12"/>
        <v>1.382455524972114</v>
      </c>
      <c r="Y232">
        <f t="shared" si="13"/>
        <v>-0.67276333161079638</v>
      </c>
    </row>
    <row r="233" spans="1:25">
      <c r="A233">
        <v>231</v>
      </c>
      <c r="C233" s="23">
        <f>C232+(C237-C232)*(1/5)</f>
        <v>-1.818071238939772</v>
      </c>
      <c r="D233" s="23">
        <f>D232+(D237-D232)*(1/5)</f>
        <v>-3.181150430076396</v>
      </c>
      <c r="E233" s="23">
        <f>E232+(E237-E232)*(1/5)</f>
        <v>1.364975855648932</v>
      </c>
      <c r="F233" s="23"/>
      <c r="G233" s="23">
        <f>G232+(G237-G232)*(1/5)</f>
        <v>-4.7596693091435558</v>
      </c>
      <c r="H233" s="23">
        <f>H232+(H237-H232)*(1/5)</f>
        <v>-4.9042727279590395</v>
      </c>
      <c r="I233" s="23"/>
      <c r="J233" s="23"/>
      <c r="K233" s="23">
        <f>K232+(K237-K232)*(1/5)</f>
        <v>-3.8661053193890562</v>
      </c>
      <c r="L233" s="23">
        <f>L232+(L237-L232)*(1/5)</f>
        <v>-4.9719776155904878</v>
      </c>
      <c r="M233" s="23">
        <f>M232+(M237-M232)*(1/5)</f>
        <v>-5.1963575075461401</v>
      </c>
      <c r="N233" s="23"/>
      <c r="O233" s="23"/>
      <c r="P233" s="23">
        <f>P232+(P237-P232)*(1/5)</f>
        <v>-1.450348578639942E-2</v>
      </c>
      <c r="Q233" s="23">
        <f>Q232+(Q237-Q232)*(1/5)</f>
        <v>-3.8516018336026567</v>
      </c>
      <c r="S233">
        <v>0</v>
      </c>
      <c r="X233">
        <f t="shared" si="12"/>
        <v>1.3794793414353315</v>
      </c>
      <c r="Y233">
        <f t="shared" si="13"/>
        <v>-0.67045140352626076</v>
      </c>
    </row>
    <row r="234" spans="1:25">
      <c r="A234">
        <v>232</v>
      </c>
      <c r="C234" s="23">
        <f>C232+(C237-C232)*(2/5)</f>
        <v>-1.825745577915634</v>
      </c>
      <c r="D234" s="23">
        <f>D232+(D237-D232)*(2/5)</f>
        <v>-3.1843124481062719</v>
      </c>
      <c r="E234" s="23">
        <f>E232+(E237-E232)*(2/5)</f>
        <v>1.3604559077226039</v>
      </c>
      <c r="F234" s="23"/>
      <c r="G234" s="23">
        <f>G232+(G237-G232)*(2/5)</f>
        <v>-4.7626609609737622</v>
      </c>
      <c r="H234" s="23">
        <f>H232+(H237-H232)*(2/5)</f>
        <v>-4.90816799718508</v>
      </c>
      <c r="I234" s="23"/>
      <c r="J234" s="23"/>
      <c r="K234" s="23">
        <f>K232+(K237-K232)*(2/5)</f>
        <v>-3.8684991737239423</v>
      </c>
      <c r="L234" s="23">
        <f>L232+(L237-L232)*(2/5)</f>
        <v>-4.9746134026092657</v>
      </c>
      <c r="M234" s="23">
        <f>M232+(M237-M232)*(2/5)</f>
        <v>-5.2004209652836497</v>
      </c>
      <c r="N234" s="23"/>
      <c r="O234" s="23"/>
      <c r="P234" s="23">
        <f>P232+(P237-P232)*(2/5)</f>
        <v>-1.6047250175944938E-2</v>
      </c>
      <c r="Q234" s="23">
        <f>Q232+(Q237-Q232)*(2/5)</f>
        <v>-3.852451923547997</v>
      </c>
      <c r="S234">
        <v>0</v>
      </c>
      <c r="X234">
        <f t="shared" si="12"/>
        <v>1.3765031578985489</v>
      </c>
      <c r="Y234">
        <f t="shared" si="13"/>
        <v>-0.66813947544172514</v>
      </c>
    </row>
    <row r="235" spans="1:25">
      <c r="A235">
        <v>233</v>
      </c>
      <c r="C235" s="23">
        <f>C232+(C237-C232)*(3/5)</f>
        <v>-1.833419916891496</v>
      </c>
      <c r="D235" s="23">
        <f>D232+(D237-D232)*(3/5)</f>
        <v>-3.1874744661361483</v>
      </c>
      <c r="E235" s="23">
        <f>E232+(E237-E232)*(3/5)</f>
        <v>1.3559359597962761</v>
      </c>
      <c r="F235" s="23"/>
      <c r="G235" s="23">
        <f>G232+(G237-G232)*(3/5)</f>
        <v>-4.7656526128039678</v>
      </c>
      <c r="H235" s="23">
        <f>H232+(H237-H232)*(3/5)</f>
        <v>-4.9120632664111197</v>
      </c>
      <c r="I235" s="23"/>
      <c r="J235" s="23"/>
      <c r="K235" s="23">
        <f>K232+(K237-K232)*(3/5)</f>
        <v>-3.8708930280588278</v>
      </c>
      <c r="L235" s="23">
        <f>L232+(L237-L232)*(3/5)</f>
        <v>-4.9772491896280444</v>
      </c>
      <c r="M235" s="23">
        <f>M232+(M237-M232)*(3/5)</f>
        <v>-5.2044844230211602</v>
      </c>
      <c r="N235" s="23"/>
      <c r="O235" s="23"/>
      <c r="P235" s="23">
        <f>P232+(P237-P232)*(3/5)</f>
        <v>-1.7591014565490459E-2</v>
      </c>
      <c r="Q235" s="23">
        <f>Q232+(Q237-Q232)*(3/5)</f>
        <v>-3.8533020134933378</v>
      </c>
      <c r="S235">
        <v>0</v>
      </c>
      <c r="X235">
        <f t="shared" si="12"/>
        <v>1.3735269743617666</v>
      </c>
      <c r="Y235">
        <f t="shared" si="13"/>
        <v>-0.66582754735718952</v>
      </c>
    </row>
    <row r="236" spans="1:25">
      <c r="A236">
        <v>234</v>
      </c>
      <c r="C236" s="23">
        <f>C232+(C237-C232)*(4/5)</f>
        <v>-1.841094255867358</v>
      </c>
      <c r="D236" s="23">
        <f>D232+(D237-D232)*(4/5)</f>
        <v>-3.1906364841660242</v>
      </c>
      <c r="E236" s="23">
        <f>E232+(E237-E232)*(4/5)</f>
        <v>1.3514160118699481</v>
      </c>
      <c r="F236" s="23"/>
      <c r="G236" s="23">
        <f>G232+(G237-G232)*(4/5)</f>
        <v>-4.7686442646341742</v>
      </c>
      <c r="H236" s="23">
        <f>H232+(H237-H232)*(4/5)</f>
        <v>-4.9159585356371602</v>
      </c>
      <c r="I236" s="23"/>
      <c r="J236" s="23"/>
      <c r="K236" s="23">
        <f>K232+(K237-K232)*(4/5)</f>
        <v>-3.8732868823937139</v>
      </c>
      <c r="L236" s="23">
        <f>L232+(L237-L232)*(4/5)</f>
        <v>-4.9798849766468223</v>
      </c>
      <c r="M236" s="23">
        <f>M232+(M237-M232)*(4/5)</f>
        <v>-5.2085478807586698</v>
      </c>
      <c r="N236" s="23"/>
      <c r="O236" s="23"/>
      <c r="P236" s="23">
        <f>P232+(P237-P232)*(4/5)</f>
        <v>-1.9134778955035979E-2</v>
      </c>
      <c r="Q236" s="23">
        <f>Q232+(Q237-Q232)*(4/5)</f>
        <v>-3.8541521034386781</v>
      </c>
      <c r="S236">
        <v>0</v>
      </c>
      <c r="X236">
        <f t="shared" si="12"/>
        <v>1.3705507908249841</v>
      </c>
      <c r="Y236">
        <f t="shared" si="13"/>
        <v>-0.6635156192726539</v>
      </c>
    </row>
    <row r="237" spans="1:25">
      <c r="A237">
        <v>235</v>
      </c>
      <c r="C237">
        <v>-1.84876859484322</v>
      </c>
      <c r="D237">
        <v>-3.1937985021959001</v>
      </c>
      <c r="E237">
        <v>1.34689606394362</v>
      </c>
      <c r="G237">
        <v>-4.7716359164643798</v>
      </c>
      <c r="H237">
        <v>-4.9198538048631999</v>
      </c>
      <c r="K237">
        <v>-3.8756807367285999</v>
      </c>
      <c r="L237">
        <v>-4.9825207636656001</v>
      </c>
      <c r="M237">
        <v>-5.2126113384961803</v>
      </c>
      <c r="P237">
        <v>-2.0678543344581499E-2</v>
      </c>
      <c r="Q237">
        <f>K237-P237</f>
        <v>-3.8550021933840184</v>
      </c>
      <c r="S237">
        <v>0</v>
      </c>
      <c r="X237">
        <f t="shared" si="12"/>
        <v>1.3675746072882016</v>
      </c>
      <c r="Y237">
        <f t="shared" si="13"/>
        <v>-0.66120369118811828</v>
      </c>
    </row>
    <row r="238" spans="1:25">
      <c r="A238">
        <v>236</v>
      </c>
      <c r="C238" s="23">
        <f>C237+(C242-C237)*(1/5)</f>
        <v>-1.8563200321156539</v>
      </c>
      <c r="D238" s="23">
        <f>D237+(D242-D237)*(1/5)</f>
        <v>-3.1969214393605823</v>
      </c>
      <c r="E238" s="23">
        <f>E237+(E242-E237)*(1/5)</f>
        <v>1.3424624604150381</v>
      </c>
      <c r="F238" s="23"/>
      <c r="G238" s="23">
        <f>G237+(G242-G237)*(1/5)</f>
        <v>-4.77446833184983</v>
      </c>
      <c r="H238" s="23">
        <f>H237+(H242-H237)*(1/5)</f>
        <v>-4.9235639921727641</v>
      </c>
      <c r="I238" s="23"/>
      <c r="J238" s="23"/>
      <c r="K238" s="23">
        <f>K237+(K242-K237)*(1/5)</f>
        <v>-3.8778225686702781</v>
      </c>
      <c r="L238" s="23">
        <f>L237+(L242-L237)*(1/5)</f>
        <v>-4.984996233950322</v>
      </c>
      <c r="M238" s="23">
        <f>M237+(M242-M237)*(1/5)</f>
        <v>-5.2164384625873739</v>
      </c>
      <c r="N238" s="23"/>
      <c r="O238" s="23"/>
      <c r="P238" s="23">
        <f>P237+(P242-P237)*(1/5)</f>
        <v>-2.2136715598446058E-2</v>
      </c>
      <c r="Q238" s="23">
        <f>Q237+(Q242-Q237)*(1/5)</f>
        <v>-3.8556858530718316</v>
      </c>
      <c r="S238">
        <v>0</v>
      </c>
      <c r="X238">
        <f t="shared" si="12"/>
        <v>1.3645991760134841</v>
      </c>
      <c r="Y238">
        <f t="shared" si="13"/>
        <v>-0.65876441371124939</v>
      </c>
    </row>
    <row r="239" spans="1:25">
      <c r="A239">
        <v>237</v>
      </c>
      <c r="C239" s="23">
        <f>C237+(C242-C237)*(2/5)</f>
        <v>-1.863871469388088</v>
      </c>
      <c r="D239" s="23">
        <f>D237+(D242-D237)*(2/5)</f>
        <v>-3.200044376525264</v>
      </c>
      <c r="E239" s="23">
        <f>E237+(E242-E237)*(2/5)</f>
        <v>1.338028856886456</v>
      </c>
      <c r="F239" s="23"/>
      <c r="G239" s="23">
        <f>G237+(G242-G237)*(2/5)</f>
        <v>-4.7773007472352802</v>
      </c>
      <c r="H239" s="23">
        <f>H237+(H242-H237)*(2/5)</f>
        <v>-4.9272741794823283</v>
      </c>
      <c r="I239" s="23"/>
      <c r="J239" s="23"/>
      <c r="K239" s="23">
        <f>K237+(K242-K237)*(2/5)</f>
        <v>-3.8799644006119558</v>
      </c>
      <c r="L239" s="23">
        <f>L237+(L242-L237)*(2/5)</f>
        <v>-4.9874717042350438</v>
      </c>
      <c r="M239" s="23">
        <f>M237+(M242-M237)*(2/5)</f>
        <v>-5.2202655866785683</v>
      </c>
      <c r="N239" s="23"/>
      <c r="O239" s="23"/>
      <c r="P239" s="23">
        <f>P237+(P242-P237)*(2/5)</f>
        <v>-2.359488785231062E-2</v>
      </c>
      <c r="Q239" s="23">
        <f>Q237+(Q242-Q237)*(2/5)</f>
        <v>-3.8563695127596453</v>
      </c>
      <c r="S239">
        <v>0</v>
      </c>
      <c r="X239">
        <f t="shared" si="12"/>
        <v>1.3616237447387667</v>
      </c>
      <c r="Y239">
        <f t="shared" si="13"/>
        <v>-0.65632513623438138</v>
      </c>
    </row>
    <row r="240" spans="1:25">
      <c r="A240">
        <v>238</v>
      </c>
      <c r="C240" s="23">
        <f>C237+(C242-C237)*(3/5)</f>
        <v>-1.8714229066605219</v>
      </c>
      <c r="D240" s="23">
        <f>D237+(D242-D237)*(3/5)</f>
        <v>-3.2031673136899461</v>
      </c>
      <c r="E240" s="23">
        <f>E237+(E242-E237)*(3/5)</f>
        <v>1.3335952533578741</v>
      </c>
      <c r="F240" s="23"/>
      <c r="G240" s="23">
        <f>G237+(G242-G237)*(3/5)</f>
        <v>-4.7801331626207295</v>
      </c>
      <c r="H240" s="23">
        <f>H237+(H242-H237)*(3/5)</f>
        <v>-4.9309843667918916</v>
      </c>
      <c r="I240" s="23"/>
      <c r="J240" s="23"/>
      <c r="K240" s="23">
        <f>K237+(K242-K237)*(3/5)</f>
        <v>-3.882106232553634</v>
      </c>
      <c r="L240" s="23">
        <f>L237+(L242-L237)*(3/5)</f>
        <v>-4.9899471745197665</v>
      </c>
      <c r="M240" s="23">
        <f>M237+(M242-M237)*(3/5)</f>
        <v>-5.2240927107697619</v>
      </c>
      <c r="N240" s="23"/>
      <c r="O240" s="23"/>
      <c r="P240" s="23">
        <f>P237+(P242-P237)*(3/5)</f>
        <v>-2.5053060106175178E-2</v>
      </c>
      <c r="Q240" s="23">
        <f>Q237+(Q242-Q237)*(3/5)</f>
        <v>-3.8570531724474586</v>
      </c>
      <c r="S240">
        <v>0</v>
      </c>
      <c r="X240">
        <f t="shared" si="12"/>
        <v>1.3586483134640492</v>
      </c>
      <c r="Y240">
        <f t="shared" si="13"/>
        <v>-0.65388585875751248</v>
      </c>
    </row>
    <row r="241" spans="1:25">
      <c r="A241">
        <v>239</v>
      </c>
      <c r="C241" s="23">
        <f>C237+(C242-C237)*(4/5)</f>
        <v>-1.878974343932956</v>
      </c>
      <c r="D241" s="23">
        <f>D237+(D242-D237)*(4/5)</f>
        <v>-3.2062902508546278</v>
      </c>
      <c r="E241" s="23">
        <f>E237+(E242-E237)*(4/5)</f>
        <v>1.329161649829292</v>
      </c>
      <c r="F241" s="23"/>
      <c r="G241" s="23">
        <f>G237+(G242-G237)*(4/5)</f>
        <v>-4.7829655780061797</v>
      </c>
      <c r="H241" s="23">
        <f>H237+(H242-H237)*(4/5)</f>
        <v>-4.9346945541014557</v>
      </c>
      <c r="I241" s="23"/>
      <c r="J241" s="23"/>
      <c r="K241" s="23">
        <f>K237+(K242-K237)*(4/5)</f>
        <v>-3.8842480644953117</v>
      </c>
      <c r="L241" s="23">
        <f>L237+(L242-L237)*(4/5)</f>
        <v>-4.9924226448044884</v>
      </c>
      <c r="M241" s="23">
        <f>M237+(M242-M237)*(4/5)</f>
        <v>-5.2279198348609563</v>
      </c>
      <c r="N241" s="23"/>
      <c r="O241" s="23"/>
      <c r="P241" s="23">
        <f>P237+(P242-P237)*(4/5)</f>
        <v>-2.651123236003974E-2</v>
      </c>
      <c r="Q241" s="23">
        <f>Q237+(Q242-Q237)*(4/5)</f>
        <v>-3.8577368321352723</v>
      </c>
      <c r="S241">
        <v>0</v>
      </c>
      <c r="X241">
        <f t="shared" si="12"/>
        <v>1.3556728821893318</v>
      </c>
      <c r="Y241">
        <f t="shared" si="13"/>
        <v>-0.65144658128064448</v>
      </c>
    </row>
    <row r="242" spans="1:25">
      <c r="A242">
        <v>240</v>
      </c>
      <c r="C242">
        <v>-1.8865257812053899</v>
      </c>
      <c r="D242">
        <v>-3.20941318801931</v>
      </c>
      <c r="E242">
        <v>1.3247280463007101</v>
      </c>
      <c r="G242">
        <v>-4.7857979933916299</v>
      </c>
      <c r="H242">
        <v>-4.9384047414110199</v>
      </c>
      <c r="K242">
        <v>-3.8863898964369898</v>
      </c>
      <c r="L242">
        <v>-4.9948981150892102</v>
      </c>
      <c r="M242">
        <v>-5.2317469589521499</v>
      </c>
      <c r="P242">
        <v>-2.7969404613904299E-2</v>
      </c>
      <c r="Q242">
        <f>K242-P242</f>
        <v>-3.8584204918230856</v>
      </c>
      <c r="S242">
        <v>0</v>
      </c>
      <c r="X242">
        <f t="shared" si="12"/>
        <v>1.3526974509146144</v>
      </c>
      <c r="Y242">
        <f t="shared" si="13"/>
        <v>-0.64900730380377558</v>
      </c>
    </row>
    <row r="243" spans="1:25">
      <c r="A243">
        <v>241</v>
      </c>
      <c r="C243" s="23">
        <f>C242+(C247-C242)*(1/5)</f>
        <v>-1.8939320482455779</v>
      </c>
      <c r="D243" s="23">
        <f>D242+(D247-D242)*(1/5)</f>
        <v>-3.2124344440848338</v>
      </c>
      <c r="E243" s="23">
        <f>E242+(E247-E242)*(1/5)</f>
        <v>1.320346196267506</v>
      </c>
      <c r="F243" s="23"/>
      <c r="G243" s="23">
        <f>G242+(G247-G242)*(1/5)</f>
        <v>-4.7885100219939662</v>
      </c>
      <c r="H243" s="23">
        <f>H242+(H247-H242)*(1/5)</f>
        <v>-4.9419609689162103</v>
      </c>
      <c r="I243" s="23"/>
      <c r="J243" s="23"/>
      <c r="K243" s="23">
        <f>K242+(K247-K242)*(1/5)</f>
        <v>-3.8884634552287598</v>
      </c>
      <c r="L243" s="23">
        <f>L242+(L247-L242)*(1/5)</f>
        <v>-4.9972434965303121</v>
      </c>
      <c r="M243" s="23">
        <f>M242+(M247-M242)*(1/5)</f>
        <v>-5.2353500996349895</v>
      </c>
      <c r="N243" s="23"/>
      <c r="O243" s="23"/>
      <c r="P243" s="23">
        <f>P242+(P247-P242)*(1/5)</f>
        <v>-2.9348026305233837E-2</v>
      </c>
      <c r="Q243" s="23">
        <f>Q242+(Q247-Q242)*(1/5)</f>
        <v>-3.8591154289235261</v>
      </c>
      <c r="S243">
        <v>0</v>
      </c>
      <c r="X243">
        <f t="shared" si="12"/>
        <v>1.34969422257274</v>
      </c>
      <c r="Y243">
        <f t="shared" si="13"/>
        <v>-0.6466809848386923</v>
      </c>
    </row>
    <row r="244" spans="1:25">
      <c r="A244">
        <v>242</v>
      </c>
      <c r="C244" s="23">
        <f>C242+(C247-C242)*(2/5)</f>
        <v>-1.9013383152857659</v>
      </c>
      <c r="D244" s="23">
        <f>D242+(D247-D242)*(2/5)</f>
        <v>-3.2154557001503581</v>
      </c>
      <c r="E244" s="23">
        <f>E242+(E247-E242)*(2/5)</f>
        <v>1.315964346234302</v>
      </c>
      <c r="F244" s="23"/>
      <c r="G244" s="23">
        <f>G242+(G247-G242)*(2/5)</f>
        <v>-4.7912220505963017</v>
      </c>
      <c r="H244" s="23">
        <f>H242+(H247-H242)*(2/5)</f>
        <v>-4.9455171964213998</v>
      </c>
      <c r="I244" s="23"/>
      <c r="J244" s="23"/>
      <c r="K244" s="23">
        <f>K242+(K247-K242)*(2/5)</f>
        <v>-3.8905370140205298</v>
      </c>
      <c r="L244" s="23">
        <f>L242+(L247-L242)*(2/5)</f>
        <v>-4.9995888779714139</v>
      </c>
      <c r="M244" s="23">
        <f>M242+(M247-M242)*(2/5)</f>
        <v>-5.2389532403178301</v>
      </c>
      <c r="N244" s="23"/>
      <c r="O244" s="23"/>
      <c r="P244" s="23">
        <f>P242+(P247-P242)*(2/5)</f>
        <v>-3.072664799656338E-2</v>
      </c>
      <c r="Q244" s="23">
        <f>Q242+(Q247-Q242)*(2/5)</f>
        <v>-3.8598103660239667</v>
      </c>
      <c r="S244">
        <v>0</v>
      </c>
      <c r="X244">
        <f t="shared" si="12"/>
        <v>1.3466909942308654</v>
      </c>
      <c r="Y244">
        <f t="shared" si="13"/>
        <v>-0.64435466587360857</v>
      </c>
    </row>
    <row r="245" spans="1:25">
      <c r="A245">
        <v>243</v>
      </c>
      <c r="C245" s="23">
        <f>C242+(C247-C242)*(3/5)</f>
        <v>-1.9087445823259541</v>
      </c>
      <c r="D245" s="23">
        <f>D242+(D247-D242)*(3/5)</f>
        <v>-3.2184769562158819</v>
      </c>
      <c r="E245" s="23">
        <f>E242+(E247-E242)*(3/5)</f>
        <v>1.311582496201098</v>
      </c>
      <c r="F245" s="23"/>
      <c r="G245" s="23">
        <f>G242+(G247-G242)*(3/5)</f>
        <v>-4.793934079198638</v>
      </c>
      <c r="H245" s="23">
        <f>H242+(H247-H242)*(3/5)</f>
        <v>-4.9490734239265901</v>
      </c>
      <c r="I245" s="23"/>
      <c r="J245" s="23"/>
      <c r="K245" s="23">
        <f>K242+(K247-K242)*(3/5)</f>
        <v>-3.8926105728123002</v>
      </c>
      <c r="L245" s="23">
        <f>L242+(L247-L242)*(3/5)</f>
        <v>-5.0019342594125167</v>
      </c>
      <c r="M245" s="23">
        <f>M242+(M247-M242)*(3/5)</f>
        <v>-5.2425563810006697</v>
      </c>
      <c r="N245" s="23"/>
      <c r="O245" s="23"/>
      <c r="P245" s="23">
        <f>P242+(P247-P242)*(3/5)</f>
        <v>-3.2105269687892922E-2</v>
      </c>
      <c r="Q245" s="23">
        <f>Q242+(Q247-Q242)*(3/5)</f>
        <v>-3.8605053031244068</v>
      </c>
      <c r="S245">
        <v>0</v>
      </c>
      <c r="X245">
        <f t="shared" si="12"/>
        <v>1.343687765888991</v>
      </c>
      <c r="Y245">
        <f t="shared" si="13"/>
        <v>-0.64202834690852484</v>
      </c>
    </row>
    <row r="246" spans="1:25">
      <c r="A246">
        <v>244</v>
      </c>
      <c r="C246" s="23">
        <f>C242+(C247-C242)*(4/5)</f>
        <v>-1.9161508493661421</v>
      </c>
      <c r="D246" s="23">
        <f>D242+(D247-D242)*(4/5)</f>
        <v>-3.2214982122814062</v>
      </c>
      <c r="E246" s="23">
        <f>E242+(E247-E242)*(4/5)</f>
        <v>1.307200646167894</v>
      </c>
      <c r="F246" s="23"/>
      <c r="G246" s="23">
        <f>G242+(G247-G242)*(4/5)</f>
        <v>-4.7966461078009734</v>
      </c>
      <c r="H246" s="23">
        <f>H242+(H247-H242)*(4/5)</f>
        <v>-4.9526296514317796</v>
      </c>
      <c r="I246" s="23"/>
      <c r="J246" s="23"/>
      <c r="K246" s="23">
        <f>K242+(K247-K242)*(4/5)</f>
        <v>-3.8946841316040701</v>
      </c>
      <c r="L246" s="23">
        <f>L242+(L247-L242)*(4/5)</f>
        <v>-5.0042796408536185</v>
      </c>
      <c r="M246" s="23">
        <f>M242+(M247-M242)*(4/5)</f>
        <v>-5.2461595216835102</v>
      </c>
      <c r="N246" s="23"/>
      <c r="O246" s="23"/>
      <c r="P246" s="23">
        <f>P242+(P247-P242)*(4/5)</f>
        <v>-3.3483891379222461E-2</v>
      </c>
      <c r="Q246" s="23">
        <f>Q242+(Q247-Q242)*(4/5)</f>
        <v>-3.8612002402248473</v>
      </c>
      <c r="S246">
        <v>0</v>
      </c>
      <c r="X246">
        <f t="shared" si="12"/>
        <v>1.3406845375471164</v>
      </c>
      <c r="Y246">
        <f t="shared" si="13"/>
        <v>-0.63970202794344111</v>
      </c>
    </row>
    <row r="247" spans="1:25">
      <c r="A247">
        <v>245</v>
      </c>
      <c r="C247">
        <v>-1.9235571164063301</v>
      </c>
      <c r="D247">
        <v>-3.22451946834693</v>
      </c>
      <c r="E247">
        <v>1.30281879613469</v>
      </c>
      <c r="G247">
        <v>-4.7993581364033098</v>
      </c>
      <c r="H247">
        <v>-4.9561858789369699</v>
      </c>
      <c r="K247">
        <v>-3.8967576903958401</v>
      </c>
      <c r="L247">
        <v>-5.0066250222947204</v>
      </c>
      <c r="M247">
        <v>-5.2497626623663498</v>
      </c>
      <c r="P247">
        <v>-3.4862513070551999E-2</v>
      </c>
      <c r="Q247">
        <f>K247-P247</f>
        <v>-3.8618951773252879</v>
      </c>
      <c r="S247">
        <v>0</v>
      </c>
      <c r="X247">
        <f t="shared" si="12"/>
        <v>1.337681309205242</v>
      </c>
      <c r="Y247">
        <f t="shared" si="13"/>
        <v>-0.63737570897835782</v>
      </c>
    </row>
    <row r="248" spans="1:25">
      <c r="A248">
        <v>246</v>
      </c>
      <c r="C248" s="23">
        <f>C247+(C252-C247)*(1/5)</f>
        <v>-1.9307458580446362</v>
      </c>
      <c r="D248" s="23">
        <f>D247+(D252-D247)*(1/5)</f>
        <v>-3.2274371359509022</v>
      </c>
      <c r="E248" s="23">
        <f>E247+(E252-E247)*(1/5)</f>
        <v>1.2985437912631619</v>
      </c>
      <c r="F248" s="23"/>
      <c r="G248" s="23">
        <f>G247+(G252-G247)*(1/5)</f>
        <v>-4.801953421864158</v>
      </c>
      <c r="H248" s="23">
        <f>H247+(H252-H247)*(1/5)</f>
        <v>-4.9596108762626443</v>
      </c>
      <c r="I248" s="23"/>
      <c r="J248" s="23"/>
      <c r="K248" s="23">
        <f>K247+(K252-K247)*(1/5)</f>
        <v>-3.8987737954603801</v>
      </c>
      <c r="L248" s="23">
        <f>L247+(L252-L247)*(1/5)</f>
        <v>-5.0088552650325244</v>
      </c>
      <c r="M248" s="23">
        <f>M247+(M252-M247)*(1/5)</f>
        <v>-5.2531551873214335</v>
      </c>
      <c r="N248" s="23"/>
      <c r="O248" s="23"/>
      <c r="P248" s="23">
        <f>P247+(P252-P247)*(1/5)</f>
        <v>-3.6167146868269717E-2</v>
      </c>
      <c r="Q248" s="23">
        <f>Q247+(Q252-Q247)*(1/5)</f>
        <v>-3.8626066485921102</v>
      </c>
      <c r="S248">
        <v>0</v>
      </c>
      <c r="X248">
        <f t="shared" si="12"/>
        <v>1.3347109381314315</v>
      </c>
      <c r="Y248">
        <f t="shared" si="13"/>
        <v>-0.63516951264120802</v>
      </c>
    </row>
    <row r="249" spans="1:25">
      <c r="A249">
        <v>247</v>
      </c>
      <c r="C249" s="23">
        <f>C247+(C252-C247)*(2/5)</f>
        <v>-1.937934599682942</v>
      </c>
      <c r="D249" s="23">
        <f>D247+(D252-D247)*(2/5)</f>
        <v>-3.2303548035548739</v>
      </c>
      <c r="E249" s="23">
        <f>E247+(E252-E247)*(2/5)</f>
        <v>1.294268786391634</v>
      </c>
      <c r="F249" s="23"/>
      <c r="G249" s="23">
        <f>G247+(G252-G247)*(2/5)</f>
        <v>-4.8045487073250062</v>
      </c>
      <c r="H249" s="23">
        <f>H247+(H252-H247)*(2/5)</f>
        <v>-4.9630358735883178</v>
      </c>
      <c r="I249" s="23"/>
      <c r="J249" s="23"/>
      <c r="K249" s="23">
        <f>K247+(K252-K247)*(2/5)</f>
        <v>-3.90078990052492</v>
      </c>
      <c r="L249" s="23">
        <f>L247+(L252-L247)*(2/5)</f>
        <v>-5.0110855077703285</v>
      </c>
      <c r="M249" s="23">
        <f>M247+(M252-M247)*(2/5)</f>
        <v>-5.2565477122765181</v>
      </c>
      <c r="N249" s="23"/>
      <c r="O249" s="23"/>
      <c r="P249" s="23">
        <f>P247+(P252-P247)*(2/5)</f>
        <v>-3.7471780665987442E-2</v>
      </c>
      <c r="Q249" s="23">
        <f>Q247+(Q252-Q247)*(2/5)</f>
        <v>-3.8633181198589326</v>
      </c>
      <c r="S249">
        <v>0</v>
      </c>
      <c r="X249">
        <f t="shared" si="12"/>
        <v>1.3317405670576214</v>
      </c>
      <c r="Y249">
        <f t="shared" si="13"/>
        <v>-0.63296331630405867</v>
      </c>
    </row>
    <row r="250" spans="1:25">
      <c r="A250">
        <v>248</v>
      </c>
      <c r="C250" s="23">
        <f>C247+(C252-C247)*(3/5)</f>
        <v>-1.9451233413212481</v>
      </c>
      <c r="D250" s="23">
        <f>D247+(D252-D247)*(3/5)</f>
        <v>-3.2332724711588461</v>
      </c>
      <c r="E250" s="23">
        <f>E247+(E252-E247)*(3/5)</f>
        <v>1.2899937815201059</v>
      </c>
      <c r="F250" s="23"/>
      <c r="G250" s="23">
        <f>G247+(G252-G247)*(3/5)</f>
        <v>-4.8071439927858535</v>
      </c>
      <c r="H250" s="23">
        <f>H247+(H252-H247)*(3/5)</f>
        <v>-4.9664608709139921</v>
      </c>
      <c r="I250" s="23"/>
      <c r="J250" s="23"/>
      <c r="K250" s="23">
        <f>K247+(K252-K247)*(3/5)</f>
        <v>-3.90280600558946</v>
      </c>
      <c r="L250" s="23">
        <f>L247+(L252-L247)*(3/5)</f>
        <v>-5.0133157505081316</v>
      </c>
      <c r="M250" s="23">
        <f>M247+(M252-M247)*(3/5)</f>
        <v>-5.2599402372316018</v>
      </c>
      <c r="N250" s="23"/>
      <c r="O250" s="23"/>
      <c r="P250" s="23">
        <f>P247+(P252-P247)*(3/5)</f>
        <v>-3.877641446370516E-2</v>
      </c>
      <c r="Q250" s="23">
        <f>Q247+(Q252-Q247)*(3/5)</f>
        <v>-3.8640295911257545</v>
      </c>
      <c r="S250">
        <v>0</v>
      </c>
      <c r="X250">
        <f t="shared" si="12"/>
        <v>1.328770195983811</v>
      </c>
      <c r="Y250">
        <f t="shared" si="13"/>
        <v>-0.63075711996690842</v>
      </c>
    </row>
    <row r="251" spans="1:25">
      <c r="A251">
        <v>249</v>
      </c>
      <c r="C251" s="23">
        <f>C247+(C252-C247)*(4/5)</f>
        <v>-1.9523120829595539</v>
      </c>
      <c r="D251" s="23">
        <f>D247+(D252-D247)*(4/5)</f>
        <v>-3.2361901387628178</v>
      </c>
      <c r="E251" s="23">
        <f>E247+(E252-E247)*(4/5)</f>
        <v>1.285718776648578</v>
      </c>
      <c r="F251" s="23"/>
      <c r="G251" s="23">
        <f>G247+(G252-G247)*(4/5)</f>
        <v>-4.8097392782467017</v>
      </c>
      <c r="H251" s="23">
        <f>H247+(H252-H247)*(4/5)</f>
        <v>-4.9698858682396656</v>
      </c>
      <c r="I251" s="23"/>
      <c r="J251" s="23"/>
      <c r="K251" s="23">
        <f>K247+(K252-K247)*(4/5)</f>
        <v>-3.904822110654</v>
      </c>
      <c r="L251" s="23">
        <f>L247+(L252-L247)*(4/5)</f>
        <v>-5.0155459932459356</v>
      </c>
      <c r="M251" s="23">
        <f>M247+(M252-M247)*(4/5)</f>
        <v>-5.2633327621866863</v>
      </c>
      <c r="N251" s="23"/>
      <c r="O251" s="23"/>
      <c r="P251" s="23">
        <f>P247+(P252-P247)*(4/5)</f>
        <v>-4.0081048261422884E-2</v>
      </c>
      <c r="Q251" s="23">
        <f>Q247+(Q252-Q247)*(4/5)</f>
        <v>-3.8647410623925769</v>
      </c>
      <c r="S251">
        <v>0</v>
      </c>
      <c r="X251">
        <f t="shared" si="12"/>
        <v>1.3257998249100009</v>
      </c>
      <c r="Y251">
        <f t="shared" si="13"/>
        <v>-0.62855092362975906</v>
      </c>
    </row>
    <row r="252" spans="1:25">
      <c r="A252">
        <v>250</v>
      </c>
      <c r="C252">
        <v>-1.95950082459786</v>
      </c>
      <c r="D252">
        <v>-3.23910780636679</v>
      </c>
      <c r="E252">
        <v>1.2814437717770499</v>
      </c>
      <c r="G252">
        <v>-4.8123345637075499</v>
      </c>
      <c r="H252">
        <v>-4.97331086556534</v>
      </c>
      <c r="K252">
        <v>-3.90683821571854</v>
      </c>
      <c r="L252">
        <v>-5.0177762359837397</v>
      </c>
      <c r="M252">
        <v>-5.26672528714177</v>
      </c>
      <c r="P252">
        <v>-4.1385682059140602E-2</v>
      </c>
      <c r="Q252">
        <f>K252-P252</f>
        <v>-3.8654525336593992</v>
      </c>
      <c r="S252">
        <v>0</v>
      </c>
      <c r="X252">
        <f t="shared" si="12"/>
        <v>1.3228294538361904</v>
      </c>
      <c r="Y252">
        <f t="shared" si="13"/>
        <v>-0.62634472729260926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4C671-A5A8-4767-A96D-04CD00578618}">
  <sheetPr>
    <tabColor theme="8" tint="0.59999389629810485"/>
  </sheetPr>
  <dimension ref="A1:C52"/>
  <sheetViews>
    <sheetView tabSelected="1" zoomScale="80" zoomScaleNormal="80" workbookViewId="0">
      <selection activeCell="M42" sqref="M42"/>
    </sheetView>
  </sheetViews>
  <sheetFormatPr defaultRowHeight="15"/>
  <cols>
    <col min="3" max="3" width="9.140625" style="25"/>
  </cols>
  <sheetData>
    <row r="1" spans="1:3">
      <c r="B1" t="s">
        <v>1833</v>
      </c>
      <c r="C1" s="25" t="s">
        <v>1834</v>
      </c>
    </row>
    <row r="2" spans="1:3">
      <c r="A2" t="s">
        <v>1835</v>
      </c>
      <c r="B2" t="s">
        <v>1836</v>
      </c>
      <c r="C2" t="s">
        <v>1836</v>
      </c>
    </row>
    <row r="3" spans="1:3">
      <c r="A3" t="s">
        <v>1837</v>
      </c>
      <c r="B3" s="25">
        <v>1.1268215056850399</v>
      </c>
      <c r="C3" s="25">
        <v>-0.22291224835970799</v>
      </c>
    </row>
    <row r="4" spans="1:3">
      <c r="A4" t="s">
        <v>1838</v>
      </c>
      <c r="B4" s="25">
        <v>1.17857260445338</v>
      </c>
      <c r="C4" s="25">
        <v>1.30062374951625</v>
      </c>
    </row>
    <row r="5" spans="1:3">
      <c r="A5" t="s">
        <v>1839</v>
      </c>
      <c r="B5" s="25">
        <v>1.26482284364611</v>
      </c>
      <c r="C5" s="25">
        <v>6.7690867269654103E-3</v>
      </c>
    </row>
    <row r="6" spans="1:3">
      <c r="A6" t="s">
        <v>1840</v>
      </c>
      <c r="B6" s="25">
        <v>1.7715060695345299</v>
      </c>
      <c r="C6" s="25">
        <v>0.67015294697752004</v>
      </c>
    </row>
    <row r="7" spans="1:3">
      <c r="A7" t="s">
        <v>1841</v>
      </c>
      <c r="B7" s="25">
        <v>0.139695269709361</v>
      </c>
      <c r="C7" s="25">
        <v>-1.4920383028142601</v>
      </c>
    </row>
    <row r="8" spans="1:3">
      <c r="A8" t="s">
        <v>1842</v>
      </c>
      <c r="B8" s="25">
        <v>1.4067836848550701</v>
      </c>
      <c r="C8" s="25">
        <v>0.50224217046785902</v>
      </c>
    </row>
    <row r="9" spans="1:3">
      <c r="A9" t="s">
        <v>1843</v>
      </c>
      <c r="B9" s="25">
        <v>8.2431924835901796E-2</v>
      </c>
      <c r="C9" s="25">
        <v>-1.4518020683822099</v>
      </c>
    </row>
    <row r="10" spans="1:3">
      <c r="A10" t="s">
        <v>1844</v>
      </c>
      <c r="B10" s="25">
        <v>-7.1133901884379305E-2</v>
      </c>
      <c r="C10" s="25">
        <v>-1.9841026409937901</v>
      </c>
    </row>
    <row r="11" spans="1:3">
      <c r="A11" t="s">
        <v>1845</v>
      </c>
      <c r="B11" s="25">
        <v>0.89566070542323994</v>
      </c>
      <c r="C11" s="25">
        <v>-1.1134483147224301</v>
      </c>
    </row>
    <row r="12" spans="1:3">
      <c r="A12" t="s">
        <v>1846</v>
      </c>
      <c r="B12" s="25">
        <v>0.73154810580378105</v>
      </c>
      <c r="C12" s="25">
        <v>-0.96738150013178104</v>
      </c>
    </row>
    <row r="13" spans="1:3">
      <c r="A13" t="s">
        <v>1847</v>
      </c>
      <c r="B13" s="25">
        <v>1.10456818835449</v>
      </c>
      <c r="C13" s="25">
        <v>-0.60085846303715695</v>
      </c>
    </row>
    <row r="14" spans="1:3">
      <c r="A14" t="s">
        <v>1848</v>
      </c>
      <c r="B14" s="25">
        <v>1.5198762618770001</v>
      </c>
      <c r="C14" s="25">
        <v>0.13535753712523599</v>
      </c>
    </row>
    <row r="15" spans="1:3">
      <c r="A15" t="s">
        <v>1849</v>
      </c>
      <c r="B15" s="25">
        <v>0.42996229471015102</v>
      </c>
      <c r="C15" s="25">
        <v>-1.0156654710786499</v>
      </c>
    </row>
    <row r="16" spans="1:3">
      <c r="A16" t="s">
        <v>1850</v>
      </c>
      <c r="B16" s="25">
        <v>0.48355172181955303</v>
      </c>
      <c r="C16" s="25">
        <v>-0.88448605706622496</v>
      </c>
    </row>
    <row r="17" spans="1:3">
      <c r="A17" t="s">
        <v>1851</v>
      </c>
      <c r="B17" s="25">
        <v>1.2641625838786701</v>
      </c>
      <c r="C17" s="25">
        <v>0.28274552467215702</v>
      </c>
    </row>
    <row r="18" spans="1:3">
      <c r="A18" t="s">
        <v>1852</v>
      </c>
      <c r="B18" s="25">
        <v>1.40976336298326</v>
      </c>
      <c r="C18" s="25">
        <v>0.414863562449375</v>
      </c>
    </row>
    <row r="19" spans="1:3">
      <c r="A19" t="s">
        <v>1853</v>
      </c>
      <c r="B19" s="25">
        <v>0.90088074297978205</v>
      </c>
      <c r="C19" s="25">
        <v>-0.58573453842218903</v>
      </c>
    </row>
    <row r="20" spans="1:3">
      <c r="A20" t="s">
        <v>1854</v>
      </c>
      <c r="B20" s="25">
        <v>-0.387543870185314</v>
      </c>
      <c r="C20" s="25">
        <v>-1.76317970095481</v>
      </c>
    </row>
    <row r="21" spans="1:3">
      <c r="A21" t="s">
        <v>1855</v>
      </c>
      <c r="B21" s="25">
        <v>1.57678372317709</v>
      </c>
      <c r="C21" s="25">
        <v>-0.172764101642886</v>
      </c>
    </row>
    <row r="22" spans="1:3">
      <c r="A22" t="s">
        <v>1856</v>
      </c>
      <c r="B22" s="25">
        <v>0.70250009708476802</v>
      </c>
      <c r="C22" s="25">
        <v>-1.01888782394229</v>
      </c>
    </row>
    <row r="23" spans="1:3">
      <c r="A23" t="s">
        <v>1857</v>
      </c>
      <c r="B23" s="25">
        <v>0.22208476733858201</v>
      </c>
      <c r="C23" s="25">
        <v>-1.2929768374989601</v>
      </c>
    </row>
    <row r="24" spans="1:3">
      <c r="A24" t="s">
        <v>1858</v>
      </c>
      <c r="B24" s="25">
        <v>0.22440180485481201</v>
      </c>
      <c r="C24" s="25">
        <v>-1.4845463121503699</v>
      </c>
    </row>
    <row r="25" spans="1:3">
      <c r="A25" t="s">
        <v>1859</v>
      </c>
      <c r="B25" s="25">
        <v>1.1367687227438601</v>
      </c>
      <c r="C25" s="25">
        <v>4.2864583200774603E-2</v>
      </c>
    </row>
    <row r="26" spans="1:3">
      <c r="A26" t="s">
        <v>1860</v>
      </c>
      <c r="B26" s="25">
        <v>1.5711937622079799</v>
      </c>
      <c r="C26" s="25">
        <v>0.13749864037322401</v>
      </c>
    </row>
    <row r="27" spans="1:3">
      <c r="A27" t="s">
        <v>1861</v>
      </c>
      <c r="B27" s="25">
        <v>1.29836831270065</v>
      </c>
      <c r="C27" s="25">
        <v>-2.9703383937063101E-2</v>
      </c>
    </row>
    <row r="28" spans="1:3">
      <c r="A28" t="s">
        <v>1862</v>
      </c>
      <c r="B28" s="25">
        <v>2.2561703529110999</v>
      </c>
      <c r="C28" s="25">
        <v>1.69156420666921</v>
      </c>
    </row>
    <row r="29" spans="1:3">
      <c r="A29" t="s">
        <v>1863</v>
      </c>
      <c r="B29" s="25">
        <v>1.27203902031752</v>
      </c>
      <c r="C29" s="25">
        <v>0.26552969094908502</v>
      </c>
    </row>
    <row r="30" spans="1:3">
      <c r="A30" t="s">
        <v>1864</v>
      </c>
      <c r="B30" s="25">
        <v>1.34050995804351</v>
      </c>
      <c r="C30" s="25">
        <v>-6.45421459289586E-2</v>
      </c>
    </row>
    <row r="31" spans="1:3">
      <c r="A31" t="s">
        <v>1865</v>
      </c>
      <c r="B31" s="25">
        <v>1.0672878341885501</v>
      </c>
      <c r="C31" s="25">
        <v>-0.566625406531862</v>
      </c>
    </row>
    <row r="32" spans="1:3">
      <c r="A32" t="s">
        <v>1866</v>
      </c>
      <c r="B32" s="25">
        <v>-0.40856174924399602</v>
      </c>
      <c r="C32" s="25">
        <v>-2.7676001674894399</v>
      </c>
    </row>
    <row r="33" spans="1:3">
      <c r="A33" t="s">
        <v>1867</v>
      </c>
      <c r="B33" s="25">
        <v>1.8008518212226901</v>
      </c>
      <c r="C33" s="25">
        <v>1.1801915213812699</v>
      </c>
    </row>
    <row r="34" spans="1:3">
      <c r="A34" t="s">
        <v>1868</v>
      </c>
      <c r="B34" s="25">
        <v>-0.31489953857362102</v>
      </c>
      <c r="C34" s="25">
        <v>-2.0410504088067598</v>
      </c>
    </row>
    <row r="35" spans="1:3">
      <c r="A35" t="s">
        <v>1869</v>
      </c>
      <c r="B35" s="25">
        <v>0.94902844026500999</v>
      </c>
      <c r="C35" s="25">
        <v>-0.43250812752024798</v>
      </c>
    </row>
    <row r="36" spans="1:3">
      <c r="A36" t="s">
        <v>1870</v>
      </c>
      <c r="B36" s="25">
        <v>1.4755172839913999</v>
      </c>
      <c r="C36" s="25">
        <v>1.6188027639768301</v>
      </c>
    </row>
    <row r="37" spans="1:3">
      <c r="A37" t="s">
        <v>1871</v>
      </c>
      <c r="B37" s="25">
        <v>0.78134669331189099</v>
      </c>
      <c r="C37" s="25">
        <v>-0.52854854955467501</v>
      </c>
    </row>
    <row r="38" spans="1:3">
      <c r="A38" t="s">
        <v>1872</v>
      </c>
      <c r="B38" s="25">
        <v>2.0506105864780899</v>
      </c>
      <c r="C38" s="25">
        <v>1.88607119828093</v>
      </c>
    </row>
    <row r="39" spans="1:3">
      <c r="A39" t="s">
        <v>1873</v>
      </c>
      <c r="B39" s="25">
        <v>0.29459648663161497</v>
      </c>
      <c r="C39" s="25">
        <v>-1.3170421176503699</v>
      </c>
    </row>
    <row r="40" spans="1:3">
      <c r="A40" t="s">
        <v>1874</v>
      </c>
      <c r="B40" s="25">
        <v>0.67622374213096603</v>
      </c>
      <c r="C40" s="25">
        <v>-0.83629066368173799</v>
      </c>
    </row>
    <row r="41" spans="1:3">
      <c r="A41" t="s">
        <v>1875</v>
      </c>
      <c r="B41" s="25">
        <v>1.12196061435088</v>
      </c>
      <c r="C41" s="25">
        <v>-0.73078739698080297</v>
      </c>
    </row>
    <row r="42" spans="1:3">
      <c r="A42" t="s">
        <v>1876</v>
      </c>
      <c r="B42" s="25">
        <v>0.82344461190515505</v>
      </c>
      <c r="C42" s="25">
        <v>-1.13473479825249</v>
      </c>
    </row>
    <row r="43" spans="1:3">
      <c r="A43" t="s">
        <v>1877</v>
      </c>
      <c r="B43" s="25">
        <v>1.85347557135742</v>
      </c>
      <c r="C43" s="25">
        <v>1.17432044783803</v>
      </c>
    </row>
    <row r="44" spans="1:3">
      <c r="A44" t="s">
        <v>1878</v>
      </c>
      <c r="B44" s="25">
        <v>0.59722627205578405</v>
      </c>
      <c r="C44" s="25">
        <v>-1.14099223583164</v>
      </c>
    </row>
    <row r="45" spans="1:3">
      <c r="A45" t="s">
        <v>1879</v>
      </c>
      <c r="B45" s="25">
        <v>0.51051698116078004</v>
      </c>
      <c r="C45" s="25">
        <v>-0.56666285491371304</v>
      </c>
    </row>
    <row r="46" spans="1:3">
      <c r="A46" t="s">
        <v>1880</v>
      </c>
      <c r="B46" s="25">
        <v>1.32888863560701</v>
      </c>
      <c r="C46" s="25">
        <v>0.17334327642330999</v>
      </c>
    </row>
    <row r="47" spans="1:3">
      <c r="A47" t="s">
        <v>1881</v>
      </c>
      <c r="B47" s="25">
        <v>0.449585694321808</v>
      </c>
      <c r="C47" s="25">
        <v>-1.97915646788782</v>
      </c>
    </row>
    <row r="48" spans="1:3">
      <c r="A48" t="s">
        <v>1882</v>
      </c>
      <c r="B48" s="25">
        <v>0.85061995832289605</v>
      </c>
      <c r="C48" s="25">
        <v>-0.59994580827210697</v>
      </c>
    </row>
    <row r="49" spans="1:3">
      <c r="A49" t="s">
        <v>1883</v>
      </c>
      <c r="B49" s="25">
        <v>-0.75250864228787495</v>
      </c>
      <c r="C49" s="25">
        <v>-2.9061517417605001</v>
      </c>
    </row>
    <row r="50" spans="1:3">
      <c r="A50" t="s">
        <v>1884</v>
      </c>
      <c r="B50" s="25">
        <v>1.55098957409459</v>
      </c>
      <c r="C50" s="25">
        <v>0.701287761253933</v>
      </c>
    </row>
    <row r="51" spans="1:3">
      <c r="A51" t="s">
        <v>1885</v>
      </c>
      <c r="B51" s="25">
        <v>1.24646851322519</v>
      </c>
      <c r="C51" s="25">
        <v>1.44549389529569E-2</v>
      </c>
    </row>
    <row r="52" spans="1:3">
      <c r="A52" t="s">
        <v>1886</v>
      </c>
      <c r="B52" s="25">
        <v>1.90719902084389</v>
      </c>
      <c r="C52" s="25">
        <v>2.5860798701248702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E6C00-D5B9-436B-888B-5C884BBA7A70}">
  <sheetPr>
    <tabColor theme="8" tint="0.59999389629810485"/>
  </sheetPr>
  <dimension ref="A1:C52"/>
  <sheetViews>
    <sheetView zoomScale="80" zoomScaleNormal="80" workbookViewId="0">
      <selection activeCell="J41" sqref="J41"/>
    </sheetView>
  </sheetViews>
  <sheetFormatPr defaultRowHeight="15"/>
  <cols>
    <col min="3" max="3" width="9.140625" style="25"/>
  </cols>
  <sheetData>
    <row r="1" spans="1:3">
      <c r="B1" t="s">
        <v>1834</v>
      </c>
      <c r="C1" s="25" t="s">
        <v>1833</v>
      </c>
    </row>
    <row r="2" spans="1:3">
      <c r="A2" t="s">
        <v>1835</v>
      </c>
      <c r="B2" t="s">
        <v>1836</v>
      </c>
      <c r="C2" t="s">
        <v>1836</v>
      </c>
    </row>
    <row r="3" spans="1:3">
      <c r="A3" t="s">
        <v>1837</v>
      </c>
      <c r="B3" s="25">
        <v>-0.22291224835970799</v>
      </c>
      <c r="C3" s="25">
        <v>1.1268215056850399</v>
      </c>
    </row>
    <row r="4" spans="1:3">
      <c r="A4" t="s">
        <v>1838</v>
      </c>
      <c r="B4" s="25">
        <v>1.30062374951625</v>
      </c>
      <c r="C4" s="25">
        <v>1.17857260445338</v>
      </c>
    </row>
    <row r="5" spans="1:3">
      <c r="A5" t="s">
        <v>1839</v>
      </c>
      <c r="B5" s="25">
        <v>6.7690867269654103E-3</v>
      </c>
      <c r="C5" s="25">
        <v>1.26482284364611</v>
      </c>
    </row>
    <row r="6" spans="1:3">
      <c r="A6" t="s">
        <v>1840</v>
      </c>
      <c r="B6" s="25">
        <v>0.67015294697752004</v>
      </c>
      <c r="C6" s="25">
        <v>1.7715060695345299</v>
      </c>
    </row>
    <row r="7" spans="1:3">
      <c r="A7" t="s">
        <v>1841</v>
      </c>
      <c r="B7" s="25">
        <v>-1.4920383028142601</v>
      </c>
      <c r="C7" s="25">
        <v>0.139695269709361</v>
      </c>
    </row>
    <row r="8" spans="1:3">
      <c r="A8" t="s">
        <v>1842</v>
      </c>
      <c r="B8" s="25">
        <v>0.50224217046785902</v>
      </c>
      <c r="C8" s="25">
        <v>1.4067836848550701</v>
      </c>
    </row>
    <row r="9" spans="1:3">
      <c r="A9" t="s">
        <v>1843</v>
      </c>
      <c r="B9" s="25">
        <v>-1.4518020683822099</v>
      </c>
      <c r="C9" s="25">
        <v>8.2431924835901796E-2</v>
      </c>
    </row>
    <row r="10" spans="1:3">
      <c r="A10" t="s">
        <v>1844</v>
      </c>
      <c r="B10" s="25">
        <v>-1.9841026409937901</v>
      </c>
      <c r="C10" s="25">
        <v>-7.1133901884379305E-2</v>
      </c>
    </row>
    <row r="11" spans="1:3">
      <c r="A11" t="s">
        <v>1845</v>
      </c>
      <c r="B11" s="25">
        <v>-1.1134483147224301</v>
      </c>
      <c r="C11" s="25">
        <v>0.89566070542323994</v>
      </c>
    </row>
    <row r="12" spans="1:3">
      <c r="A12" t="s">
        <v>1846</v>
      </c>
      <c r="B12" s="25">
        <v>-0.96738150013178104</v>
      </c>
      <c r="C12" s="25">
        <v>0.73154810580378105</v>
      </c>
    </row>
    <row r="13" spans="1:3">
      <c r="A13" t="s">
        <v>1847</v>
      </c>
      <c r="B13" s="25">
        <v>-0.60085846303715695</v>
      </c>
      <c r="C13" s="25">
        <v>1.10456818835449</v>
      </c>
    </row>
    <row r="14" spans="1:3">
      <c r="A14" t="s">
        <v>1848</v>
      </c>
      <c r="B14" s="25">
        <v>0.13535753712523599</v>
      </c>
      <c r="C14" s="25">
        <v>1.5198762618770001</v>
      </c>
    </row>
    <row r="15" spans="1:3">
      <c r="A15" t="s">
        <v>1849</v>
      </c>
      <c r="B15" s="25">
        <v>-1.0156654710786499</v>
      </c>
      <c r="C15" s="25">
        <v>0.42996229471015102</v>
      </c>
    </row>
    <row r="16" spans="1:3">
      <c r="A16" t="s">
        <v>1850</v>
      </c>
      <c r="B16" s="25">
        <v>-0.88448605706622496</v>
      </c>
      <c r="C16" s="25">
        <v>0.48355172181955303</v>
      </c>
    </row>
    <row r="17" spans="1:3">
      <c r="A17" t="s">
        <v>1851</v>
      </c>
      <c r="B17" s="25">
        <v>0.28274552467215702</v>
      </c>
      <c r="C17" s="25">
        <v>1.2641625838786701</v>
      </c>
    </row>
    <row r="18" spans="1:3">
      <c r="A18" t="s">
        <v>1852</v>
      </c>
      <c r="B18" s="25">
        <v>0.414863562449375</v>
      </c>
      <c r="C18" s="25">
        <v>1.40976336298326</v>
      </c>
    </row>
    <row r="19" spans="1:3">
      <c r="A19" t="s">
        <v>1853</v>
      </c>
      <c r="B19" s="25">
        <v>-0.58573453842218903</v>
      </c>
      <c r="C19" s="25">
        <v>0.90088074297978205</v>
      </c>
    </row>
    <row r="20" spans="1:3">
      <c r="A20" t="s">
        <v>1854</v>
      </c>
      <c r="B20" s="25">
        <v>-1.76317970095481</v>
      </c>
      <c r="C20" s="25">
        <v>-0.387543870185314</v>
      </c>
    </row>
    <row r="21" spans="1:3">
      <c r="A21" t="s">
        <v>1855</v>
      </c>
      <c r="B21" s="25">
        <v>-0.172764101642886</v>
      </c>
      <c r="C21" s="25">
        <v>1.57678372317709</v>
      </c>
    </row>
    <row r="22" spans="1:3">
      <c r="A22" t="s">
        <v>1856</v>
      </c>
      <c r="B22" s="25">
        <v>-1.01888782394229</v>
      </c>
      <c r="C22" s="25">
        <v>0.70250009708476802</v>
      </c>
    </row>
    <row r="23" spans="1:3">
      <c r="A23" t="s">
        <v>1857</v>
      </c>
      <c r="B23" s="25">
        <v>-1.2929768374989601</v>
      </c>
      <c r="C23" s="25">
        <v>0.22208476733858201</v>
      </c>
    </row>
    <row r="24" spans="1:3">
      <c r="A24" t="s">
        <v>1858</v>
      </c>
      <c r="B24" s="25">
        <v>-1.4845463121503699</v>
      </c>
      <c r="C24" s="25">
        <v>0.22440180485481201</v>
      </c>
    </row>
    <row r="25" spans="1:3">
      <c r="A25" t="s">
        <v>1859</v>
      </c>
      <c r="B25" s="25">
        <v>4.2864583200774603E-2</v>
      </c>
      <c r="C25" s="25">
        <v>1.1367687227438601</v>
      </c>
    </row>
    <row r="26" spans="1:3">
      <c r="A26" t="s">
        <v>1860</v>
      </c>
      <c r="B26" s="25">
        <v>0.13749864037322401</v>
      </c>
      <c r="C26" s="25">
        <v>1.5711937622079799</v>
      </c>
    </row>
    <row r="27" spans="1:3">
      <c r="A27" t="s">
        <v>1861</v>
      </c>
      <c r="B27" s="25">
        <v>-2.9703383937063101E-2</v>
      </c>
      <c r="C27" s="25">
        <v>1.29836831270065</v>
      </c>
    </row>
    <row r="28" spans="1:3">
      <c r="A28" t="s">
        <v>1862</v>
      </c>
      <c r="B28" s="25">
        <v>1.69156420666921</v>
      </c>
      <c r="C28" s="25">
        <v>2.2561703529110999</v>
      </c>
    </row>
    <row r="29" spans="1:3">
      <c r="A29" t="s">
        <v>1863</v>
      </c>
      <c r="B29" s="25">
        <v>0.26552969094908502</v>
      </c>
      <c r="C29" s="25">
        <v>1.27203902031752</v>
      </c>
    </row>
    <row r="30" spans="1:3">
      <c r="A30" t="s">
        <v>1864</v>
      </c>
      <c r="B30" s="25">
        <v>-6.45421459289586E-2</v>
      </c>
      <c r="C30" s="25">
        <v>1.34050995804351</v>
      </c>
    </row>
    <row r="31" spans="1:3">
      <c r="A31" t="s">
        <v>1865</v>
      </c>
      <c r="B31" s="25">
        <v>-0.566625406531862</v>
      </c>
      <c r="C31" s="25">
        <v>1.0672878341885501</v>
      </c>
    </row>
    <row r="32" spans="1:3">
      <c r="A32" t="s">
        <v>1866</v>
      </c>
      <c r="B32" s="25">
        <v>-2.7676001674894399</v>
      </c>
      <c r="C32" s="25">
        <v>-0.40856174924399602</v>
      </c>
    </row>
    <row r="33" spans="1:3">
      <c r="A33" t="s">
        <v>1867</v>
      </c>
      <c r="B33" s="25">
        <v>1.1801915213812699</v>
      </c>
      <c r="C33" s="25">
        <v>1.8008518212226901</v>
      </c>
    </row>
    <row r="34" spans="1:3">
      <c r="A34" t="s">
        <v>1868</v>
      </c>
      <c r="B34" s="25">
        <v>-2.0410504088067598</v>
      </c>
      <c r="C34" s="25">
        <v>-0.31489953857362102</v>
      </c>
    </row>
    <row r="35" spans="1:3">
      <c r="A35" t="s">
        <v>1869</v>
      </c>
      <c r="B35" s="25">
        <v>-0.43250812752024798</v>
      </c>
      <c r="C35" s="25">
        <v>0.94902844026500999</v>
      </c>
    </row>
    <row r="36" spans="1:3">
      <c r="A36" t="s">
        <v>1870</v>
      </c>
      <c r="B36" s="25">
        <v>1.6188027639768301</v>
      </c>
      <c r="C36" s="25">
        <v>1.4755172839913999</v>
      </c>
    </row>
    <row r="37" spans="1:3">
      <c r="A37" t="s">
        <v>1871</v>
      </c>
      <c r="B37" s="25">
        <v>-0.52854854955467501</v>
      </c>
      <c r="C37" s="25">
        <v>0.78134669331189099</v>
      </c>
    </row>
    <row r="38" spans="1:3">
      <c r="A38" t="s">
        <v>1872</v>
      </c>
      <c r="B38" s="25">
        <v>1.88607119828093</v>
      </c>
      <c r="C38" s="25">
        <v>2.0506105864780899</v>
      </c>
    </row>
    <row r="39" spans="1:3">
      <c r="A39" t="s">
        <v>1873</v>
      </c>
      <c r="B39" s="25">
        <v>-1.3170421176503699</v>
      </c>
      <c r="C39" s="25">
        <v>0.29459648663161497</v>
      </c>
    </row>
    <row r="40" spans="1:3">
      <c r="A40" t="s">
        <v>1874</v>
      </c>
      <c r="B40" s="25">
        <v>-0.83629066368173799</v>
      </c>
      <c r="C40" s="25">
        <v>0.67622374213096603</v>
      </c>
    </row>
    <row r="41" spans="1:3">
      <c r="A41" t="s">
        <v>1875</v>
      </c>
      <c r="B41" s="25">
        <v>-0.73078739698080297</v>
      </c>
      <c r="C41" s="25">
        <v>1.12196061435088</v>
      </c>
    </row>
    <row r="42" spans="1:3">
      <c r="A42" t="s">
        <v>1876</v>
      </c>
      <c r="B42" s="25">
        <v>-1.13473479825249</v>
      </c>
      <c r="C42" s="25">
        <v>0.82344461190515505</v>
      </c>
    </row>
    <row r="43" spans="1:3">
      <c r="A43" t="s">
        <v>1877</v>
      </c>
      <c r="B43" s="25">
        <v>1.17432044783803</v>
      </c>
      <c r="C43" s="25">
        <v>1.85347557135742</v>
      </c>
    </row>
    <row r="44" spans="1:3">
      <c r="A44" t="s">
        <v>1878</v>
      </c>
      <c r="B44" s="25">
        <v>-1.14099223583164</v>
      </c>
      <c r="C44" s="25">
        <v>0.59722627205578405</v>
      </c>
    </row>
    <row r="45" spans="1:3">
      <c r="A45" t="s">
        <v>1879</v>
      </c>
      <c r="B45" s="25">
        <v>-0.56666285491371304</v>
      </c>
      <c r="C45" s="25">
        <v>0.51051698116078004</v>
      </c>
    </row>
    <row r="46" spans="1:3">
      <c r="A46" t="s">
        <v>1880</v>
      </c>
      <c r="B46" s="25">
        <v>0.17334327642330999</v>
      </c>
      <c r="C46" s="25">
        <v>1.32888863560701</v>
      </c>
    </row>
    <row r="47" spans="1:3">
      <c r="A47" t="s">
        <v>1881</v>
      </c>
      <c r="B47" s="25">
        <v>-1.97915646788782</v>
      </c>
      <c r="C47" s="25">
        <v>0.449585694321808</v>
      </c>
    </row>
    <row r="48" spans="1:3">
      <c r="A48" t="s">
        <v>1882</v>
      </c>
      <c r="B48" s="25">
        <v>-0.59994580827210697</v>
      </c>
      <c r="C48" s="25">
        <v>0.85061995832289605</v>
      </c>
    </row>
    <row r="49" spans="1:3">
      <c r="A49" t="s">
        <v>1883</v>
      </c>
      <c r="B49" s="25">
        <v>-2.9061517417605001</v>
      </c>
      <c r="C49" s="25">
        <v>-0.75250864228787495</v>
      </c>
    </row>
    <row r="50" spans="1:3">
      <c r="A50" t="s">
        <v>1884</v>
      </c>
      <c r="B50" s="25">
        <v>0.701287761253933</v>
      </c>
      <c r="C50" s="25">
        <v>1.55098957409459</v>
      </c>
    </row>
    <row r="51" spans="1:3">
      <c r="A51" t="s">
        <v>1885</v>
      </c>
      <c r="B51" s="25">
        <v>1.44549389529569E-2</v>
      </c>
      <c r="C51" s="25">
        <v>1.24646851322519</v>
      </c>
    </row>
    <row r="52" spans="1:3">
      <c r="A52" t="s">
        <v>1886</v>
      </c>
      <c r="B52" s="25">
        <v>2.5860798701248702</v>
      </c>
      <c r="C52" s="25">
        <v>1.90719902084389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4D752-480E-4717-BE78-41F651387185}">
  <sheetPr>
    <tabColor theme="8" tint="0.59999389629810485"/>
  </sheetPr>
  <dimension ref="A1:O24"/>
  <sheetViews>
    <sheetView workbookViewId="0">
      <selection activeCell="N1" sqref="N1"/>
    </sheetView>
  </sheetViews>
  <sheetFormatPr defaultRowHeight="15"/>
  <sheetData>
    <row r="1" spans="1:15">
      <c r="B1" t="str">
        <f>'US Tariffs 2017'!B1</f>
        <v>Agriculture</v>
      </c>
      <c r="C1" t="str">
        <f>'US Tariffs 2017'!C1</f>
        <v>Mining</v>
      </c>
      <c r="D1" t="str">
        <f>'US Tariffs 2017'!D1</f>
        <v>Food</v>
      </c>
      <c r="E1" t="str">
        <f>'US Tariffs 2017'!E1</f>
        <v>Textiles</v>
      </c>
      <c r="F1" t="str">
        <f>'US Tariffs 2017'!F1</f>
        <v>Wood</v>
      </c>
      <c r="G1" t="str">
        <f>'US Tariffs 2017'!G1</f>
        <v>Paper &amp; printing</v>
      </c>
      <c r="H1" t="str">
        <f>'US Tariffs 2017'!H1</f>
        <v>Refined products</v>
      </c>
      <c r="I1" t="str">
        <f>'US Tariffs 2017'!I1</f>
        <v>Chemicals</v>
      </c>
      <c r="J1" t="str">
        <f>'US Tariffs 2017'!J1</f>
        <v>Non-metallic minerals</v>
      </c>
      <c r="K1" t="str">
        <f>'US Tariffs 2017'!K1</f>
        <v>Metals</v>
      </c>
      <c r="L1" t="str">
        <f>'US Tariffs 2017'!L1</f>
        <v>Machines n.e.c</v>
      </c>
      <c r="M1" t="str">
        <f>'US Tariffs 2017'!M1</f>
        <v>Computers &amp; electronics</v>
      </c>
      <c r="N1" t="str">
        <f>'US Tariffs 2017'!N1</f>
        <v>Transport eq.</v>
      </c>
      <c r="O1" t="str">
        <f>'US Tariffs 2017'!O1</f>
        <v>Furniture &amp; other</v>
      </c>
    </row>
    <row r="2" spans="1:15">
      <c r="A2" t="s">
        <v>1791</v>
      </c>
      <c r="B2">
        <f>'US Tariffs 2017'!B2</f>
        <v>4.8685000000000098</v>
      </c>
      <c r="C2">
        <f>'US Tariffs 2017'!C2</f>
        <v>3.9999999999995602E-2</v>
      </c>
      <c r="D2">
        <f>'US Tariffs 2017'!D2</f>
        <v>4.9275000000000002</v>
      </c>
      <c r="E2">
        <f>'US Tariffs 2017'!E2</f>
        <v>10.996499999999999</v>
      </c>
      <c r="F2">
        <f>'US Tariffs 2017'!F2</f>
        <v>1.8408</v>
      </c>
      <c r="G2">
        <f>'US Tariffs 2017'!G2</f>
        <v>0</v>
      </c>
      <c r="H2">
        <f>'US Tariffs 2017'!H2</f>
        <v>2.9443330000000101</v>
      </c>
      <c r="I2">
        <f>'US Tariffs 2017'!I2</f>
        <v>1.8216509999999999</v>
      </c>
      <c r="J2">
        <f>'US Tariffs 2017'!J2</f>
        <v>3.3301889999999901</v>
      </c>
      <c r="K2">
        <f>'US Tariffs 2017'!K2</f>
        <v>1.8086150000000001</v>
      </c>
      <c r="L2">
        <f>'US Tariffs 2017'!L2</f>
        <v>1.1853450000000001</v>
      </c>
      <c r="M2">
        <f>'US Tariffs 2017'!M2</f>
        <v>1.3989470000000099</v>
      </c>
      <c r="N2">
        <f>'US Tariffs 2017'!N2</f>
        <v>3.1713040000000099</v>
      </c>
      <c r="O2">
        <f>'US Tariffs 2017'!O2</f>
        <v>1.06783100000001</v>
      </c>
    </row>
    <row r="3" spans="1:15">
      <c r="A3" t="s">
        <v>1792</v>
      </c>
      <c r="B3">
        <f>'US Tariffs 2017'!B3</f>
        <v>5.3955000000000002</v>
      </c>
      <c r="C3">
        <f>'US Tariffs 2017'!C3</f>
        <v>3.9999999999995602E-2</v>
      </c>
      <c r="D3">
        <f>'US Tariffs 2017'!D3</f>
        <v>2.794667</v>
      </c>
      <c r="E3">
        <f>'US Tariffs 2017'!E3</f>
        <v>10.300929999999999</v>
      </c>
      <c r="F3">
        <f>'US Tariffs 2017'!F3</f>
        <v>0.33279999999999998</v>
      </c>
      <c r="G3">
        <f>'US Tariffs 2017'!G3</f>
        <v>0</v>
      </c>
      <c r="H3">
        <f>'US Tariffs 2017'!H3</f>
        <v>0.57233329999999405</v>
      </c>
      <c r="I3">
        <f>'US Tariffs 2017'!I3</f>
        <v>0.95514569999999299</v>
      </c>
      <c r="J3">
        <f>'US Tariffs 2017'!J3</f>
        <v>1.4558489999999999</v>
      </c>
      <c r="K3">
        <f>'US Tariffs 2017'!K3</f>
        <v>0.43892309999999901</v>
      </c>
      <c r="L3">
        <f>'US Tariffs 2017'!L3</f>
        <v>0.31551720000000399</v>
      </c>
      <c r="M3">
        <f>'US Tariffs 2017'!M3</f>
        <v>3.9473699999992298E-2</v>
      </c>
      <c r="N3">
        <f>'US Tariffs 2017'!N3</f>
        <v>2.7113039999999899</v>
      </c>
      <c r="O3">
        <f>'US Tariffs 2017'!O3</f>
        <v>0.20771079999999401</v>
      </c>
    </row>
    <row r="4" spans="1:15">
      <c r="A4" t="s">
        <v>1793</v>
      </c>
      <c r="B4">
        <f>'US Tariffs 2017'!B4</f>
        <v>1.1830000000000001</v>
      </c>
      <c r="C4">
        <f>'US Tariffs 2017'!C4</f>
        <v>3.9999999999995602E-2</v>
      </c>
      <c r="D4">
        <f>'US Tariffs 2017'!D4</f>
        <v>0.94099999999999195</v>
      </c>
      <c r="E4">
        <f>'US Tariffs 2017'!E4</f>
        <v>0</v>
      </c>
      <c r="F4">
        <f>'US Tariffs 2017'!F4</f>
        <v>0</v>
      </c>
      <c r="G4">
        <f>'US Tariffs 2017'!G4</f>
        <v>0</v>
      </c>
      <c r="H4">
        <f>'US Tariffs 2017'!H4</f>
        <v>0</v>
      </c>
      <c r="I4">
        <f>'US Tariffs 2017'!I4</f>
        <v>4.0388299999993799E-2</v>
      </c>
      <c r="J4">
        <f>'US Tariffs 2017'!J4</f>
        <v>0</v>
      </c>
      <c r="K4">
        <f>'US Tariffs 2017'!K4</f>
        <v>9.0076900000002402E-2</v>
      </c>
      <c r="L4">
        <f>'US Tariffs 2017'!L4</f>
        <v>7.7241400000005497E-2</v>
      </c>
      <c r="M4">
        <f>'US Tariffs 2017'!M4</f>
        <v>0</v>
      </c>
      <c r="N4">
        <f>'US Tariffs 2017'!N4</f>
        <v>0</v>
      </c>
      <c r="O4">
        <f>'US Tariffs 2017'!O4</f>
        <v>0.20349399999999301</v>
      </c>
    </row>
    <row r="5" spans="1:15">
      <c r="A5" t="s">
        <v>1794</v>
      </c>
      <c r="B5">
        <f>'US Tariffs 2017'!B5</f>
        <v>4.6240000000000103</v>
      </c>
      <c r="C5">
        <f>'US Tariffs 2017'!C5</f>
        <v>3.9999999999995602E-2</v>
      </c>
      <c r="D5">
        <f>'US Tariffs 2017'!D5</f>
        <v>4.8785000000000096</v>
      </c>
      <c r="E5">
        <f>'US Tariffs 2017'!E5</f>
        <v>10.996499999999999</v>
      </c>
      <c r="F5">
        <f>'US Tariffs 2017'!F5</f>
        <v>1.8408</v>
      </c>
      <c r="G5">
        <f>'US Tariffs 2017'!G5</f>
        <v>0</v>
      </c>
      <c r="H5">
        <f>'US Tariffs 2017'!H5</f>
        <v>2.9443330000000101</v>
      </c>
      <c r="I5">
        <f>'US Tariffs 2017'!I5</f>
        <v>1.8216509999999999</v>
      </c>
      <c r="J5">
        <f>'US Tariffs 2017'!J5</f>
        <v>3.3301889999999901</v>
      </c>
      <c r="K5">
        <f>'US Tariffs 2017'!K5</f>
        <v>1.8086150000000001</v>
      </c>
      <c r="L5">
        <f>'US Tariffs 2017'!L5</f>
        <v>1.1853450000000001</v>
      </c>
      <c r="M5">
        <f>'US Tariffs 2017'!M5</f>
        <v>1.3989470000000099</v>
      </c>
      <c r="N5">
        <f>'US Tariffs 2017'!N5</f>
        <v>3.1713040000000099</v>
      </c>
      <c r="O5">
        <f>'US Tariffs 2017'!O5</f>
        <v>1.06783100000001</v>
      </c>
    </row>
    <row r="6" spans="1:15">
      <c r="A6" t="s">
        <v>1795</v>
      </c>
      <c r="B6">
        <f>'US Tariffs 2017'!B6</f>
        <v>5.2654999999999896</v>
      </c>
      <c r="C6">
        <f>'US Tariffs 2017'!C6</f>
        <v>3.9999999999995602E-2</v>
      </c>
      <c r="D6">
        <f>'US Tariffs 2017'!D6</f>
        <v>2.5306670000000002</v>
      </c>
      <c r="E6">
        <f>'US Tariffs 2017'!E6</f>
        <v>10.300929999999999</v>
      </c>
      <c r="F6">
        <f>'US Tariffs 2017'!F6</f>
        <v>0.19519999999999499</v>
      </c>
      <c r="G6">
        <f>'US Tariffs 2017'!G6</f>
        <v>0</v>
      </c>
      <c r="H6">
        <f>'US Tariffs 2017'!H6</f>
        <v>0.32566670000000503</v>
      </c>
      <c r="I6">
        <f>'US Tariffs 2017'!I6</f>
        <v>0.64456310000000605</v>
      </c>
      <c r="J6">
        <f>'US Tariffs 2017'!J6</f>
        <v>0.98358489999998999</v>
      </c>
      <c r="K6">
        <f>'US Tariffs 2017'!K6</f>
        <v>0.35792310000000199</v>
      </c>
      <c r="L6">
        <f>'US Tariffs 2017'!L6</f>
        <v>0.28077589999999703</v>
      </c>
      <c r="M6">
        <f>'US Tariffs 2017'!M6</f>
        <v>6.1052599999999999E-2</v>
      </c>
      <c r="N6">
        <f>'US Tariffs 2017'!N6</f>
        <v>2.5434780000000101</v>
      </c>
      <c r="O6">
        <f>'US Tariffs 2017'!O6</f>
        <v>0.21855420000001</v>
      </c>
    </row>
    <row r="7" spans="1:15">
      <c r="A7" t="s">
        <v>1796</v>
      </c>
      <c r="B7">
        <f>'US Tariffs 2017'!B7</f>
        <v>5.8780000000000099</v>
      </c>
      <c r="C7">
        <f>'US Tariffs 2017'!C7</f>
        <v>3.9999999999995602E-2</v>
      </c>
      <c r="D7">
        <f>'US Tariffs 2017'!D7</f>
        <v>4.84</v>
      </c>
      <c r="E7">
        <f>'US Tariffs 2017'!E7</f>
        <v>10.996499999999999</v>
      </c>
      <c r="F7">
        <f>'US Tariffs 2017'!F7</f>
        <v>1.8408</v>
      </c>
      <c r="G7">
        <f>'US Tariffs 2017'!G7</f>
        <v>0</v>
      </c>
      <c r="H7">
        <f>'US Tariffs 2017'!H7</f>
        <v>2.9443330000000101</v>
      </c>
      <c r="I7">
        <f>'US Tariffs 2017'!I7</f>
        <v>1.8216509999999999</v>
      </c>
      <c r="J7">
        <f>'US Tariffs 2017'!J7</f>
        <v>3.3301889999999901</v>
      </c>
      <c r="K7">
        <f>'US Tariffs 2017'!K7</f>
        <v>1.8086150000000001</v>
      </c>
      <c r="L7">
        <f>'US Tariffs 2017'!L7</f>
        <v>1.1853450000000001</v>
      </c>
      <c r="M7">
        <f>'US Tariffs 2017'!M7</f>
        <v>1.3989470000000099</v>
      </c>
      <c r="N7">
        <f>'US Tariffs 2017'!N7</f>
        <v>3.1713040000000099</v>
      </c>
      <c r="O7">
        <f>'US Tariffs 2017'!O7</f>
        <v>1.06783100000001</v>
      </c>
    </row>
    <row r="8" spans="1:15">
      <c r="A8" t="s">
        <v>1797</v>
      </c>
      <c r="B8">
        <f>'US Tariffs 2017'!B8</f>
        <v>5.8515000000000104</v>
      </c>
      <c r="C8">
        <f>'US Tariffs 2017'!C8</f>
        <v>3.9999999999995602E-2</v>
      </c>
      <c r="D8">
        <f>'US Tariffs 2017'!D8</f>
        <v>4.8210000000000104</v>
      </c>
      <c r="E8">
        <f>'US Tariffs 2017'!E8</f>
        <v>10.996499999999999</v>
      </c>
      <c r="F8">
        <f>'US Tariffs 2017'!F8</f>
        <v>1.8408</v>
      </c>
      <c r="G8">
        <f>'US Tariffs 2017'!G8</f>
        <v>0</v>
      </c>
      <c r="H8">
        <f>'US Tariffs 2017'!H8</f>
        <v>2.9443330000000101</v>
      </c>
      <c r="I8">
        <f>'US Tariffs 2017'!I8</f>
        <v>1.7638830000000101</v>
      </c>
      <c r="J8">
        <f>'US Tariffs 2017'!J8</f>
        <v>3.1867920000000098</v>
      </c>
      <c r="K8">
        <f>'US Tariffs 2017'!K8</f>
        <v>1.8086150000000001</v>
      </c>
      <c r="L8">
        <f>'US Tariffs 2017'!L8</f>
        <v>1.1853450000000001</v>
      </c>
      <c r="M8">
        <f>'US Tariffs 2017'!M8</f>
        <v>1.3989470000000099</v>
      </c>
      <c r="N8">
        <f>'US Tariffs 2017'!N8</f>
        <v>3.1713040000000099</v>
      </c>
      <c r="O8">
        <f>'US Tariffs 2017'!O8</f>
        <v>1.06783100000001</v>
      </c>
    </row>
    <row r="9" spans="1:15">
      <c r="A9" t="s">
        <v>1798</v>
      </c>
      <c r="B9">
        <f>'US Tariffs 2017'!B9</f>
        <v>1.1749999999999299E-2</v>
      </c>
      <c r="C9">
        <f>'US Tariffs 2017'!C9</f>
        <v>0</v>
      </c>
      <c r="D9">
        <f>'US Tariffs 2017'!D9</f>
        <v>0.65249999999998898</v>
      </c>
      <c r="E9">
        <f>'US Tariffs 2017'!E9</f>
        <v>0.103092800000004</v>
      </c>
      <c r="F9">
        <f>'US Tariffs 2017'!F9</f>
        <v>0</v>
      </c>
      <c r="G9">
        <f>'US Tariffs 2017'!G9</f>
        <v>0</v>
      </c>
      <c r="H9">
        <f>'US Tariffs 2017'!H9</f>
        <v>0</v>
      </c>
      <c r="I9">
        <f>'US Tariffs 2017'!I9</f>
        <v>8.5145599999991703E-2</v>
      </c>
      <c r="J9">
        <f>'US Tariffs 2017'!J9</f>
        <v>5.6603800000010203E-2</v>
      </c>
      <c r="K9">
        <f>'US Tariffs 2017'!K9</f>
        <v>8.9615400000009296E-2</v>
      </c>
      <c r="L9">
        <f>'US Tariffs 2017'!L9</f>
        <v>2.6379300000001198E-2</v>
      </c>
      <c r="M9">
        <f>'US Tariffs 2017'!M9</f>
        <v>0</v>
      </c>
      <c r="N9">
        <f>'US Tariffs 2017'!N9</f>
        <v>0</v>
      </c>
      <c r="O9">
        <f>'US Tariffs 2017'!O9</f>
        <v>0.12819280000000399</v>
      </c>
    </row>
    <row r="10" spans="1:15">
      <c r="A10" t="s">
        <v>1799</v>
      </c>
      <c r="B10">
        <f>'US Tariffs 2017'!B10</f>
        <v>5.8632500000000096</v>
      </c>
      <c r="C10">
        <f>'US Tariffs 2017'!C10</f>
        <v>3.9999999999995602E-2</v>
      </c>
      <c r="D10">
        <f>'US Tariffs 2017'!D10</f>
        <v>4.6251670000000003</v>
      </c>
      <c r="E10">
        <f>'US Tariffs 2017'!E10</f>
        <v>10.612270000000001</v>
      </c>
      <c r="F10">
        <f>'US Tariffs 2017'!F10</f>
        <v>1.8391999999999999</v>
      </c>
      <c r="G10">
        <f>'US Tariffs 2017'!G10</f>
        <v>0</v>
      </c>
      <c r="H10">
        <f>'US Tariffs 2017'!H10</f>
        <v>2.9443330000000101</v>
      </c>
      <c r="I10">
        <f>'US Tariffs 2017'!I10</f>
        <v>1.81310699999999</v>
      </c>
      <c r="J10">
        <f>'US Tariffs 2017'!J10</f>
        <v>3.3124530000000001</v>
      </c>
      <c r="K10">
        <f>'US Tariffs 2017'!K10</f>
        <v>1.79653799999999</v>
      </c>
      <c r="L10">
        <f>'US Tariffs 2017'!L10</f>
        <v>1.1826719999999999</v>
      </c>
      <c r="M10">
        <f>'US Tariffs 2017'!M10</f>
        <v>1.3989470000000099</v>
      </c>
      <c r="N10">
        <f>'US Tariffs 2017'!N10</f>
        <v>3.1713040000000099</v>
      </c>
      <c r="O10">
        <f>'US Tariffs 2017'!O10</f>
        <v>1.060241</v>
      </c>
    </row>
    <row r="11" spans="1:15">
      <c r="B11" t="e">
        <v>#N/A</v>
      </c>
      <c r="C11" t="e">
        <v>#N/A</v>
      </c>
      <c r="D11" t="e">
        <v>#N/A</v>
      </c>
      <c r="E11" t="e">
        <v>#N/A</v>
      </c>
      <c r="F11" t="e">
        <v>#N/A</v>
      </c>
      <c r="G11" t="e">
        <v>#N/A</v>
      </c>
      <c r="H11" t="e">
        <v>#N/A</v>
      </c>
      <c r="I11" t="e">
        <v>#N/A</v>
      </c>
      <c r="J11" t="e">
        <v>#N/A</v>
      </c>
      <c r="K11" t="e">
        <v>#N/A</v>
      </c>
      <c r="L11" t="e">
        <v>#N/A</v>
      </c>
      <c r="M11" t="e">
        <v>#N/A</v>
      </c>
      <c r="N11" t="e">
        <v>#N/A</v>
      </c>
      <c r="O11" t="e">
        <v>#N/A</v>
      </c>
    </row>
    <row r="12" spans="1:15">
      <c r="B12" t="e">
        <v>#N/A</v>
      </c>
      <c r="C12" t="e">
        <v>#N/A</v>
      </c>
      <c r="D12" t="e">
        <v>#N/A</v>
      </c>
      <c r="E12" t="e">
        <v>#N/A</v>
      </c>
      <c r="F12" t="e">
        <v>#N/A</v>
      </c>
      <c r="G12" t="e">
        <v>#N/A</v>
      </c>
      <c r="H12" t="e">
        <v>#N/A</v>
      </c>
      <c r="I12" t="e">
        <v>#N/A</v>
      </c>
      <c r="J12" t="e">
        <v>#N/A</v>
      </c>
      <c r="K12" t="e">
        <v>#N/A</v>
      </c>
      <c r="L12" t="e">
        <v>#N/A</v>
      </c>
      <c r="M12" t="e">
        <v>#N/A</v>
      </c>
      <c r="N12" t="e">
        <v>#N/A</v>
      </c>
      <c r="O12" t="e">
        <v>#N/A</v>
      </c>
    </row>
    <row r="13" spans="1:15">
      <c r="B13" t="e">
        <v>#N/A</v>
      </c>
      <c r="C13" t="e">
        <v>#N/A</v>
      </c>
      <c r="D13" t="e">
        <v>#N/A</v>
      </c>
      <c r="E13" t="e">
        <v>#N/A</v>
      </c>
      <c r="F13" t="e">
        <v>#N/A</v>
      </c>
      <c r="G13" t="e">
        <v>#N/A</v>
      </c>
      <c r="H13" t="e">
        <v>#N/A</v>
      </c>
      <c r="I13" t="e">
        <v>#N/A</v>
      </c>
      <c r="J13" t="e">
        <v>#N/A</v>
      </c>
      <c r="K13" t="e">
        <v>#N/A</v>
      </c>
      <c r="L13" t="e">
        <v>#N/A</v>
      </c>
      <c r="M13" t="e">
        <v>#N/A</v>
      </c>
      <c r="N13" t="e">
        <v>#N/A</v>
      </c>
      <c r="O13" t="e">
        <v>#N/A</v>
      </c>
    </row>
    <row r="14" spans="1:15">
      <c r="B14" t="e">
        <v>#N/A</v>
      </c>
      <c r="C14" t="e">
        <v>#N/A</v>
      </c>
      <c r="D14" t="e">
        <v>#N/A</v>
      </c>
      <c r="E14" t="e">
        <v>#N/A</v>
      </c>
      <c r="F14" t="e">
        <v>#N/A</v>
      </c>
      <c r="G14" t="e">
        <v>#N/A</v>
      </c>
      <c r="H14" t="e">
        <v>#N/A</v>
      </c>
      <c r="I14" t="e">
        <v>#N/A</v>
      </c>
      <c r="J14" t="e">
        <v>#N/A</v>
      </c>
      <c r="K14" t="e">
        <v>#N/A</v>
      </c>
      <c r="L14" t="e">
        <v>#N/A</v>
      </c>
      <c r="M14" t="e">
        <v>#N/A</v>
      </c>
      <c r="N14" t="e">
        <v>#N/A</v>
      </c>
      <c r="O14" t="e">
        <v>#N/A</v>
      </c>
    </row>
    <row r="15" spans="1:15">
      <c r="B15" t="e">
        <v>#N/A</v>
      </c>
      <c r="C15" t="e">
        <v>#N/A</v>
      </c>
      <c r="D15" t="e">
        <v>#N/A</v>
      </c>
      <c r="E15" t="e">
        <v>#N/A</v>
      </c>
      <c r="F15" t="e">
        <v>#N/A</v>
      </c>
      <c r="G15" t="e">
        <v>#N/A</v>
      </c>
      <c r="H15" t="e">
        <v>#N/A</v>
      </c>
      <c r="I15" t="e">
        <v>#N/A</v>
      </c>
      <c r="J15" t="e">
        <v>#N/A</v>
      </c>
      <c r="K15" t="e">
        <v>#N/A</v>
      </c>
      <c r="L15" t="e">
        <v>#N/A</v>
      </c>
      <c r="M15" t="e">
        <v>#N/A</v>
      </c>
      <c r="N15" t="e">
        <v>#N/A</v>
      </c>
      <c r="O15" t="e">
        <v>#N/A</v>
      </c>
    </row>
    <row r="16" spans="1:15">
      <c r="A16" t="s">
        <v>1800</v>
      </c>
      <c r="B16">
        <f>'Foreign Tariffs 2017'!B2</f>
        <v>2.25253400000001</v>
      </c>
      <c r="C16">
        <f>'Foreign Tariffs 2017'!C2</f>
        <v>0</v>
      </c>
      <c r="D16">
        <f>'Foreign Tariffs 2017'!D2</f>
        <v>6.8017610000000097</v>
      </c>
      <c r="E16">
        <f>'Foreign Tariffs 2017'!E2</f>
        <v>9.8575739999999996</v>
      </c>
      <c r="F16">
        <f>'Foreign Tariffs 2017'!F2</f>
        <v>1.59444399999999</v>
      </c>
      <c r="G16">
        <f>'Foreign Tariffs 2017'!G2</f>
        <v>3.89771000000039E-2</v>
      </c>
      <c r="H16">
        <f>'Foreign Tariffs 2017'!H2</f>
        <v>4.3442669999999897</v>
      </c>
      <c r="I16">
        <f>'Foreign Tariffs 2017'!I2</f>
        <v>3.2256230000000001</v>
      </c>
      <c r="J16">
        <f>'Foreign Tariffs 2017'!J2</f>
        <v>3.7397239999999998</v>
      </c>
      <c r="K16">
        <f>'Foreign Tariffs 2017'!K2</f>
        <v>2.2051360000000102</v>
      </c>
      <c r="L16">
        <f>'Foreign Tariffs 2017'!L2</f>
        <v>2.240704</v>
      </c>
      <c r="M16">
        <f>'Foreign Tariffs 2017'!M2</f>
        <v>1.8339380000000001</v>
      </c>
      <c r="N16">
        <f>'Foreign Tariffs 2017'!N2</f>
        <v>5.27015399999999</v>
      </c>
      <c r="O16">
        <f>'Foreign Tariffs 2017'!O2</f>
        <v>1.0208489999999899</v>
      </c>
    </row>
    <row r="17" spans="1:15">
      <c r="A17" t="s">
        <v>1801</v>
      </c>
      <c r="B17">
        <f>'Foreign Tariffs 2017'!B3</f>
        <v>6.7596769999999999</v>
      </c>
      <c r="C17">
        <f>'Foreign Tariffs 2017'!C3</f>
        <v>0.88888890000000698</v>
      </c>
      <c r="D17">
        <f>'Foreign Tariffs 2017'!D3</f>
        <v>13.65405</v>
      </c>
      <c r="E17">
        <f>'Foreign Tariffs 2017'!E3</f>
        <v>28.491679999999999</v>
      </c>
      <c r="F17">
        <f>'Foreign Tariffs 2017'!F3</f>
        <v>9.7900000000000098</v>
      </c>
      <c r="G17">
        <f>'Foreign Tariffs 2017'!G3</f>
        <v>11.59313</v>
      </c>
      <c r="H17">
        <f>'Foreign Tariffs 2017'!H3</f>
        <v>7.8216669999999997</v>
      </c>
      <c r="I17">
        <f>'Foreign Tariffs 2017'!I3</f>
        <v>7.7664280000000003</v>
      </c>
      <c r="J17">
        <f>'Foreign Tariffs 2017'!J3</f>
        <v>10.670210000000001</v>
      </c>
      <c r="K17">
        <f>'Foreign Tariffs 2017'!K3</f>
        <v>12.842980000000001</v>
      </c>
      <c r="L17">
        <f>'Foreign Tariffs 2017'!L3</f>
        <v>12.85331</v>
      </c>
      <c r="M17">
        <f>'Foreign Tariffs 2017'!M3</f>
        <v>13.326169999999999</v>
      </c>
      <c r="N17">
        <f>'Foreign Tariffs 2017'!N3</f>
        <v>15.91367</v>
      </c>
      <c r="O17">
        <f>'Foreign Tariffs 2017'!O3</f>
        <v>10.938129999999999</v>
      </c>
    </row>
    <row r="18" spans="1:15">
      <c r="A18" t="s">
        <v>1802</v>
      </c>
      <c r="B18">
        <f>'Foreign Tariffs 2017'!B4</f>
        <v>0</v>
      </c>
      <c r="C18">
        <f>'Foreign Tariffs 2017'!C4</f>
        <v>0</v>
      </c>
      <c r="D18">
        <f>'Foreign Tariffs 2017'!D4</f>
        <v>1.108814</v>
      </c>
      <c r="E18">
        <f>'Foreign Tariffs 2017'!E4</f>
        <v>0</v>
      </c>
      <c r="F18">
        <f>'Foreign Tariffs 2017'!F4</f>
        <v>0</v>
      </c>
      <c r="G18">
        <f>'Foreign Tariffs 2017'!G4</f>
        <v>0</v>
      </c>
      <c r="H18">
        <f>'Foreign Tariffs 2017'!H4</f>
        <v>0</v>
      </c>
      <c r="I18">
        <f>'Foreign Tariffs 2017'!I4</f>
        <v>0</v>
      </c>
      <c r="J18">
        <f>'Foreign Tariffs 2017'!J4</f>
        <v>0</v>
      </c>
      <c r="K18">
        <f>'Foreign Tariffs 2017'!K4</f>
        <v>0</v>
      </c>
      <c r="L18">
        <f>'Foreign Tariffs 2017'!L4</f>
        <v>0</v>
      </c>
      <c r="M18">
        <f>'Foreign Tariffs 2017'!M4</f>
        <v>0</v>
      </c>
      <c r="N18">
        <f>'Foreign Tariffs 2017'!N4</f>
        <v>0</v>
      </c>
      <c r="O18">
        <f>'Foreign Tariffs 2017'!O4</f>
        <v>0</v>
      </c>
    </row>
    <row r="19" spans="1:15">
      <c r="A19" t="s">
        <v>1803</v>
      </c>
      <c r="B19">
        <f>'Foreign Tariffs 2017'!B5</f>
        <v>15.866669999999999</v>
      </c>
      <c r="C19">
        <f>'Foreign Tariffs 2017'!C5</f>
        <v>1.4166669999999999</v>
      </c>
      <c r="D19">
        <f>'Foreign Tariffs 2017'!D5</f>
        <v>11.332890000000001</v>
      </c>
      <c r="E19">
        <f>'Foreign Tariffs 2017'!E5</f>
        <v>10.875080000000001</v>
      </c>
      <c r="F19">
        <f>'Foreign Tariffs 2017'!F5</f>
        <v>0.36111110000001101</v>
      </c>
      <c r="G19">
        <f>'Foreign Tariffs 2017'!G5</f>
        <v>4.4259259999999996</v>
      </c>
      <c r="H19">
        <f>'Foreign Tariffs 2017'!H5</f>
        <v>7.4083330000000096</v>
      </c>
      <c r="I19">
        <f>'Foreign Tariffs 2017'!I5</f>
        <v>6.6341760000000001</v>
      </c>
      <c r="J19">
        <f>'Foreign Tariffs 2017'!J5</f>
        <v>11.16892</v>
      </c>
      <c r="K19">
        <f>'Foreign Tariffs 2017'!K5</f>
        <v>5.4769230000000002</v>
      </c>
      <c r="L19">
        <f>'Foreign Tariffs 2017'!L5</f>
        <v>6.6209439999999997</v>
      </c>
      <c r="M19">
        <f>'Foreign Tariffs 2017'!M5</f>
        <v>3.3859460000000001</v>
      </c>
      <c r="N19">
        <f>'Foreign Tariffs 2017'!N5</f>
        <v>11.21278</v>
      </c>
      <c r="O19">
        <f>'Foreign Tariffs 2017'!O5</f>
        <v>4.09250000000001</v>
      </c>
    </row>
    <row r="20" spans="1:15">
      <c r="A20" t="s">
        <v>1804</v>
      </c>
      <c r="B20">
        <f>'Foreign Tariffs 2017'!B6</f>
        <v>28.32</v>
      </c>
      <c r="C20">
        <f>'Foreign Tariffs 2017'!C6</f>
        <v>4.5837500000000002</v>
      </c>
      <c r="D20">
        <f>'Foreign Tariffs 2017'!D6</f>
        <v>76.94444</v>
      </c>
      <c r="E20">
        <f>'Foreign Tariffs 2017'!E6</f>
        <v>9.8051949999999906</v>
      </c>
      <c r="F20">
        <f>'Foreign Tariffs 2017'!F6</f>
        <v>9.7727269999999997</v>
      </c>
      <c r="G20">
        <f>'Foreign Tariffs 2017'!G6</f>
        <v>8.6029420000000005</v>
      </c>
      <c r="H20">
        <f>'Foreign Tariffs 2017'!H6</f>
        <v>8.5803700000000003</v>
      </c>
      <c r="I20">
        <f>'Foreign Tariffs 2017'!I6</f>
        <v>7.7979650000000102</v>
      </c>
      <c r="J20">
        <f>'Foreign Tariffs 2017'!J6</f>
        <v>9.2175509999999896</v>
      </c>
      <c r="K20">
        <f>'Foreign Tariffs 2017'!K6</f>
        <v>7.52210499999999</v>
      </c>
      <c r="L20">
        <f>'Foreign Tariffs 2017'!L6</f>
        <v>7.5764750000000101</v>
      </c>
      <c r="M20">
        <f>'Foreign Tariffs 2017'!M6</f>
        <v>6.3934039999999897</v>
      </c>
      <c r="N20">
        <f>'Foreign Tariffs 2017'!N6</f>
        <v>17.015630000000002</v>
      </c>
      <c r="O20">
        <f>'Foreign Tariffs 2017'!O6</f>
        <v>6.2000000000000099</v>
      </c>
    </row>
    <row r="21" spans="1:15">
      <c r="A21" t="s">
        <v>1805</v>
      </c>
      <c r="B21">
        <f>'Foreign Tariffs 2017'!B7</f>
        <v>3.729333</v>
      </c>
      <c r="C21">
        <f>'Foreign Tariffs 2017'!C7</f>
        <v>0</v>
      </c>
      <c r="D21">
        <f>'Foreign Tariffs 2017'!D7</f>
        <v>9.7636959999999995</v>
      </c>
      <c r="E21">
        <f>'Foreign Tariffs 2017'!E7</f>
        <v>9.8307780000000093</v>
      </c>
      <c r="F21">
        <f>'Foreign Tariffs 2017'!F7</f>
        <v>2.6883330000000001</v>
      </c>
      <c r="G21">
        <f>'Foreign Tariffs 2017'!G7</f>
        <v>0</v>
      </c>
      <c r="H21">
        <f>'Foreign Tariffs 2017'!H7</f>
        <v>2.5933329999999999</v>
      </c>
      <c r="I21">
        <f>'Foreign Tariffs 2017'!I7</f>
        <v>1.4889919999999901</v>
      </c>
      <c r="J21">
        <f>'Foreign Tariffs 2017'!J7</f>
        <v>1.2314579999999999</v>
      </c>
      <c r="K21">
        <f>'Foreign Tariffs 2017'!K7</f>
        <v>0.84230769999999999</v>
      </c>
      <c r="L21">
        <f>'Foreign Tariffs 2017'!L7</f>
        <v>8.7499999999995901E-2</v>
      </c>
      <c r="M21">
        <f>'Foreign Tariffs 2017'!M7</f>
        <v>0</v>
      </c>
      <c r="N21">
        <f>'Foreign Tariffs 2017'!N7</f>
        <v>0</v>
      </c>
      <c r="O21">
        <f>'Foreign Tariffs 2017'!O7</f>
        <v>0.39833330000000899</v>
      </c>
    </row>
    <row r="22" spans="1:15">
      <c r="A22" t="s">
        <v>1806</v>
      </c>
      <c r="B22">
        <f>'Foreign Tariffs 2017'!B8</f>
        <v>41.15</v>
      </c>
      <c r="C22">
        <f>'Foreign Tariffs 2017'!C8</f>
        <v>0.60000000000000098</v>
      </c>
      <c r="D22">
        <f>'Foreign Tariffs 2017'!D8</f>
        <v>37.739040000000003</v>
      </c>
      <c r="E22">
        <f>'Foreign Tariffs 2017'!E8</f>
        <v>10.32348</v>
      </c>
      <c r="F22">
        <f>'Foreign Tariffs 2017'!F8</f>
        <v>6.9057890000000102</v>
      </c>
      <c r="G22">
        <f>'Foreign Tariffs 2017'!G8</f>
        <v>0</v>
      </c>
      <c r="H22">
        <f>'Foreign Tariffs 2017'!H8</f>
        <v>5.3837929999999998</v>
      </c>
      <c r="I22">
        <f>'Foreign Tariffs 2017'!I8</f>
        <v>5.442876</v>
      </c>
      <c r="J22">
        <f>'Foreign Tariffs 2017'!J8</f>
        <v>7.3808330000000097</v>
      </c>
      <c r="K22">
        <f>'Foreign Tariffs 2017'!K8</f>
        <v>2.3839329999999901</v>
      </c>
      <c r="L22">
        <f>'Foreign Tariffs 2017'!L8</f>
        <v>6.56685699999999</v>
      </c>
      <c r="M22">
        <f>'Foreign Tariffs 2017'!M8</f>
        <v>3.1137839999999999</v>
      </c>
      <c r="N22">
        <f>'Foreign Tariffs 2017'!N8</f>
        <v>6.3615379999999897</v>
      </c>
      <c r="O22">
        <f>'Foreign Tariffs 2017'!O8</f>
        <v>4.157368</v>
      </c>
    </row>
    <row r="23" spans="1:15">
      <c r="A23" t="s">
        <v>1807</v>
      </c>
      <c r="B23">
        <f>'Foreign Tariffs 2017'!B9</f>
        <v>16.866</v>
      </c>
      <c r="C23">
        <f>'Foreign Tariffs 2017'!C9</f>
        <v>0</v>
      </c>
      <c r="D23">
        <f>'Foreign Tariffs 2017'!D9</f>
        <v>38.729599999999998</v>
      </c>
      <c r="E23">
        <f>'Foreign Tariffs 2017'!E9</f>
        <v>14.379490000000001</v>
      </c>
      <c r="F23">
        <f>'Foreign Tariffs 2017'!F9</f>
        <v>8.4049999999999994</v>
      </c>
      <c r="G23">
        <f>'Foreign Tariffs 2017'!G9</f>
        <v>2.5473169999999898</v>
      </c>
      <c r="H23">
        <f>'Foreign Tariffs 2017'!H9</f>
        <v>3.4713039999999999</v>
      </c>
      <c r="I23">
        <f>'Foreign Tariffs 2017'!I9</f>
        <v>3.795909</v>
      </c>
      <c r="J23">
        <f>'Foreign Tariffs 2017'!J9</f>
        <v>5.3405769999999899</v>
      </c>
      <c r="K23">
        <f>'Foreign Tariffs 2017'!K9</f>
        <v>2.5967859999999998</v>
      </c>
      <c r="L23">
        <f>'Foreign Tariffs 2017'!L9</f>
        <v>2.3104469999999999</v>
      </c>
      <c r="M23">
        <f>'Foreign Tariffs 2017'!M9</f>
        <v>1.3402700000000101</v>
      </c>
      <c r="N23">
        <f>'Foreign Tariffs 2017'!N9</f>
        <v>5.5023080000000002</v>
      </c>
      <c r="O23">
        <f>'Foreign Tariffs 2017'!O9</f>
        <v>3.3334369999999902</v>
      </c>
    </row>
    <row r="24" spans="1:15">
      <c r="A24" t="s">
        <v>1808</v>
      </c>
      <c r="B24">
        <f>'Foreign Tariffs 2017'!B10</f>
        <v>4.5553330000000001</v>
      </c>
      <c r="C24">
        <f>'Foreign Tariffs 2017'!C10</f>
        <v>5.5833300000007698E-2</v>
      </c>
      <c r="D24">
        <f>'Foreign Tariffs 2017'!D10</f>
        <v>6.8017610000000097</v>
      </c>
      <c r="E24">
        <f>'Foreign Tariffs 2017'!E10</f>
        <v>8.5331914999999992</v>
      </c>
      <c r="F24">
        <f>'Foreign Tariffs 2017'!F10</f>
        <v>1.59444399999999</v>
      </c>
      <c r="G24">
        <f>'Foreign Tariffs 2017'!G10</f>
        <v>2.1463399999999098E-2</v>
      </c>
      <c r="H24">
        <f>'Foreign Tariffs 2017'!H10</f>
        <v>4.3442669999999897</v>
      </c>
      <c r="I24">
        <f>'Foreign Tariffs 2017'!I10</f>
        <v>3.2256230000000001</v>
      </c>
      <c r="J24">
        <f>'Foreign Tariffs 2017'!J10</f>
        <v>3.7397239999999998</v>
      </c>
      <c r="K24">
        <f>'Foreign Tariffs 2017'!K10</f>
        <v>3.2656450000000001</v>
      </c>
      <c r="L24">
        <f>'Foreign Tariffs 2017'!L10</f>
        <v>2.240704</v>
      </c>
      <c r="M24">
        <f>'Foreign Tariffs 2017'!M10</f>
        <v>1.8339380000000001</v>
      </c>
      <c r="N24">
        <f>'Foreign Tariffs 2017'!N10</f>
        <v>5.27015399999999</v>
      </c>
      <c r="O24">
        <f>'Foreign Tariffs 2017'!O10</f>
        <v>1.2818750000000101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D47D5-7145-4710-B3FC-2B62C2037D9A}">
  <sheetPr>
    <tabColor theme="8" tint="0.59999389629810485"/>
  </sheetPr>
  <dimension ref="A1:O10"/>
  <sheetViews>
    <sheetView workbookViewId="0">
      <selection activeCell="M2" sqref="M2"/>
    </sheetView>
  </sheetViews>
  <sheetFormatPr defaultRowHeight="15"/>
  <sheetData>
    <row r="1" spans="1:15">
      <c r="B1" t="s">
        <v>1725</v>
      </c>
      <c r="C1" t="s">
        <v>1809</v>
      </c>
      <c r="D1" t="s">
        <v>1810</v>
      </c>
      <c r="E1" t="s">
        <v>1811</v>
      </c>
      <c r="F1" t="s">
        <v>1812</v>
      </c>
      <c r="G1" t="s">
        <v>1813</v>
      </c>
      <c r="H1" t="s">
        <v>1814</v>
      </c>
      <c r="I1" t="s">
        <v>1815</v>
      </c>
      <c r="J1" t="s">
        <v>1816</v>
      </c>
      <c r="K1" t="s">
        <v>1817</v>
      </c>
      <c r="L1" t="s">
        <v>1818</v>
      </c>
      <c r="M1" t="s">
        <v>1819</v>
      </c>
      <c r="N1" t="s">
        <v>1820</v>
      </c>
      <c r="O1" t="s">
        <v>1821</v>
      </c>
    </row>
    <row r="2" spans="1:15">
      <c r="A2" t="s">
        <v>1822</v>
      </c>
      <c r="B2">
        <v>4.8685000000000098</v>
      </c>
      <c r="C2">
        <v>3.9999999999995602E-2</v>
      </c>
      <c r="D2">
        <v>4.9275000000000002</v>
      </c>
      <c r="E2">
        <v>10.996499999999999</v>
      </c>
      <c r="F2">
        <v>1.8408</v>
      </c>
      <c r="G2">
        <v>0</v>
      </c>
      <c r="H2">
        <v>2.9443330000000101</v>
      </c>
      <c r="I2">
        <v>1.8216509999999999</v>
      </c>
      <c r="J2">
        <v>3.3301889999999901</v>
      </c>
      <c r="K2">
        <v>1.8086150000000001</v>
      </c>
      <c r="L2">
        <v>1.1853450000000001</v>
      </c>
      <c r="M2">
        <v>1.3989470000000099</v>
      </c>
      <c r="N2">
        <v>3.1713040000000099</v>
      </c>
      <c r="O2">
        <v>1.06783100000001</v>
      </c>
    </row>
    <row r="3" spans="1:15">
      <c r="A3" t="s">
        <v>1823</v>
      </c>
      <c r="B3">
        <v>5.3955000000000002</v>
      </c>
      <c r="C3">
        <v>3.9999999999995602E-2</v>
      </c>
      <c r="D3">
        <v>2.794667</v>
      </c>
      <c r="E3">
        <v>10.300929999999999</v>
      </c>
      <c r="F3">
        <v>0.33279999999999998</v>
      </c>
      <c r="G3">
        <v>0</v>
      </c>
      <c r="H3">
        <v>0.57233329999999405</v>
      </c>
      <c r="I3">
        <v>0.95514569999999299</v>
      </c>
      <c r="J3">
        <v>1.4558489999999999</v>
      </c>
      <c r="K3">
        <v>0.43892309999999901</v>
      </c>
      <c r="L3">
        <v>0.31551720000000399</v>
      </c>
      <c r="M3">
        <v>3.9473699999992298E-2</v>
      </c>
      <c r="N3">
        <v>2.7113039999999899</v>
      </c>
      <c r="O3">
        <v>0.20771079999999401</v>
      </c>
    </row>
    <row r="4" spans="1:15">
      <c r="A4" t="s">
        <v>1824</v>
      </c>
      <c r="B4">
        <v>1.1830000000000001</v>
      </c>
      <c r="C4">
        <v>3.9999999999995602E-2</v>
      </c>
      <c r="D4">
        <v>0.94099999999999195</v>
      </c>
      <c r="E4">
        <v>0</v>
      </c>
      <c r="F4">
        <v>0</v>
      </c>
      <c r="G4">
        <v>0</v>
      </c>
      <c r="H4">
        <v>0</v>
      </c>
      <c r="I4">
        <v>4.0388299999993799E-2</v>
      </c>
      <c r="J4">
        <v>0</v>
      </c>
      <c r="K4">
        <v>9.0076900000002402E-2</v>
      </c>
      <c r="L4">
        <v>7.7241400000005497E-2</v>
      </c>
      <c r="M4">
        <v>0</v>
      </c>
      <c r="N4">
        <v>0</v>
      </c>
      <c r="O4">
        <v>0.20349399999999301</v>
      </c>
    </row>
    <row r="5" spans="1:15">
      <c r="A5" t="s">
        <v>1825</v>
      </c>
      <c r="B5">
        <v>4.6240000000000103</v>
      </c>
      <c r="C5">
        <v>3.9999999999995602E-2</v>
      </c>
      <c r="D5">
        <v>4.8785000000000096</v>
      </c>
      <c r="E5">
        <v>10.996499999999999</v>
      </c>
      <c r="F5">
        <v>1.8408</v>
      </c>
      <c r="G5">
        <v>0</v>
      </c>
      <c r="H5">
        <v>2.9443330000000101</v>
      </c>
      <c r="I5">
        <v>1.8216509999999999</v>
      </c>
      <c r="J5">
        <v>3.3301889999999901</v>
      </c>
      <c r="K5">
        <v>1.8086150000000001</v>
      </c>
      <c r="L5">
        <v>1.1853450000000001</v>
      </c>
      <c r="M5">
        <v>1.3989470000000099</v>
      </c>
      <c r="N5">
        <v>3.1713040000000099</v>
      </c>
      <c r="O5">
        <v>1.06783100000001</v>
      </c>
    </row>
    <row r="6" spans="1:15">
      <c r="A6" t="s">
        <v>1826</v>
      </c>
      <c r="B6">
        <v>5.2654999999999896</v>
      </c>
      <c r="C6">
        <v>3.9999999999995602E-2</v>
      </c>
      <c r="D6">
        <v>2.5306670000000002</v>
      </c>
      <c r="E6">
        <v>10.300929999999999</v>
      </c>
      <c r="F6">
        <v>0.19519999999999499</v>
      </c>
      <c r="G6">
        <v>0</v>
      </c>
      <c r="H6">
        <v>0.32566670000000503</v>
      </c>
      <c r="I6">
        <v>0.64456310000000605</v>
      </c>
      <c r="J6">
        <v>0.98358489999998999</v>
      </c>
      <c r="K6">
        <v>0.35792310000000199</v>
      </c>
      <c r="L6">
        <v>0.28077589999999703</v>
      </c>
      <c r="M6">
        <v>6.1052599999999999E-2</v>
      </c>
      <c r="N6">
        <v>2.5434780000000101</v>
      </c>
      <c r="O6">
        <v>0.21855420000001</v>
      </c>
    </row>
    <row r="7" spans="1:15">
      <c r="A7" t="s">
        <v>1827</v>
      </c>
      <c r="B7">
        <v>5.8780000000000099</v>
      </c>
      <c r="C7">
        <v>3.9999999999995602E-2</v>
      </c>
      <c r="D7">
        <v>4.84</v>
      </c>
      <c r="E7">
        <v>10.996499999999999</v>
      </c>
      <c r="F7">
        <v>1.8408</v>
      </c>
      <c r="G7">
        <v>0</v>
      </c>
      <c r="H7">
        <v>2.9443330000000101</v>
      </c>
      <c r="I7">
        <v>1.8216509999999999</v>
      </c>
      <c r="J7">
        <v>3.3301889999999901</v>
      </c>
      <c r="K7">
        <v>1.8086150000000001</v>
      </c>
      <c r="L7">
        <v>1.1853450000000001</v>
      </c>
      <c r="M7">
        <v>1.3989470000000099</v>
      </c>
      <c r="N7">
        <v>3.1713040000000099</v>
      </c>
      <c r="O7">
        <v>1.06783100000001</v>
      </c>
    </row>
    <row r="8" spans="1:15">
      <c r="A8" t="s">
        <v>1828</v>
      </c>
      <c r="B8">
        <v>5.8515000000000104</v>
      </c>
      <c r="C8">
        <v>3.9999999999995602E-2</v>
      </c>
      <c r="D8">
        <v>4.8210000000000104</v>
      </c>
      <c r="E8">
        <v>10.996499999999999</v>
      </c>
      <c r="F8">
        <v>1.8408</v>
      </c>
      <c r="G8">
        <v>0</v>
      </c>
      <c r="H8">
        <v>2.9443330000000101</v>
      </c>
      <c r="I8">
        <v>1.7638830000000101</v>
      </c>
      <c r="J8">
        <v>3.1867920000000098</v>
      </c>
      <c r="K8">
        <v>1.8086150000000001</v>
      </c>
      <c r="L8">
        <v>1.1853450000000001</v>
      </c>
      <c r="M8">
        <v>1.3989470000000099</v>
      </c>
      <c r="N8">
        <v>3.1713040000000099</v>
      </c>
      <c r="O8">
        <v>1.06783100000001</v>
      </c>
    </row>
    <row r="9" spans="1:15">
      <c r="A9" t="s">
        <v>1829</v>
      </c>
      <c r="B9">
        <v>1.1749999999999299E-2</v>
      </c>
      <c r="C9">
        <v>0</v>
      </c>
      <c r="D9">
        <v>0.65249999999998898</v>
      </c>
      <c r="E9">
        <v>0.103092800000004</v>
      </c>
      <c r="F9">
        <v>0</v>
      </c>
      <c r="G9">
        <v>0</v>
      </c>
      <c r="H9">
        <v>0</v>
      </c>
      <c r="I9">
        <v>8.5145599999991703E-2</v>
      </c>
      <c r="J9">
        <v>5.6603800000010203E-2</v>
      </c>
      <c r="K9">
        <v>8.9615400000009296E-2</v>
      </c>
      <c r="L9">
        <v>2.6379300000001198E-2</v>
      </c>
      <c r="M9">
        <v>0</v>
      </c>
      <c r="N9">
        <v>0</v>
      </c>
      <c r="O9">
        <v>0.12819280000000399</v>
      </c>
    </row>
    <row r="10" spans="1:15">
      <c r="A10" t="s">
        <v>1830</v>
      </c>
      <c r="B10">
        <v>5.8632500000000096</v>
      </c>
      <c r="C10">
        <v>3.9999999999995602E-2</v>
      </c>
      <c r="D10">
        <v>4.6251670000000003</v>
      </c>
      <c r="E10">
        <v>10.612270000000001</v>
      </c>
      <c r="F10">
        <v>1.8391999999999999</v>
      </c>
      <c r="G10">
        <v>0</v>
      </c>
      <c r="H10">
        <v>2.9443330000000101</v>
      </c>
      <c r="I10">
        <v>1.81310699999999</v>
      </c>
      <c r="J10">
        <v>3.3124530000000001</v>
      </c>
      <c r="K10">
        <v>1.79653799999999</v>
      </c>
      <c r="L10">
        <v>1.1826719999999999</v>
      </c>
      <c r="M10">
        <v>1.3989470000000099</v>
      </c>
      <c r="N10">
        <v>3.1713040000000099</v>
      </c>
      <c r="O10">
        <v>1.060241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7FB46-7C29-4819-96FA-5152E3ED1A28}">
  <sheetPr>
    <tabColor theme="8" tint="0.59999389629810485"/>
  </sheetPr>
  <dimension ref="A1:Z242"/>
  <sheetViews>
    <sheetView topLeftCell="O1" workbookViewId="0">
      <selection activeCell="I6" sqref="I6"/>
    </sheetView>
  </sheetViews>
  <sheetFormatPr defaultColWidth="9.140625" defaultRowHeight="15"/>
  <cols>
    <col min="1" max="2" width="13.140625" style="1" customWidth="1"/>
    <col min="3" max="3" width="20.85546875" style="1" customWidth="1"/>
    <col min="4" max="4" width="13.140625" style="1" customWidth="1"/>
    <col min="5" max="6" width="9.140625" style="1"/>
    <col min="7" max="7" width="12.28515625" style="70" customWidth="1"/>
    <col min="8" max="8" width="12.28515625" style="93" customWidth="1"/>
    <col min="9" max="14" width="9.140625" style="1"/>
    <col min="15" max="15" width="9.5703125" style="72" bestFit="1" customWidth="1"/>
    <col min="16" max="16" width="12.28515625" style="6" customWidth="1"/>
    <col min="17" max="20" width="9.140625" style="1"/>
    <col min="21" max="21" width="9.140625" style="70"/>
    <col min="22" max="24" width="9.140625" style="1"/>
    <col min="25" max="26" width="9.140625" style="5"/>
    <col min="27" max="16384" width="9.140625" style="1"/>
  </cols>
  <sheetData>
    <row r="1" spans="1:26" ht="15" customHeight="1">
      <c r="A1" s="13" t="s">
        <v>0</v>
      </c>
      <c r="B1" s="13" t="s">
        <v>1</v>
      </c>
      <c r="C1" s="1" t="s">
        <v>275</v>
      </c>
      <c r="F1" s="82" t="s">
        <v>4</v>
      </c>
      <c r="G1" s="70" t="s">
        <v>276</v>
      </c>
      <c r="H1" s="93" t="s">
        <v>277</v>
      </c>
      <c r="L1" s="1" t="s">
        <v>278</v>
      </c>
      <c r="N1" s="1" t="s">
        <v>4</v>
      </c>
      <c r="O1" s="72" t="s">
        <v>279</v>
      </c>
      <c r="P1" s="6" t="s">
        <v>6</v>
      </c>
      <c r="Q1" s="1" t="s">
        <v>8</v>
      </c>
      <c r="T1" s="1" t="s">
        <v>4</v>
      </c>
      <c r="U1" s="70" t="s">
        <v>280</v>
      </c>
      <c r="Y1" s="5" t="s">
        <v>4</v>
      </c>
      <c r="Z1" s="5" t="s">
        <v>281</v>
      </c>
    </row>
    <row r="2" spans="1:26" ht="15" customHeight="1">
      <c r="A2" s="1" t="s">
        <v>12</v>
      </c>
      <c r="C2" s="1" t="s">
        <v>282</v>
      </c>
      <c r="F2" s="1">
        <v>1790</v>
      </c>
      <c r="G2" s="89"/>
      <c r="H2" s="92">
        <v>0</v>
      </c>
      <c r="I2" s="77" t="s">
        <v>9</v>
      </c>
      <c r="N2" s="1">
        <v>1790</v>
      </c>
      <c r="O2" s="72">
        <f t="shared" ref="O2:O65" si="0">P2</f>
        <v>0</v>
      </c>
      <c r="P2" s="6">
        <f t="shared" ref="P2:P65" si="1">H2</f>
        <v>0</v>
      </c>
      <c r="T2" s="1">
        <v>1790</v>
      </c>
      <c r="U2" s="70">
        <f>GDP!P2</f>
        <v>193.00695868854558</v>
      </c>
      <c r="V2" s="77" t="s">
        <v>9</v>
      </c>
      <c r="Y2" s="17" t="s">
        <v>14</v>
      </c>
      <c r="Z2" s="5">
        <f t="shared" ref="Z2:Z65" si="2">(O2/U2)*100</f>
        <v>0</v>
      </c>
    </row>
    <row r="3" spans="1:26">
      <c r="A3" s="1" t="s">
        <v>16</v>
      </c>
      <c r="C3" s="1" t="s">
        <v>54</v>
      </c>
      <c r="F3" s="1">
        <v>1791</v>
      </c>
      <c r="G3" s="89"/>
      <c r="H3" s="92">
        <v>0</v>
      </c>
      <c r="I3" s="79" t="s">
        <v>15</v>
      </c>
      <c r="N3" s="1">
        <v>1791</v>
      </c>
      <c r="O3" s="72">
        <f t="shared" si="0"/>
        <v>0</v>
      </c>
      <c r="P3" s="6">
        <f t="shared" si="1"/>
        <v>0</v>
      </c>
      <c r="T3" s="1">
        <v>1791</v>
      </c>
      <c r="U3" s="70">
        <f>GDP!P3</f>
        <v>210.0075716300237</v>
      </c>
      <c r="V3" s="78" t="s">
        <v>20</v>
      </c>
      <c r="Y3" s="17" t="s">
        <v>18</v>
      </c>
      <c r="Z3" s="5">
        <f t="shared" si="2"/>
        <v>0</v>
      </c>
    </row>
    <row r="4" spans="1:26">
      <c r="A4" s="1" t="s">
        <v>21</v>
      </c>
      <c r="C4" s="1" t="s">
        <v>22</v>
      </c>
      <c r="D4" s="2"/>
      <c r="F4" s="1">
        <v>1792</v>
      </c>
      <c r="G4" s="89"/>
      <c r="H4" s="92">
        <v>0</v>
      </c>
      <c r="I4" s="80" t="s">
        <v>283</v>
      </c>
      <c r="N4" s="1">
        <v>1792</v>
      </c>
      <c r="O4" s="72">
        <f t="shared" si="0"/>
        <v>0</v>
      </c>
      <c r="P4" s="6">
        <f t="shared" si="1"/>
        <v>0</v>
      </c>
      <c r="T4" s="1">
        <v>1792</v>
      </c>
      <c r="U4" s="70">
        <f>GDP!P4</f>
        <v>230.00829273764504</v>
      </c>
      <c r="V4" s="83" t="s">
        <v>25</v>
      </c>
      <c r="Y4" s="17" t="s">
        <v>23</v>
      </c>
      <c r="Z4" s="5">
        <f t="shared" si="2"/>
        <v>0</v>
      </c>
    </row>
    <row r="5" spans="1:26">
      <c r="A5" s="1" t="s">
        <v>26</v>
      </c>
      <c r="C5" s="1" t="s">
        <v>27</v>
      </c>
      <c r="D5" s="2"/>
      <c r="F5" s="1">
        <v>1793</v>
      </c>
      <c r="G5" s="89"/>
      <c r="H5" s="92">
        <v>0</v>
      </c>
      <c r="I5" s="86" t="s">
        <v>284</v>
      </c>
      <c r="N5" s="1">
        <v>1793</v>
      </c>
      <c r="O5" s="72">
        <f t="shared" si="0"/>
        <v>0</v>
      </c>
      <c r="P5" s="6">
        <f t="shared" si="1"/>
        <v>0</v>
      </c>
      <c r="T5" s="1">
        <v>1793</v>
      </c>
      <c r="U5" s="70">
        <f>GDP!P5</f>
        <v>256.00923017755275</v>
      </c>
      <c r="V5" s="1" t="s">
        <v>29</v>
      </c>
      <c r="Y5" s="17" t="s">
        <v>28</v>
      </c>
      <c r="Z5" s="5">
        <f t="shared" si="2"/>
        <v>0</v>
      </c>
    </row>
    <row r="6" spans="1:26">
      <c r="A6" s="1" t="s">
        <v>30</v>
      </c>
      <c r="C6" s="1" t="s">
        <v>31</v>
      </c>
      <c r="D6" s="2"/>
      <c r="F6" s="1">
        <v>1794</v>
      </c>
      <c r="G6" s="89"/>
      <c r="H6" s="92">
        <v>0</v>
      </c>
      <c r="I6" s="84" t="s">
        <v>24</v>
      </c>
      <c r="N6" s="1">
        <v>1794</v>
      </c>
      <c r="O6" s="72">
        <f t="shared" si="0"/>
        <v>0</v>
      </c>
      <c r="P6" s="6">
        <f t="shared" si="1"/>
        <v>0</v>
      </c>
      <c r="T6" s="1">
        <v>1794</v>
      </c>
      <c r="U6" s="70">
        <f>GDP!P6</f>
        <v>321.01157377732198</v>
      </c>
      <c r="Y6" s="17" t="s">
        <v>32</v>
      </c>
      <c r="Z6" s="5">
        <f t="shared" si="2"/>
        <v>0</v>
      </c>
    </row>
    <row r="7" spans="1:26">
      <c r="A7" s="1" t="s">
        <v>33</v>
      </c>
      <c r="C7" s="4" t="s">
        <v>34</v>
      </c>
      <c r="D7" s="2"/>
      <c r="F7" s="1">
        <v>1795</v>
      </c>
      <c r="G7" s="89"/>
      <c r="H7" s="92">
        <v>0</v>
      </c>
      <c r="N7" s="1">
        <v>1795</v>
      </c>
      <c r="O7" s="72">
        <f t="shared" si="0"/>
        <v>0</v>
      </c>
      <c r="P7" s="6">
        <f t="shared" si="1"/>
        <v>0</v>
      </c>
      <c r="T7" s="1">
        <v>1795</v>
      </c>
      <c r="U7" s="70">
        <f>GDP!P7</f>
        <v>390.01406159861546</v>
      </c>
      <c r="Y7" s="17" t="s">
        <v>35</v>
      </c>
      <c r="Z7" s="5">
        <f t="shared" si="2"/>
        <v>0</v>
      </c>
    </row>
    <row r="8" spans="1:26">
      <c r="A8" s="1" t="s">
        <v>36</v>
      </c>
      <c r="C8" s="4" t="s">
        <v>37</v>
      </c>
      <c r="D8" s="2"/>
      <c r="F8" s="1">
        <v>1796</v>
      </c>
      <c r="G8" s="89"/>
      <c r="H8" s="92">
        <v>0</v>
      </c>
      <c r="N8" s="1">
        <v>1796</v>
      </c>
      <c r="O8" s="72">
        <f t="shared" si="0"/>
        <v>0</v>
      </c>
      <c r="P8" s="6">
        <f t="shared" si="1"/>
        <v>0</v>
      </c>
      <c r="T8" s="1">
        <v>1796</v>
      </c>
      <c r="U8" s="70">
        <f>GDP!P8</f>
        <v>423.01525142619056</v>
      </c>
      <c r="Y8" s="17" t="s">
        <v>38</v>
      </c>
      <c r="Z8" s="5">
        <f t="shared" si="2"/>
        <v>0</v>
      </c>
    </row>
    <row r="9" spans="1:26">
      <c r="A9" s="1" t="s">
        <v>39</v>
      </c>
      <c r="C9" s="4" t="s">
        <v>40</v>
      </c>
      <c r="D9" s="2"/>
      <c r="F9" s="1">
        <v>1797</v>
      </c>
      <c r="G9" s="89"/>
      <c r="H9" s="92">
        <v>0</v>
      </c>
      <c r="N9" s="1">
        <v>1797</v>
      </c>
      <c r="O9" s="72">
        <f t="shared" si="0"/>
        <v>0</v>
      </c>
      <c r="P9" s="6">
        <f t="shared" si="1"/>
        <v>0</v>
      </c>
      <c r="T9" s="1">
        <v>1797</v>
      </c>
      <c r="U9" s="70">
        <f>GDP!P9</f>
        <v>415.01496298314203</v>
      </c>
      <c r="Y9" s="17" t="s">
        <v>41</v>
      </c>
      <c r="Z9" s="5">
        <f t="shared" si="2"/>
        <v>0</v>
      </c>
    </row>
    <row r="10" spans="1:26">
      <c r="A10" s="1" t="s">
        <v>42</v>
      </c>
      <c r="C10" s="1" t="s">
        <v>43</v>
      </c>
      <c r="D10" s="2"/>
      <c r="F10" s="1">
        <v>1798</v>
      </c>
      <c r="G10" s="89"/>
      <c r="H10" s="92">
        <v>0</v>
      </c>
      <c r="N10" s="1">
        <v>1798</v>
      </c>
      <c r="O10" s="72">
        <f t="shared" si="0"/>
        <v>0</v>
      </c>
      <c r="P10" s="6">
        <f t="shared" si="1"/>
        <v>0</v>
      </c>
      <c r="T10" s="1">
        <v>1798</v>
      </c>
      <c r="U10" s="70">
        <f>GDP!P10</f>
        <v>418.01507114928523</v>
      </c>
      <c r="Y10" s="17" t="s">
        <v>44</v>
      </c>
      <c r="Z10" s="5">
        <f t="shared" si="2"/>
        <v>0</v>
      </c>
    </row>
    <row r="11" spans="1:26">
      <c r="A11" s="1" t="s">
        <v>45</v>
      </c>
      <c r="C11" s="4" t="s">
        <v>46</v>
      </c>
      <c r="D11" s="2"/>
      <c r="F11" s="1">
        <v>1799</v>
      </c>
      <c r="G11" s="89"/>
      <c r="H11" s="92">
        <v>0</v>
      </c>
      <c r="N11" s="1">
        <v>1799</v>
      </c>
      <c r="O11" s="72">
        <f t="shared" si="0"/>
        <v>0</v>
      </c>
      <c r="P11" s="6">
        <f t="shared" si="1"/>
        <v>0</v>
      </c>
      <c r="T11" s="1">
        <v>1799</v>
      </c>
      <c r="U11" s="70">
        <f>GDP!P11</f>
        <v>447.0161167553361</v>
      </c>
      <c r="Y11" s="17" t="s">
        <v>47</v>
      </c>
      <c r="Z11" s="5">
        <f t="shared" si="2"/>
        <v>0</v>
      </c>
    </row>
    <row r="12" spans="1:26">
      <c r="A12" s="1" t="s">
        <v>48</v>
      </c>
      <c r="C12" s="4" t="s">
        <v>49</v>
      </c>
      <c r="D12" s="2"/>
      <c r="F12" s="1">
        <v>1800</v>
      </c>
      <c r="G12" s="89"/>
      <c r="H12" s="92">
        <v>0</v>
      </c>
      <c r="N12" s="1">
        <v>1800</v>
      </c>
      <c r="O12" s="72">
        <f t="shared" si="0"/>
        <v>0</v>
      </c>
      <c r="P12" s="6">
        <f t="shared" si="1"/>
        <v>0</v>
      </c>
      <c r="T12" s="1">
        <v>1800</v>
      </c>
      <c r="U12" s="70">
        <f>GDP!P12</f>
        <v>486.01752291519762</v>
      </c>
      <c r="Y12" s="17" t="s">
        <v>50</v>
      </c>
      <c r="Z12" s="5">
        <f t="shared" si="2"/>
        <v>0</v>
      </c>
    </row>
    <row r="13" spans="1:26">
      <c r="A13" s="1" t="s">
        <v>51</v>
      </c>
      <c r="C13" s="4" t="s">
        <v>52</v>
      </c>
      <c r="D13" s="2"/>
      <c r="F13" s="1">
        <v>1801</v>
      </c>
      <c r="G13" s="89"/>
      <c r="H13" s="92">
        <v>0</v>
      </c>
      <c r="N13" s="1">
        <v>1801</v>
      </c>
      <c r="O13" s="72">
        <f t="shared" si="0"/>
        <v>0</v>
      </c>
      <c r="P13" s="6">
        <f t="shared" si="1"/>
        <v>0</v>
      </c>
      <c r="T13" s="1">
        <v>1801</v>
      </c>
      <c r="U13" s="70">
        <f>GDP!P13</f>
        <v>520.01874879815387</v>
      </c>
      <c r="Y13" s="17" t="s">
        <v>53</v>
      </c>
      <c r="Z13" s="5">
        <f t="shared" si="2"/>
        <v>0</v>
      </c>
    </row>
    <row r="14" spans="1:26">
      <c r="A14" s="1" t="s">
        <v>54</v>
      </c>
      <c r="B14" s="14">
        <v>12784</v>
      </c>
      <c r="C14" s="22">
        <v>420</v>
      </c>
      <c r="D14" s="2"/>
      <c r="F14" s="1">
        <v>1802</v>
      </c>
      <c r="G14" s="89"/>
      <c r="H14" s="92">
        <v>0</v>
      </c>
      <c r="N14" s="1">
        <v>1802</v>
      </c>
      <c r="O14" s="72">
        <f t="shared" si="0"/>
        <v>0</v>
      </c>
      <c r="P14" s="6">
        <f t="shared" si="1"/>
        <v>0</v>
      </c>
      <c r="T14" s="1">
        <v>1802</v>
      </c>
      <c r="U14" s="70">
        <f>GDP!P14</f>
        <v>456.01644125376572</v>
      </c>
      <c r="Y14" s="17" t="s">
        <v>55</v>
      </c>
      <c r="Z14" s="5">
        <f t="shared" si="2"/>
        <v>0</v>
      </c>
    </row>
    <row r="15" spans="1:26">
      <c r="A15" s="1" t="s">
        <v>56</v>
      </c>
      <c r="B15" s="14">
        <v>13149</v>
      </c>
      <c r="C15" s="22">
        <v>527</v>
      </c>
      <c r="D15" s="2"/>
      <c r="F15" s="1">
        <v>1803</v>
      </c>
      <c r="G15" s="89"/>
      <c r="H15" s="92">
        <v>0</v>
      </c>
      <c r="N15" s="1">
        <v>1803</v>
      </c>
      <c r="O15" s="72">
        <f t="shared" si="0"/>
        <v>0</v>
      </c>
      <c r="P15" s="6">
        <f t="shared" si="1"/>
        <v>0</v>
      </c>
      <c r="T15" s="1">
        <v>1803</v>
      </c>
      <c r="U15" s="70">
        <f>GDP!P15</f>
        <v>493.01777530286518</v>
      </c>
      <c r="Y15" s="17" t="s">
        <v>57</v>
      </c>
      <c r="Z15" s="5">
        <f t="shared" si="2"/>
        <v>0</v>
      </c>
    </row>
    <row r="16" spans="1:26">
      <c r="A16" s="1" t="s">
        <v>58</v>
      </c>
      <c r="B16" s="14">
        <v>13515</v>
      </c>
      <c r="C16" s="22">
        <v>674</v>
      </c>
      <c r="D16" s="2"/>
      <c r="F16" s="1">
        <v>1804</v>
      </c>
      <c r="G16" s="89"/>
      <c r="H16" s="92">
        <v>0</v>
      </c>
      <c r="N16" s="1">
        <v>1804</v>
      </c>
      <c r="O16" s="72">
        <f t="shared" si="0"/>
        <v>0</v>
      </c>
      <c r="P16" s="6">
        <f t="shared" si="1"/>
        <v>0</v>
      </c>
      <c r="T16" s="1">
        <v>1804</v>
      </c>
      <c r="U16" s="70">
        <f>GDP!P16</f>
        <v>538.01939779501311</v>
      </c>
      <c r="Y16" s="17" t="s">
        <v>59</v>
      </c>
      <c r="Z16" s="5">
        <f t="shared" si="2"/>
        <v>0</v>
      </c>
    </row>
    <row r="17" spans="1:26">
      <c r="A17" s="1" t="s">
        <v>60</v>
      </c>
      <c r="B17" s="14">
        <v>13880</v>
      </c>
      <c r="C17" s="22">
        <v>1092</v>
      </c>
      <c r="D17" s="2"/>
      <c r="F17" s="1">
        <v>1805</v>
      </c>
      <c r="G17" s="89"/>
      <c r="H17" s="92">
        <v>0</v>
      </c>
      <c r="N17" s="1">
        <v>1805</v>
      </c>
      <c r="O17" s="72">
        <f t="shared" si="0"/>
        <v>0</v>
      </c>
      <c r="P17" s="6">
        <f t="shared" si="1"/>
        <v>0</v>
      </c>
      <c r="T17" s="1">
        <v>1805</v>
      </c>
      <c r="U17" s="70">
        <f>GDP!P17</f>
        <v>567.02044340106397</v>
      </c>
      <c r="Y17" s="17" t="s">
        <v>61</v>
      </c>
      <c r="Z17" s="5">
        <f t="shared" si="2"/>
        <v>0</v>
      </c>
    </row>
    <row r="18" spans="1:26">
      <c r="A18" s="1" t="s">
        <v>62</v>
      </c>
      <c r="B18" s="14">
        <v>14245</v>
      </c>
      <c r="C18" s="22">
        <v>1286</v>
      </c>
      <c r="D18" s="2"/>
      <c r="F18" s="1">
        <v>1806</v>
      </c>
      <c r="G18" s="89"/>
      <c r="H18" s="92">
        <v>0</v>
      </c>
      <c r="N18" s="1">
        <v>1806</v>
      </c>
      <c r="O18" s="72">
        <f t="shared" si="0"/>
        <v>0</v>
      </c>
      <c r="P18" s="6">
        <f t="shared" si="1"/>
        <v>0</v>
      </c>
      <c r="T18" s="1">
        <v>1806</v>
      </c>
      <c r="U18" s="70">
        <f>GDP!P18</f>
        <v>624.02249855778462</v>
      </c>
      <c r="Y18" s="17" t="s">
        <v>63</v>
      </c>
      <c r="Z18" s="5">
        <f t="shared" si="2"/>
        <v>0</v>
      </c>
    </row>
    <row r="19" spans="1:26">
      <c r="A19" s="1" t="s">
        <v>64</v>
      </c>
      <c r="B19" s="14">
        <v>14610</v>
      </c>
      <c r="C19" s="22">
        <v>1029</v>
      </c>
      <c r="D19" s="2"/>
      <c r="F19" s="1">
        <v>1807</v>
      </c>
      <c r="G19" s="89"/>
      <c r="H19" s="92">
        <v>0</v>
      </c>
      <c r="N19" s="1">
        <v>1807</v>
      </c>
      <c r="O19" s="72">
        <f t="shared" si="0"/>
        <v>0</v>
      </c>
      <c r="P19" s="6">
        <f t="shared" si="1"/>
        <v>0</v>
      </c>
      <c r="T19" s="1">
        <v>1807</v>
      </c>
      <c r="U19" s="70">
        <f>GDP!P19</f>
        <v>595.02145295173375</v>
      </c>
      <c r="Y19" s="17" t="s">
        <v>65</v>
      </c>
      <c r="Z19" s="5">
        <f t="shared" si="2"/>
        <v>0</v>
      </c>
    </row>
    <row r="20" spans="1:26">
      <c r="A20" s="1" t="s">
        <v>17</v>
      </c>
      <c r="B20" s="14">
        <v>14976</v>
      </c>
      <c r="C20" s="22">
        <v>892</v>
      </c>
      <c r="D20" s="2"/>
      <c r="F20" s="1">
        <v>1808</v>
      </c>
      <c r="G20" s="89"/>
      <c r="H20" s="92">
        <v>0</v>
      </c>
      <c r="N20" s="1">
        <v>1808</v>
      </c>
      <c r="O20" s="72">
        <f t="shared" si="0"/>
        <v>0</v>
      </c>
      <c r="P20" s="6">
        <f t="shared" si="1"/>
        <v>0</v>
      </c>
      <c r="T20" s="1">
        <v>1808</v>
      </c>
      <c r="U20" s="70">
        <f>GDP!P20</f>
        <v>653.0235441638356</v>
      </c>
      <c r="Y20" s="17" t="s">
        <v>66</v>
      </c>
      <c r="Z20" s="5">
        <f t="shared" si="2"/>
        <v>0</v>
      </c>
    </row>
    <row r="21" spans="1:26">
      <c r="A21" s="1" t="s">
        <v>67</v>
      </c>
      <c r="B21" s="14">
        <v>15341</v>
      </c>
      <c r="C21" s="22">
        <v>1314</v>
      </c>
      <c r="D21" s="2"/>
      <c r="F21" s="1">
        <v>1809</v>
      </c>
      <c r="G21" s="89"/>
      <c r="H21" s="92">
        <v>0</v>
      </c>
      <c r="N21" s="1">
        <v>1809</v>
      </c>
      <c r="O21" s="72">
        <f t="shared" si="0"/>
        <v>0</v>
      </c>
      <c r="P21" s="6">
        <f t="shared" si="1"/>
        <v>0</v>
      </c>
      <c r="T21" s="1">
        <v>1809</v>
      </c>
      <c r="U21" s="70">
        <f>GDP!P21</f>
        <v>694.02502243445929</v>
      </c>
      <c r="Y21" s="17" t="s">
        <v>68</v>
      </c>
      <c r="Z21" s="5">
        <f t="shared" si="2"/>
        <v>0</v>
      </c>
    </row>
    <row r="22" spans="1:26">
      <c r="A22" s="1" t="s">
        <v>69</v>
      </c>
      <c r="B22" s="14">
        <v>15706</v>
      </c>
      <c r="C22" s="22">
        <v>3263</v>
      </c>
      <c r="D22" s="2"/>
      <c r="F22" s="1">
        <v>1810</v>
      </c>
      <c r="G22" s="89"/>
      <c r="H22" s="92">
        <v>0</v>
      </c>
      <c r="N22" s="1">
        <v>1810</v>
      </c>
      <c r="O22" s="72">
        <f t="shared" si="0"/>
        <v>0</v>
      </c>
      <c r="P22" s="6">
        <f t="shared" si="1"/>
        <v>0</v>
      </c>
      <c r="T22" s="1">
        <v>1810</v>
      </c>
      <c r="U22" s="70">
        <f>GDP!P22</f>
        <v>714.02574354208059</v>
      </c>
      <c r="Y22" s="17" t="s">
        <v>70</v>
      </c>
      <c r="Z22" s="5">
        <f t="shared" si="2"/>
        <v>0</v>
      </c>
    </row>
    <row r="23" spans="1:26">
      <c r="A23" s="1" t="s">
        <v>71</v>
      </c>
      <c r="B23" s="14">
        <v>16071</v>
      </c>
      <c r="C23" s="22">
        <v>6505</v>
      </c>
      <c r="D23" s="2"/>
      <c r="F23" s="1">
        <v>1811</v>
      </c>
      <c r="G23" s="89"/>
      <c r="H23" s="92">
        <v>0</v>
      </c>
      <c r="N23" s="1">
        <v>1811</v>
      </c>
      <c r="O23" s="72">
        <f t="shared" si="0"/>
        <v>0</v>
      </c>
      <c r="P23" s="6">
        <f t="shared" si="1"/>
        <v>0</v>
      </c>
      <c r="T23" s="1">
        <v>1811</v>
      </c>
      <c r="U23" s="70">
        <f>GDP!P23</f>
        <v>776.02797897570656</v>
      </c>
      <c r="Y23" s="17" t="s">
        <v>72</v>
      </c>
      <c r="Z23" s="5">
        <f t="shared" si="2"/>
        <v>0</v>
      </c>
    </row>
    <row r="24" spans="1:26">
      <c r="A24" s="1" t="s">
        <v>73</v>
      </c>
      <c r="B24" s="14">
        <v>16437</v>
      </c>
      <c r="C24" s="22">
        <v>19705</v>
      </c>
      <c r="D24" s="2"/>
      <c r="F24" s="1">
        <v>1812</v>
      </c>
      <c r="G24" s="89"/>
      <c r="H24" s="92">
        <v>0</v>
      </c>
      <c r="N24" s="1">
        <v>1812</v>
      </c>
      <c r="O24" s="72">
        <f t="shared" si="0"/>
        <v>0</v>
      </c>
      <c r="P24" s="6">
        <f t="shared" si="1"/>
        <v>0</v>
      </c>
      <c r="T24" s="1">
        <v>1812</v>
      </c>
      <c r="U24" s="70">
        <f>GDP!P24</f>
        <v>795.02866402794677</v>
      </c>
      <c r="Y24" s="17" t="s">
        <v>74</v>
      </c>
      <c r="Z24" s="5">
        <f t="shared" si="2"/>
        <v>0</v>
      </c>
    </row>
    <row r="25" spans="1:26">
      <c r="A25" s="1" t="s">
        <v>75</v>
      </c>
      <c r="B25" s="14">
        <v>16802</v>
      </c>
      <c r="C25" s="22">
        <v>18372</v>
      </c>
      <c r="D25" s="2"/>
      <c r="F25" s="1">
        <v>1813</v>
      </c>
      <c r="G25" s="89"/>
      <c r="H25" s="92">
        <v>0</v>
      </c>
      <c r="N25" s="1">
        <v>1813</v>
      </c>
      <c r="O25" s="72">
        <f t="shared" si="0"/>
        <v>0</v>
      </c>
      <c r="P25" s="6">
        <f t="shared" si="1"/>
        <v>0</v>
      </c>
      <c r="T25" s="1">
        <v>1813</v>
      </c>
      <c r="U25" s="70">
        <f>GDP!P25</f>
        <v>980.03533427344382</v>
      </c>
      <c r="Y25" s="17" t="s">
        <v>76</v>
      </c>
      <c r="Z25" s="5">
        <f t="shared" si="2"/>
        <v>0</v>
      </c>
    </row>
    <row r="26" spans="1:26">
      <c r="A26" s="1" t="s">
        <v>77</v>
      </c>
      <c r="B26" s="14">
        <v>17167</v>
      </c>
      <c r="C26" s="22">
        <v>16098</v>
      </c>
      <c r="D26" s="2"/>
      <c r="F26" s="1">
        <v>1814</v>
      </c>
      <c r="G26" s="89"/>
      <c r="H26" s="92">
        <v>0</v>
      </c>
      <c r="N26" s="1">
        <v>1814</v>
      </c>
      <c r="O26" s="72">
        <f t="shared" si="0"/>
        <v>0</v>
      </c>
      <c r="P26" s="6">
        <f t="shared" si="1"/>
        <v>0</v>
      </c>
      <c r="T26" s="1">
        <v>1814</v>
      </c>
      <c r="U26" s="70">
        <f>GDP!P26</f>
        <v>1090.039300365361</v>
      </c>
      <c r="Y26" s="17" t="s">
        <v>78</v>
      </c>
      <c r="Z26" s="5">
        <f t="shared" si="2"/>
        <v>0</v>
      </c>
    </row>
    <row r="27" spans="1:26">
      <c r="A27" s="1" t="s">
        <v>79</v>
      </c>
      <c r="B27" s="14">
        <v>17532</v>
      </c>
      <c r="C27" s="22">
        <v>17935</v>
      </c>
      <c r="D27" s="2"/>
      <c r="F27" s="1">
        <v>1815</v>
      </c>
      <c r="G27" s="89"/>
      <c r="H27" s="92">
        <v>0</v>
      </c>
      <c r="N27" s="1">
        <v>1815</v>
      </c>
      <c r="O27" s="72">
        <f t="shared" si="0"/>
        <v>0</v>
      </c>
      <c r="P27" s="6">
        <f t="shared" si="1"/>
        <v>0</v>
      </c>
      <c r="T27" s="1">
        <v>1815</v>
      </c>
      <c r="U27" s="70">
        <f>GDP!P27</f>
        <v>935.03371178129589</v>
      </c>
      <c r="Y27" s="17" t="s">
        <v>80</v>
      </c>
      <c r="Z27" s="5">
        <f t="shared" si="2"/>
        <v>0</v>
      </c>
    </row>
    <row r="28" spans="1:26">
      <c r="A28" s="1" t="s">
        <v>81</v>
      </c>
      <c r="B28" s="14">
        <v>17898</v>
      </c>
      <c r="C28" s="22">
        <v>19315</v>
      </c>
      <c r="D28" s="2"/>
      <c r="F28" s="1">
        <v>1816</v>
      </c>
      <c r="G28" s="89"/>
      <c r="H28" s="92">
        <v>0</v>
      </c>
      <c r="N28" s="1">
        <v>1816</v>
      </c>
      <c r="O28" s="72">
        <f t="shared" si="0"/>
        <v>0</v>
      </c>
      <c r="P28" s="6">
        <f t="shared" si="1"/>
        <v>0</v>
      </c>
      <c r="T28" s="1">
        <v>1816</v>
      </c>
      <c r="U28" s="70">
        <f>GDP!P28</f>
        <v>828.02985385552199</v>
      </c>
      <c r="Y28" s="17" t="s">
        <v>82</v>
      </c>
      <c r="Z28" s="5">
        <f t="shared" si="2"/>
        <v>0</v>
      </c>
    </row>
    <row r="29" spans="1:26">
      <c r="A29" s="1" t="s">
        <v>83</v>
      </c>
      <c r="B29" s="14">
        <v>18263</v>
      </c>
      <c r="C29" s="22">
        <v>15552</v>
      </c>
      <c r="D29" s="2"/>
      <c r="F29" s="1">
        <v>1817</v>
      </c>
      <c r="G29" s="89"/>
      <c r="H29" s="92">
        <v>0</v>
      </c>
      <c r="N29" s="1">
        <v>1817</v>
      </c>
      <c r="O29" s="72">
        <f t="shared" si="0"/>
        <v>0</v>
      </c>
      <c r="P29" s="6">
        <f t="shared" si="1"/>
        <v>0</v>
      </c>
      <c r="T29" s="1">
        <v>1817</v>
      </c>
      <c r="U29" s="70">
        <f>GDP!P29</f>
        <v>777.02801503108765</v>
      </c>
      <c r="Y29" s="17" t="s">
        <v>84</v>
      </c>
      <c r="Z29" s="5">
        <f t="shared" si="2"/>
        <v>0</v>
      </c>
    </row>
    <row r="30" spans="1:26">
      <c r="A30" s="1" t="s">
        <v>85</v>
      </c>
      <c r="B30" s="14">
        <v>18628</v>
      </c>
      <c r="C30" s="22">
        <v>15755</v>
      </c>
      <c r="D30" s="2"/>
      <c r="F30" s="1">
        <v>1818</v>
      </c>
      <c r="G30" s="89"/>
      <c r="H30" s="92">
        <v>0</v>
      </c>
      <c r="N30" s="1">
        <v>1818</v>
      </c>
      <c r="O30" s="72">
        <f t="shared" si="0"/>
        <v>0</v>
      </c>
      <c r="P30" s="6">
        <f t="shared" si="1"/>
        <v>0</v>
      </c>
      <c r="T30" s="1">
        <v>1818</v>
      </c>
      <c r="U30" s="70">
        <f>GDP!P30</f>
        <v>745.02686125889352</v>
      </c>
      <c r="Y30" s="17" t="s">
        <v>86</v>
      </c>
      <c r="Z30" s="5">
        <f t="shared" si="2"/>
        <v>0</v>
      </c>
    </row>
    <row r="31" spans="1:26">
      <c r="A31" s="1" t="s">
        <v>87</v>
      </c>
      <c r="B31" s="14">
        <v>18993</v>
      </c>
      <c r="C31" s="22">
        <v>21616</v>
      </c>
      <c r="D31" s="2"/>
      <c r="F31" s="1">
        <v>1819</v>
      </c>
      <c r="G31" s="89"/>
      <c r="H31" s="92">
        <v>0</v>
      </c>
      <c r="N31" s="1">
        <v>1819</v>
      </c>
      <c r="O31" s="72">
        <f t="shared" si="0"/>
        <v>0</v>
      </c>
      <c r="P31" s="6">
        <f t="shared" si="1"/>
        <v>0</v>
      </c>
      <c r="T31" s="1">
        <v>1819</v>
      </c>
      <c r="U31" s="70">
        <f>GDP!P31</f>
        <v>735.02650070508287</v>
      </c>
      <c r="Y31" s="17" t="s">
        <v>88</v>
      </c>
      <c r="Z31" s="5">
        <f t="shared" si="2"/>
        <v>0</v>
      </c>
    </row>
    <row r="32" spans="1:26">
      <c r="A32" s="1" t="s">
        <v>89</v>
      </c>
      <c r="B32" s="14">
        <v>19359</v>
      </c>
      <c r="C32" s="22">
        <v>27934</v>
      </c>
      <c r="D32" s="2"/>
      <c r="F32" s="1">
        <v>1820</v>
      </c>
      <c r="G32" s="89"/>
      <c r="H32" s="92">
        <v>0</v>
      </c>
      <c r="N32" s="1">
        <v>1820</v>
      </c>
      <c r="O32" s="72">
        <f t="shared" si="0"/>
        <v>0</v>
      </c>
      <c r="P32" s="6">
        <f t="shared" si="1"/>
        <v>0</v>
      </c>
      <c r="T32" s="1">
        <v>1820</v>
      </c>
      <c r="U32" s="70">
        <f>GDP!P32</f>
        <v>718.02588776360483</v>
      </c>
      <c r="Y32" s="5">
        <v>1820</v>
      </c>
      <c r="Z32" s="5">
        <f t="shared" si="2"/>
        <v>0</v>
      </c>
    </row>
    <row r="33" spans="1:26">
      <c r="A33" s="1" t="s">
        <v>91</v>
      </c>
      <c r="B33" s="14">
        <v>19724</v>
      </c>
      <c r="C33" s="22">
        <v>29816</v>
      </c>
      <c r="D33" s="2"/>
      <c r="F33" s="1">
        <v>1821</v>
      </c>
      <c r="G33" s="89"/>
      <c r="H33" s="92">
        <v>0</v>
      </c>
      <c r="N33" s="1">
        <v>1821</v>
      </c>
      <c r="O33" s="72">
        <f t="shared" si="0"/>
        <v>0</v>
      </c>
      <c r="P33" s="6">
        <f t="shared" si="1"/>
        <v>0</v>
      </c>
      <c r="T33" s="1">
        <v>1821</v>
      </c>
      <c r="U33" s="70">
        <f>GDP!P33</f>
        <v>742.02675309275037</v>
      </c>
      <c r="Y33" s="5">
        <v>1821</v>
      </c>
      <c r="Z33" s="5">
        <f t="shared" si="2"/>
        <v>0</v>
      </c>
    </row>
    <row r="34" spans="1:26">
      <c r="A34" s="1" t="s">
        <v>93</v>
      </c>
      <c r="B34" s="14">
        <v>20089</v>
      </c>
      <c r="C34" s="22">
        <v>29542</v>
      </c>
      <c r="D34" s="2"/>
      <c r="F34" s="1">
        <v>1822</v>
      </c>
      <c r="G34" s="89"/>
      <c r="H34" s="92">
        <v>0</v>
      </c>
      <c r="N34" s="1">
        <v>1822</v>
      </c>
      <c r="O34" s="72">
        <f t="shared" si="0"/>
        <v>0</v>
      </c>
      <c r="P34" s="6">
        <f t="shared" si="1"/>
        <v>0</v>
      </c>
      <c r="T34" s="1">
        <v>1822</v>
      </c>
      <c r="U34" s="70">
        <f>GDP!P34</f>
        <v>816.02942119094928</v>
      </c>
      <c r="Y34" s="5">
        <v>1822</v>
      </c>
      <c r="Z34" s="5">
        <f t="shared" si="2"/>
        <v>0</v>
      </c>
    </row>
    <row r="35" spans="1:26">
      <c r="A35" s="1" t="s">
        <v>95</v>
      </c>
      <c r="B35" s="14">
        <v>20454</v>
      </c>
      <c r="C35" s="22">
        <v>28747</v>
      </c>
      <c r="D35" s="2"/>
      <c r="F35" s="1">
        <v>1823</v>
      </c>
      <c r="G35" s="89"/>
      <c r="H35" s="92">
        <v>0</v>
      </c>
      <c r="N35" s="1">
        <v>1823</v>
      </c>
      <c r="O35" s="72">
        <f t="shared" si="0"/>
        <v>0</v>
      </c>
      <c r="P35" s="6">
        <f t="shared" si="1"/>
        <v>0</v>
      </c>
      <c r="T35" s="1">
        <v>1823</v>
      </c>
      <c r="U35" s="70">
        <f>GDP!P35</f>
        <v>767.02765447727711</v>
      </c>
      <c r="Y35" s="5">
        <v>1823</v>
      </c>
      <c r="Z35" s="5">
        <f t="shared" si="2"/>
        <v>0</v>
      </c>
    </row>
    <row r="36" spans="1:26">
      <c r="A36" s="1" t="s">
        <v>97</v>
      </c>
      <c r="B36" s="14">
        <v>20820</v>
      </c>
      <c r="C36" s="22">
        <v>32188</v>
      </c>
      <c r="D36" s="2"/>
      <c r="F36" s="1">
        <v>1824</v>
      </c>
      <c r="G36" s="89"/>
      <c r="H36" s="92">
        <v>0</v>
      </c>
      <c r="N36" s="1">
        <v>1824</v>
      </c>
      <c r="O36" s="72">
        <f t="shared" si="0"/>
        <v>0</v>
      </c>
      <c r="P36" s="6">
        <f t="shared" si="1"/>
        <v>0</v>
      </c>
      <c r="T36" s="1">
        <v>1824</v>
      </c>
      <c r="U36" s="70">
        <f>GDP!P36</f>
        <v>762.02747420037178</v>
      </c>
      <c r="Y36" s="5">
        <v>1824</v>
      </c>
      <c r="Z36" s="5">
        <f t="shared" si="2"/>
        <v>0</v>
      </c>
    </row>
    <row r="37" spans="1:26">
      <c r="A37" s="1" t="s">
        <v>99</v>
      </c>
      <c r="B37" s="14">
        <v>21185</v>
      </c>
      <c r="C37" s="22">
        <v>35620</v>
      </c>
      <c r="D37" s="2"/>
      <c r="F37" s="1">
        <v>1825</v>
      </c>
      <c r="G37" s="89"/>
      <c r="H37" s="92">
        <v>0</v>
      </c>
      <c r="N37" s="1">
        <v>1825</v>
      </c>
      <c r="O37" s="72">
        <f t="shared" si="0"/>
        <v>0</v>
      </c>
      <c r="P37" s="6">
        <f t="shared" si="1"/>
        <v>0</v>
      </c>
      <c r="T37" s="1">
        <v>1825</v>
      </c>
      <c r="U37" s="70">
        <f>GDP!P37</f>
        <v>832.02999807704634</v>
      </c>
      <c r="Y37" s="5">
        <v>1825</v>
      </c>
      <c r="Z37" s="5">
        <f t="shared" si="2"/>
        <v>0</v>
      </c>
    </row>
    <row r="38" spans="1:26">
      <c r="A38" s="1" t="s">
        <v>101</v>
      </c>
      <c r="B38" s="14">
        <v>21550</v>
      </c>
      <c r="C38" s="22">
        <v>34724</v>
      </c>
      <c r="D38" s="2"/>
      <c r="F38" s="1">
        <v>1826</v>
      </c>
      <c r="G38" s="89"/>
      <c r="H38" s="92">
        <v>0</v>
      </c>
      <c r="N38" s="1">
        <v>1826</v>
      </c>
      <c r="O38" s="72">
        <f t="shared" si="0"/>
        <v>0</v>
      </c>
      <c r="P38" s="6">
        <f t="shared" si="1"/>
        <v>0</v>
      </c>
      <c r="T38" s="1">
        <v>1826</v>
      </c>
      <c r="U38" s="70">
        <f>GDP!P38</f>
        <v>876.0315845138133</v>
      </c>
      <c r="Y38" s="5">
        <v>1826</v>
      </c>
      <c r="Z38" s="5">
        <f t="shared" si="2"/>
        <v>0</v>
      </c>
    </row>
    <row r="39" spans="1:26">
      <c r="A39" s="1" t="s">
        <v>103</v>
      </c>
      <c r="B39" s="14">
        <v>21915</v>
      </c>
      <c r="C39" s="22">
        <v>36719</v>
      </c>
      <c r="D39" s="2"/>
      <c r="F39" s="1">
        <v>1827</v>
      </c>
      <c r="G39" s="89"/>
      <c r="H39" s="92">
        <v>0</v>
      </c>
      <c r="N39" s="1">
        <v>1827</v>
      </c>
      <c r="O39" s="72">
        <f t="shared" si="0"/>
        <v>0</v>
      </c>
      <c r="P39" s="6">
        <f t="shared" si="1"/>
        <v>0</v>
      </c>
      <c r="T39" s="1">
        <v>1827</v>
      </c>
      <c r="U39" s="70">
        <f>GDP!P39</f>
        <v>925.03335122748558</v>
      </c>
      <c r="Y39" s="5">
        <v>1827</v>
      </c>
      <c r="Z39" s="5">
        <f t="shared" si="2"/>
        <v>0</v>
      </c>
    </row>
    <row r="40" spans="1:26">
      <c r="A40" s="1" t="s">
        <v>105</v>
      </c>
      <c r="B40" s="14">
        <v>22281</v>
      </c>
      <c r="C40" s="22">
        <v>40715</v>
      </c>
      <c r="D40" s="2"/>
      <c r="F40" s="1">
        <v>1828</v>
      </c>
      <c r="G40" s="89"/>
      <c r="H40" s="92">
        <v>0</v>
      </c>
      <c r="N40" s="1">
        <v>1828</v>
      </c>
      <c r="O40" s="72">
        <f t="shared" si="0"/>
        <v>0</v>
      </c>
      <c r="P40" s="6">
        <f t="shared" si="1"/>
        <v>0</v>
      </c>
      <c r="T40" s="1">
        <v>1828</v>
      </c>
      <c r="U40" s="70">
        <f>GDP!P40</f>
        <v>907.03270223062634</v>
      </c>
      <c r="Y40" s="5">
        <v>1828</v>
      </c>
      <c r="Z40" s="5">
        <f t="shared" si="2"/>
        <v>0</v>
      </c>
    </row>
    <row r="41" spans="1:26">
      <c r="A41" s="1" t="s">
        <v>107</v>
      </c>
      <c r="B41" s="14">
        <v>22646</v>
      </c>
      <c r="C41" s="22">
        <v>41338</v>
      </c>
      <c r="D41" s="3"/>
      <c r="F41" s="1">
        <v>1829</v>
      </c>
      <c r="G41" s="89"/>
      <c r="H41" s="92">
        <v>0</v>
      </c>
      <c r="N41" s="1">
        <v>1829</v>
      </c>
      <c r="O41" s="72">
        <f t="shared" si="0"/>
        <v>0</v>
      </c>
      <c r="P41" s="6">
        <f t="shared" si="1"/>
        <v>0</v>
      </c>
      <c r="T41" s="1">
        <v>1829</v>
      </c>
      <c r="U41" s="70">
        <f>GDP!P41</f>
        <v>940.03389205820145</v>
      </c>
      <c r="Y41" s="5">
        <v>1829</v>
      </c>
      <c r="Z41" s="5">
        <f t="shared" si="2"/>
        <v>0</v>
      </c>
    </row>
    <row r="42" spans="1:26">
      <c r="A42" s="1" t="s">
        <v>109</v>
      </c>
      <c r="B42" s="14">
        <v>23011</v>
      </c>
      <c r="C42" s="22">
        <v>45571</v>
      </c>
      <c r="D42" s="3"/>
      <c r="F42" s="1">
        <v>1830</v>
      </c>
      <c r="G42" s="89"/>
      <c r="H42" s="92">
        <v>0</v>
      </c>
      <c r="N42" s="1">
        <v>1830</v>
      </c>
      <c r="O42" s="72">
        <f t="shared" si="0"/>
        <v>0</v>
      </c>
      <c r="P42" s="6">
        <f t="shared" si="1"/>
        <v>0</v>
      </c>
      <c r="T42" s="1">
        <v>1830</v>
      </c>
      <c r="U42" s="70">
        <f>GDP!P42</f>
        <v>1032.0372091532595</v>
      </c>
      <c r="Y42" s="5">
        <v>1830</v>
      </c>
      <c r="Z42" s="5">
        <f t="shared" si="2"/>
        <v>0</v>
      </c>
    </row>
    <row r="43" spans="1:26">
      <c r="A43" s="1" t="s">
        <v>111</v>
      </c>
      <c r="B43" s="14">
        <v>23376</v>
      </c>
      <c r="C43" s="22">
        <v>47588</v>
      </c>
      <c r="D43" s="3"/>
      <c r="F43" s="1">
        <v>1831</v>
      </c>
      <c r="G43" s="89"/>
      <c r="H43" s="92">
        <v>0</v>
      </c>
      <c r="N43" s="1">
        <v>1831</v>
      </c>
      <c r="O43" s="72">
        <f t="shared" si="0"/>
        <v>0</v>
      </c>
      <c r="P43" s="6">
        <f t="shared" si="1"/>
        <v>0</v>
      </c>
      <c r="T43" s="1">
        <v>1831</v>
      </c>
      <c r="U43" s="70">
        <f>GDP!P43</f>
        <v>1065.0383989808347</v>
      </c>
      <c r="Y43" s="5">
        <v>1831</v>
      </c>
      <c r="Z43" s="5">
        <f t="shared" si="2"/>
        <v>0</v>
      </c>
    </row>
    <row r="44" spans="1:26">
      <c r="A44" s="1" t="s">
        <v>113</v>
      </c>
      <c r="B44" s="14">
        <v>23742</v>
      </c>
      <c r="C44" s="22">
        <v>48697</v>
      </c>
      <c r="D44" s="3"/>
      <c r="F44" s="1">
        <v>1832</v>
      </c>
      <c r="G44" s="89"/>
      <c r="H44" s="92">
        <v>0</v>
      </c>
      <c r="N44" s="1">
        <v>1832</v>
      </c>
      <c r="O44" s="72">
        <f t="shared" si="0"/>
        <v>0</v>
      </c>
      <c r="P44" s="6">
        <f t="shared" si="1"/>
        <v>0</v>
      </c>
      <c r="T44" s="1">
        <v>1832</v>
      </c>
      <c r="U44" s="70">
        <f>GDP!P44</f>
        <v>1142.0411752451766</v>
      </c>
      <c r="Y44" s="5">
        <v>1832</v>
      </c>
      <c r="Z44" s="5">
        <f t="shared" si="2"/>
        <v>0</v>
      </c>
    </row>
    <row r="45" spans="1:26">
      <c r="A45" s="1" t="s">
        <v>115</v>
      </c>
      <c r="B45" s="14">
        <v>24107</v>
      </c>
      <c r="C45" s="22">
        <v>48792</v>
      </c>
      <c r="D45" s="3"/>
      <c r="F45" s="1">
        <v>1833</v>
      </c>
      <c r="G45" s="89"/>
      <c r="H45" s="92">
        <v>0</v>
      </c>
      <c r="N45" s="1">
        <v>1833</v>
      </c>
      <c r="O45" s="72">
        <f t="shared" si="0"/>
        <v>0</v>
      </c>
      <c r="P45" s="6">
        <f t="shared" si="1"/>
        <v>0</v>
      </c>
      <c r="T45" s="1">
        <v>1833</v>
      </c>
      <c r="U45" s="70">
        <f>GDP!P45</f>
        <v>1172.0422569066086</v>
      </c>
      <c r="Y45" s="5">
        <v>1833</v>
      </c>
      <c r="Z45" s="5">
        <f t="shared" si="2"/>
        <v>0</v>
      </c>
    </row>
    <row r="46" spans="1:26">
      <c r="A46" s="1" t="s">
        <v>117</v>
      </c>
      <c r="B46" s="14">
        <v>24472</v>
      </c>
      <c r="C46" s="22">
        <v>55446</v>
      </c>
      <c r="D46" s="3"/>
      <c r="F46" s="1">
        <v>1834</v>
      </c>
      <c r="G46" s="89"/>
      <c r="H46" s="92">
        <v>0</v>
      </c>
      <c r="N46" s="1">
        <v>1834</v>
      </c>
      <c r="O46" s="72">
        <f t="shared" si="0"/>
        <v>0</v>
      </c>
      <c r="P46" s="6">
        <f t="shared" si="1"/>
        <v>0</v>
      </c>
      <c r="T46" s="1">
        <v>1834</v>
      </c>
      <c r="U46" s="70">
        <f>GDP!P46</f>
        <v>1233.0444562848536</v>
      </c>
      <c r="Y46" s="5">
        <v>1834</v>
      </c>
      <c r="Z46" s="5">
        <f t="shared" si="2"/>
        <v>0</v>
      </c>
    </row>
    <row r="47" spans="1:26">
      <c r="A47" s="1" t="s">
        <v>119</v>
      </c>
      <c r="B47" s="14">
        <v>24837</v>
      </c>
      <c r="C47" s="22">
        <v>61526</v>
      </c>
      <c r="D47" s="3"/>
      <c r="F47" s="1">
        <v>1835</v>
      </c>
      <c r="G47" s="89"/>
      <c r="H47" s="92">
        <v>0</v>
      </c>
      <c r="N47" s="1">
        <v>1835</v>
      </c>
      <c r="O47" s="72">
        <f t="shared" si="0"/>
        <v>0</v>
      </c>
      <c r="P47" s="6">
        <f t="shared" si="1"/>
        <v>0</v>
      </c>
      <c r="T47" s="1">
        <v>1835</v>
      </c>
      <c r="U47" s="70">
        <f>GDP!P47</f>
        <v>1358.0489632074868</v>
      </c>
      <c r="Y47" s="5">
        <v>1835</v>
      </c>
      <c r="Z47" s="5">
        <f t="shared" si="2"/>
        <v>0</v>
      </c>
    </row>
    <row r="48" spans="1:26">
      <c r="A48" s="1" t="s">
        <v>121</v>
      </c>
      <c r="B48" s="14">
        <v>25203</v>
      </c>
      <c r="C48" s="22">
        <v>68726</v>
      </c>
      <c r="D48" s="3"/>
      <c r="F48" s="1">
        <v>1836</v>
      </c>
      <c r="G48" s="89"/>
      <c r="H48" s="92">
        <v>0</v>
      </c>
      <c r="N48" s="1">
        <v>1836</v>
      </c>
      <c r="O48" s="72">
        <f t="shared" si="0"/>
        <v>0</v>
      </c>
      <c r="P48" s="6">
        <f t="shared" si="1"/>
        <v>0</v>
      </c>
      <c r="T48" s="1">
        <v>1836</v>
      </c>
      <c r="U48" s="70">
        <f>GDP!P48</f>
        <v>1497.0539749054551</v>
      </c>
      <c r="Y48" s="5">
        <v>1836</v>
      </c>
      <c r="Z48" s="5">
        <f t="shared" si="2"/>
        <v>0</v>
      </c>
    </row>
    <row r="49" spans="1:26">
      <c r="A49" s="1" t="s">
        <v>123</v>
      </c>
      <c r="B49" s="14">
        <v>25568</v>
      </c>
      <c r="C49" s="22">
        <v>87249</v>
      </c>
      <c r="D49" s="3"/>
      <c r="F49" s="1">
        <v>1837</v>
      </c>
      <c r="G49" s="89"/>
      <c r="H49" s="92">
        <v>0</v>
      </c>
      <c r="N49" s="1">
        <v>1837</v>
      </c>
      <c r="O49" s="72">
        <f t="shared" si="0"/>
        <v>0</v>
      </c>
      <c r="P49" s="6">
        <f t="shared" si="1"/>
        <v>0</v>
      </c>
      <c r="T49" s="1">
        <v>1837</v>
      </c>
      <c r="U49" s="70">
        <f>GDP!P49</f>
        <v>1574.0567511697973</v>
      </c>
      <c r="Y49" s="5">
        <v>1837</v>
      </c>
      <c r="Z49" s="5">
        <f t="shared" si="2"/>
        <v>0</v>
      </c>
    </row>
    <row r="50" spans="1:26">
      <c r="A50" s="1" t="s">
        <v>125</v>
      </c>
      <c r="B50" s="14">
        <v>25933</v>
      </c>
      <c r="C50" s="22">
        <v>90412</v>
      </c>
      <c r="D50" s="3"/>
      <c r="F50" s="1">
        <v>1838</v>
      </c>
      <c r="G50" s="89"/>
      <c r="H50" s="92">
        <v>0</v>
      </c>
      <c r="N50" s="1">
        <v>1838</v>
      </c>
      <c r="O50" s="72">
        <f t="shared" si="0"/>
        <v>0</v>
      </c>
      <c r="P50" s="6">
        <f t="shared" si="1"/>
        <v>0</v>
      </c>
      <c r="T50" s="1">
        <v>1838</v>
      </c>
      <c r="U50" s="70">
        <f>GDP!P50</f>
        <v>1618.058337606564</v>
      </c>
      <c r="Y50" s="5">
        <v>1838</v>
      </c>
      <c r="Z50" s="5">
        <f t="shared" si="2"/>
        <v>0</v>
      </c>
    </row>
    <row r="51" spans="1:26">
      <c r="A51" s="1" t="s">
        <v>127</v>
      </c>
      <c r="B51" s="14">
        <v>26298</v>
      </c>
      <c r="C51" s="22">
        <v>86230</v>
      </c>
      <c r="D51" s="3"/>
      <c r="F51" s="1">
        <v>1839</v>
      </c>
      <c r="G51" s="89"/>
      <c r="H51" s="92">
        <v>0</v>
      </c>
      <c r="N51" s="1">
        <v>1839</v>
      </c>
      <c r="O51" s="72">
        <f t="shared" si="0"/>
        <v>0</v>
      </c>
      <c r="P51" s="6">
        <f t="shared" si="1"/>
        <v>0</v>
      </c>
      <c r="T51" s="1">
        <v>1839</v>
      </c>
      <c r="U51" s="70">
        <f>GDP!P51</f>
        <v>1685.0607533170953</v>
      </c>
      <c r="Y51" s="5">
        <v>1839</v>
      </c>
      <c r="Z51" s="5">
        <f t="shared" si="2"/>
        <v>0</v>
      </c>
    </row>
    <row r="52" spans="1:26">
      <c r="A52" s="1" t="s">
        <v>129</v>
      </c>
      <c r="B52" s="14">
        <v>26664</v>
      </c>
      <c r="C52" s="22">
        <v>94737</v>
      </c>
      <c r="D52" s="3"/>
      <c r="F52" s="1">
        <v>1840</v>
      </c>
      <c r="G52" s="89"/>
      <c r="H52" s="92">
        <v>0</v>
      </c>
      <c r="N52" s="1">
        <v>1840</v>
      </c>
      <c r="O52" s="72">
        <f t="shared" si="0"/>
        <v>0</v>
      </c>
      <c r="P52" s="6">
        <f t="shared" si="1"/>
        <v>0</v>
      </c>
      <c r="T52" s="1">
        <v>1840</v>
      </c>
      <c r="U52" s="70">
        <f>GDP!P52</f>
        <v>1590.0573280558942</v>
      </c>
      <c r="Y52" s="5">
        <v>1840</v>
      </c>
      <c r="Z52" s="5">
        <f t="shared" si="2"/>
        <v>0</v>
      </c>
    </row>
    <row r="53" spans="1:26">
      <c r="A53" s="1" t="s">
        <v>131</v>
      </c>
      <c r="B53" s="14">
        <v>27029</v>
      </c>
      <c r="C53" s="22">
        <v>103246</v>
      </c>
      <c r="D53" s="3"/>
      <c r="F53" s="1">
        <v>1841</v>
      </c>
      <c r="G53" s="89"/>
      <c r="H53" s="92">
        <v>0</v>
      </c>
      <c r="N53" s="1">
        <v>1841</v>
      </c>
      <c r="O53" s="72">
        <f t="shared" si="0"/>
        <v>0</v>
      </c>
      <c r="P53" s="6">
        <f t="shared" si="1"/>
        <v>0</v>
      </c>
      <c r="T53" s="1">
        <v>1841</v>
      </c>
      <c r="U53" s="70">
        <f>GDP!P53</f>
        <v>1678.0605009294279</v>
      </c>
      <c r="Y53" s="5">
        <v>1841</v>
      </c>
      <c r="Z53" s="5">
        <f t="shared" si="2"/>
        <v>0</v>
      </c>
    </row>
    <row r="54" spans="1:26">
      <c r="A54" s="1" t="s">
        <v>133</v>
      </c>
      <c r="B54" s="14">
        <v>27394</v>
      </c>
      <c r="C54" s="22">
        <v>118952</v>
      </c>
      <c r="D54" s="3"/>
      <c r="F54" s="1">
        <v>1842</v>
      </c>
      <c r="G54" s="89"/>
      <c r="H54" s="92">
        <v>0</v>
      </c>
      <c r="N54" s="1">
        <v>1842</v>
      </c>
      <c r="O54" s="72">
        <f t="shared" si="0"/>
        <v>0</v>
      </c>
      <c r="P54" s="6">
        <f t="shared" si="1"/>
        <v>0</v>
      </c>
      <c r="T54" s="1">
        <v>1842</v>
      </c>
      <c r="U54" s="70">
        <f>GDP!P54</f>
        <v>1646.0593471572338</v>
      </c>
      <c r="Y54" s="5">
        <v>1842</v>
      </c>
      <c r="Z54" s="5">
        <f t="shared" si="2"/>
        <v>0</v>
      </c>
    </row>
    <row r="55" spans="1:26">
      <c r="A55" s="1" t="s">
        <v>135</v>
      </c>
      <c r="B55" s="14">
        <v>27759</v>
      </c>
      <c r="C55" s="22">
        <v>122386</v>
      </c>
      <c r="D55" s="3"/>
      <c r="F55" s="1">
        <v>1843</v>
      </c>
      <c r="G55" s="89"/>
      <c r="H55" s="92">
        <v>0</v>
      </c>
      <c r="N55" s="1">
        <v>1843</v>
      </c>
      <c r="O55" s="72">
        <f t="shared" si="0"/>
        <v>0</v>
      </c>
      <c r="P55" s="6">
        <f t="shared" si="1"/>
        <v>0</v>
      </c>
      <c r="T55" s="1">
        <v>1843</v>
      </c>
      <c r="U55" s="70">
        <f>GDP!P55</f>
        <v>1595.0575083327994</v>
      </c>
      <c r="Y55" s="5">
        <v>1843</v>
      </c>
      <c r="Z55" s="5">
        <f t="shared" si="2"/>
        <v>0</v>
      </c>
    </row>
    <row r="56" spans="1:26">
      <c r="A56" s="1" t="s">
        <v>137</v>
      </c>
      <c r="B56" s="14">
        <v>28125</v>
      </c>
      <c r="C56" s="22">
        <v>131603</v>
      </c>
      <c r="D56" s="3"/>
      <c r="F56" s="1">
        <v>1844</v>
      </c>
      <c r="G56" s="89"/>
      <c r="H56" s="92">
        <v>0</v>
      </c>
      <c r="N56" s="1">
        <v>1844</v>
      </c>
      <c r="O56" s="72">
        <f t="shared" si="0"/>
        <v>0</v>
      </c>
      <c r="P56" s="6">
        <f t="shared" si="1"/>
        <v>0</v>
      </c>
      <c r="T56" s="1">
        <v>1844</v>
      </c>
      <c r="U56" s="70">
        <f>GDP!P56</f>
        <v>1741.0627724184349</v>
      </c>
      <c r="Y56" s="5">
        <v>1844</v>
      </c>
      <c r="Z56" s="5">
        <f t="shared" si="2"/>
        <v>0</v>
      </c>
    </row>
    <row r="57" spans="1:26">
      <c r="A57" s="1" t="s">
        <v>139</v>
      </c>
      <c r="B57" s="14">
        <v>28490</v>
      </c>
      <c r="C57" s="22">
        <v>157626</v>
      </c>
      <c r="D57" s="3"/>
      <c r="F57" s="1">
        <v>1845</v>
      </c>
      <c r="G57" s="89"/>
      <c r="H57" s="92">
        <v>0</v>
      </c>
      <c r="N57" s="1">
        <v>1845</v>
      </c>
      <c r="O57" s="72">
        <f t="shared" si="0"/>
        <v>0</v>
      </c>
      <c r="P57" s="6">
        <f t="shared" si="1"/>
        <v>0</v>
      </c>
      <c r="T57" s="1">
        <v>1845</v>
      </c>
      <c r="U57" s="70">
        <f>GDP!P57</f>
        <v>1899.0684691686433</v>
      </c>
      <c r="Y57" s="5">
        <v>1845</v>
      </c>
      <c r="Z57" s="5">
        <f t="shared" si="2"/>
        <v>0</v>
      </c>
    </row>
    <row r="58" spans="1:26">
      <c r="A58" s="1" t="s">
        <v>141</v>
      </c>
      <c r="B58" s="14">
        <v>28855</v>
      </c>
      <c r="C58" s="22">
        <v>180988</v>
      </c>
      <c r="D58" s="3"/>
      <c r="F58" s="1">
        <v>1846</v>
      </c>
      <c r="G58" s="89"/>
      <c r="H58" s="92">
        <v>0</v>
      </c>
      <c r="N58" s="1">
        <v>1846</v>
      </c>
      <c r="O58" s="72">
        <f t="shared" si="0"/>
        <v>0</v>
      </c>
      <c r="P58" s="6">
        <f t="shared" si="1"/>
        <v>0</v>
      </c>
      <c r="T58" s="1">
        <v>1846</v>
      </c>
      <c r="U58" s="70">
        <f>GDP!P58</f>
        <v>2113.0761850201916</v>
      </c>
      <c r="Y58" s="5">
        <v>1846</v>
      </c>
      <c r="Z58" s="5">
        <f t="shared" si="2"/>
        <v>0</v>
      </c>
    </row>
    <row r="59" spans="1:26">
      <c r="A59" s="1" t="s">
        <v>143</v>
      </c>
      <c r="B59" s="14">
        <v>29220</v>
      </c>
      <c r="C59" s="22">
        <v>217841</v>
      </c>
      <c r="D59" s="3"/>
      <c r="F59" s="1">
        <v>1847</v>
      </c>
      <c r="G59" s="89"/>
      <c r="H59" s="92">
        <v>0</v>
      </c>
      <c r="N59" s="1">
        <v>1847</v>
      </c>
      <c r="O59" s="72">
        <f t="shared" si="0"/>
        <v>0</v>
      </c>
      <c r="P59" s="6">
        <f t="shared" si="1"/>
        <v>0</v>
      </c>
      <c r="T59" s="1">
        <v>1847</v>
      </c>
      <c r="U59" s="70">
        <f>GDP!P59</f>
        <v>2476.0892731235185</v>
      </c>
      <c r="Y59" s="5">
        <v>1847</v>
      </c>
      <c r="Z59" s="5">
        <f t="shared" si="2"/>
        <v>0</v>
      </c>
    </row>
    <row r="60" spans="1:26">
      <c r="A60" s="1" t="s">
        <v>145</v>
      </c>
      <c r="B60" s="14">
        <v>29586</v>
      </c>
      <c r="C60" s="22">
        <v>244069</v>
      </c>
      <c r="D60" s="3"/>
      <c r="F60" s="1">
        <v>1848</v>
      </c>
      <c r="G60" s="89"/>
      <c r="H60" s="92">
        <v>0</v>
      </c>
      <c r="N60" s="1">
        <v>1848</v>
      </c>
      <c r="O60" s="72">
        <f t="shared" si="0"/>
        <v>0</v>
      </c>
      <c r="P60" s="6">
        <f t="shared" si="1"/>
        <v>0</v>
      </c>
      <c r="T60" s="1">
        <v>1848</v>
      </c>
      <c r="U60" s="70">
        <f>GDP!P60</f>
        <v>2496.0899942311403</v>
      </c>
      <c r="Y60" s="5">
        <v>1848</v>
      </c>
      <c r="Z60" s="5">
        <f t="shared" si="2"/>
        <v>0</v>
      </c>
    </row>
    <row r="61" spans="1:26">
      <c r="A61" s="1" t="s">
        <v>147</v>
      </c>
      <c r="B61" s="14">
        <v>29951</v>
      </c>
      <c r="C61" s="22">
        <v>285917</v>
      </c>
      <c r="D61" s="3"/>
      <c r="F61" s="1">
        <v>1849</v>
      </c>
      <c r="G61" s="89"/>
      <c r="H61" s="92">
        <v>0</v>
      </c>
      <c r="N61" s="1">
        <v>1849</v>
      </c>
      <c r="O61" s="72">
        <f t="shared" si="0"/>
        <v>0</v>
      </c>
      <c r="P61" s="6">
        <f t="shared" si="1"/>
        <v>0</v>
      </c>
      <c r="T61" s="1">
        <v>1849</v>
      </c>
      <c r="U61" s="70">
        <f>GDP!P61</f>
        <v>2488.0897057880916</v>
      </c>
      <c r="Y61" s="5">
        <v>1849</v>
      </c>
      <c r="Z61" s="5">
        <f t="shared" si="2"/>
        <v>0</v>
      </c>
    </row>
    <row r="62" spans="1:26">
      <c r="A62" s="1" t="s">
        <v>149</v>
      </c>
      <c r="B62" s="14">
        <v>30316</v>
      </c>
      <c r="C62" s="22">
        <v>297744</v>
      </c>
      <c r="D62" s="3"/>
      <c r="F62" s="1">
        <v>1850</v>
      </c>
      <c r="G62" s="89"/>
      <c r="H62" s="92">
        <v>0</v>
      </c>
      <c r="N62" s="1">
        <v>1850</v>
      </c>
      <c r="O62" s="72">
        <f t="shared" si="0"/>
        <v>0</v>
      </c>
      <c r="P62" s="6">
        <f t="shared" si="1"/>
        <v>0</v>
      </c>
      <c r="T62" s="1">
        <v>1850</v>
      </c>
      <c r="U62" s="70">
        <f>GDP!P62</f>
        <v>2656.0957630921107</v>
      </c>
      <c r="Y62" s="5">
        <v>1850</v>
      </c>
      <c r="Z62" s="5">
        <f t="shared" si="2"/>
        <v>0</v>
      </c>
    </row>
    <row r="63" spans="1:26">
      <c r="A63" s="1" t="s">
        <v>151</v>
      </c>
      <c r="B63" s="14">
        <v>30681</v>
      </c>
      <c r="C63" s="22">
        <v>288938</v>
      </c>
      <c r="D63" s="3"/>
      <c r="F63" s="1">
        <v>1851</v>
      </c>
      <c r="G63" s="89"/>
      <c r="H63" s="92">
        <v>0</v>
      </c>
      <c r="N63" s="1">
        <v>1851</v>
      </c>
      <c r="O63" s="72">
        <f t="shared" si="0"/>
        <v>0</v>
      </c>
      <c r="P63" s="6">
        <f t="shared" si="1"/>
        <v>0</v>
      </c>
      <c r="T63" s="1">
        <v>1851</v>
      </c>
      <c r="U63" s="70">
        <f>GDP!P63</f>
        <v>2799.1009190116033</v>
      </c>
      <c r="Y63" s="5">
        <v>1851</v>
      </c>
      <c r="Z63" s="5">
        <f t="shared" si="2"/>
        <v>0</v>
      </c>
    </row>
    <row r="64" spans="1:26">
      <c r="A64" s="1" t="s">
        <v>153</v>
      </c>
      <c r="B64" s="14">
        <v>31047</v>
      </c>
      <c r="C64" s="22">
        <v>298415</v>
      </c>
      <c r="D64" s="3"/>
      <c r="F64" s="1">
        <v>1852</v>
      </c>
      <c r="G64" s="89"/>
      <c r="H64" s="92">
        <v>0</v>
      </c>
      <c r="N64" s="1">
        <v>1852</v>
      </c>
      <c r="O64" s="72">
        <f t="shared" si="0"/>
        <v>0</v>
      </c>
      <c r="P64" s="6">
        <f t="shared" si="1"/>
        <v>0</v>
      </c>
      <c r="T64" s="1">
        <v>1852</v>
      </c>
      <c r="U64" s="70">
        <f>GDP!P64</f>
        <v>3143.1133220626903</v>
      </c>
      <c r="Y64" s="5">
        <v>1852</v>
      </c>
      <c r="Z64" s="5">
        <f t="shared" si="2"/>
        <v>0</v>
      </c>
    </row>
    <row r="65" spans="1:26">
      <c r="A65" s="1" t="s">
        <v>155</v>
      </c>
      <c r="B65" s="14">
        <v>31412</v>
      </c>
      <c r="C65" s="22">
        <v>334531</v>
      </c>
      <c r="D65" s="3"/>
      <c r="F65" s="1">
        <v>1853</v>
      </c>
      <c r="G65" s="89"/>
      <c r="H65" s="92">
        <v>0</v>
      </c>
      <c r="N65" s="1">
        <v>1853</v>
      </c>
      <c r="O65" s="72">
        <f t="shared" si="0"/>
        <v>0</v>
      </c>
      <c r="P65" s="6">
        <f t="shared" si="1"/>
        <v>0</v>
      </c>
      <c r="T65" s="1">
        <v>1853</v>
      </c>
      <c r="U65" s="70">
        <f>GDP!P65</f>
        <v>3383.1219753541463</v>
      </c>
      <c r="Y65" s="5">
        <v>1853</v>
      </c>
      <c r="Z65" s="5">
        <f t="shared" si="2"/>
        <v>0</v>
      </c>
    </row>
    <row r="66" spans="1:26">
      <c r="A66" s="1" t="s">
        <v>157</v>
      </c>
      <c r="B66" s="14">
        <v>31777</v>
      </c>
      <c r="C66" s="22">
        <v>348959</v>
      </c>
      <c r="D66" s="3"/>
      <c r="F66" s="1">
        <v>1854</v>
      </c>
      <c r="G66" s="89"/>
      <c r="H66" s="92">
        <v>0</v>
      </c>
      <c r="N66" s="1">
        <v>1854</v>
      </c>
      <c r="O66" s="72">
        <f t="shared" ref="O66:O129" si="3">P66</f>
        <v>0</v>
      </c>
      <c r="P66" s="6">
        <f t="shared" ref="P66:P73" si="4">H66</f>
        <v>0</v>
      </c>
      <c r="T66" s="1">
        <v>1854</v>
      </c>
      <c r="U66" s="70">
        <f>GDP!P66</f>
        <v>3789.1366138388594</v>
      </c>
      <c r="Y66" s="5">
        <v>1854</v>
      </c>
      <c r="Z66" s="5">
        <f t="shared" ref="Z66:Z121" si="5">(O66/U66)*100</f>
        <v>0</v>
      </c>
    </row>
    <row r="67" spans="1:26">
      <c r="A67" s="1" t="s">
        <v>159</v>
      </c>
      <c r="B67" s="14">
        <v>32142</v>
      </c>
      <c r="C67" s="22">
        <v>392557</v>
      </c>
      <c r="D67" s="3"/>
      <c r="F67" s="1">
        <v>1855</v>
      </c>
      <c r="G67" s="89"/>
      <c r="H67" s="92">
        <v>0</v>
      </c>
      <c r="N67" s="1">
        <v>1855</v>
      </c>
      <c r="O67" s="72">
        <f t="shared" si="3"/>
        <v>0</v>
      </c>
      <c r="P67" s="6">
        <f t="shared" si="4"/>
        <v>0</v>
      </c>
      <c r="T67" s="1">
        <v>1855</v>
      </c>
      <c r="U67" s="70">
        <f>GDP!P67</f>
        <v>4048.145952182555</v>
      </c>
      <c r="Y67" s="5">
        <v>1855</v>
      </c>
      <c r="Z67" s="5">
        <f t="shared" si="5"/>
        <v>0</v>
      </c>
    </row>
    <row r="68" spans="1:26">
      <c r="A68" s="1" t="s">
        <v>161</v>
      </c>
      <c r="B68" s="14">
        <v>32508</v>
      </c>
      <c r="C68" s="22">
        <v>401181</v>
      </c>
      <c r="D68" s="3"/>
      <c r="F68" s="1">
        <v>1856</v>
      </c>
      <c r="G68" s="89"/>
      <c r="H68" s="92">
        <v>0</v>
      </c>
      <c r="N68" s="1">
        <v>1856</v>
      </c>
      <c r="O68" s="72">
        <f t="shared" si="3"/>
        <v>0</v>
      </c>
      <c r="P68" s="6">
        <f t="shared" si="4"/>
        <v>0</v>
      </c>
      <c r="T68" s="1">
        <v>1856</v>
      </c>
      <c r="U68" s="70">
        <f>GDP!P68</f>
        <v>4103.1479352285132</v>
      </c>
      <c r="Y68" s="5">
        <v>1856</v>
      </c>
      <c r="Z68" s="5">
        <f t="shared" si="5"/>
        <v>0</v>
      </c>
    </row>
    <row r="69" spans="1:26">
      <c r="A69" s="1" t="s">
        <v>163</v>
      </c>
      <c r="B69" s="14">
        <v>32873</v>
      </c>
      <c r="C69" s="22">
        <v>445690</v>
      </c>
      <c r="D69" s="3"/>
      <c r="F69" s="1">
        <v>1857</v>
      </c>
      <c r="G69" s="89"/>
      <c r="H69" s="92">
        <v>0</v>
      </c>
      <c r="N69" s="1">
        <v>1857</v>
      </c>
      <c r="O69" s="72">
        <f t="shared" si="3"/>
        <v>0</v>
      </c>
      <c r="P69" s="6">
        <f t="shared" si="4"/>
        <v>0</v>
      </c>
      <c r="T69" s="1">
        <v>1857</v>
      </c>
      <c r="U69" s="70">
        <f>GDP!P69</f>
        <v>4241.1529108711002</v>
      </c>
      <c r="Y69" s="5">
        <v>1857</v>
      </c>
      <c r="Z69" s="5">
        <f t="shared" si="5"/>
        <v>0</v>
      </c>
    </row>
    <row r="70" spans="1:26">
      <c r="A70" s="1" t="s">
        <v>165</v>
      </c>
      <c r="B70" s="14">
        <v>33238</v>
      </c>
      <c r="C70" s="22">
        <v>466884</v>
      </c>
      <c r="D70" s="3"/>
      <c r="F70" s="1">
        <v>1858</v>
      </c>
      <c r="G70" s="89"/>
      <c r="H70" s="92">
        <v>0</v>
      </c>
      <c r="N70" s="1">
        <v>1858</v>
      </c>
      <c r="O70" s="72">
        <f t="shared" si="3"/>
        <v>0</v>
      </c>
      <c r="P70" s="6">
        <f t="shared" si="4"/>
        <v>0</v>
      </c>
      <c r="T70" s="1">
        <v>1858</v>
      </c>
      <c r="U70" s="70">
        <f>GDP!P70</f>
        <v>4151.1496658868045</v>
      </c>
      <c r="Y70" s="5">
        <v>1858</v>
      </c>
      <c r="Z70" s="5">
        <f t="shared" si="5"/>
        <v>0</v>
      </c>
    </row>
    <row r="71" spans="1:26">
      <c r="A71" s="1" t="s">
        <v>167</v>
      </c>
      <c r="B71" s="14">
        <v>33603</v>
      </c>
      <c r="C71" s="22">
        <v>467827</v>
      </c>
      <c r="D71" s="3"/>
      <c r="F71" s="1">
        <v>1859</v>
      </c>
      <c r="G71" s="89"/>
      <c r="H71" s="92">
        <v>0</v>
      </c>
      <c r="N71" s="1">
        <v>1859</v>
      </c>
      <c r="O71" s="72">
        <f t="shared" si="3"/>
        <v>0</v>
      </c>
      <c r="P71" s="6">
        <f t="shared" si="4"/>
        <v>0</v>
      </c>
      <c r="T71" s="1">
        <v>1859</v>
      </c>
      <c r="U71" s="70">
        <f>GDP!P71</f>
        <v>4475.1613478302697</v>
      </c>
      <c r="Y71" s="5">
        <v>1859</v>
      </c>
      <c r="Z71" s="5">
        <f t="shared" si="5"/>
        <v>0</v>
      </c>
    </row>
    <row r="72" spans="1:26">
      <c r="A72" s="1" t="s">
        <v>169</v>
      </c>
      <c r="B72" s="14">
        <v>33969</v>
      </c>
      <c r="C72" s="22">
        <v>475964</v>
      </c>
      <c r="D72" s="3"/>
      <c r="F72" s="1">
        <v>1860</v>
      </c>
      <c r="G72" s="89"/>
      <c r="H72" s="92">
        <v>0</v>
      </c>
      <c r="N72" s="1">
        <v>1860</v>
      </c>
      <c r="O72" s="72">
        <f t="shared" si="3"/>
        <v>0</v>
      </c>
      <c r="P72" s="6">
        <f t="shared" si="4"/>
        <v>0</v>
      </c>
      <c r="T72" s="1">
        <v>1860</v>
      </c>
      <c r="U72" s="70">
        <f>GDP!P72</f>
        <v>4410.1590042305006</v>
      </c>
      <c r="Y72" s="5">
        <v>1860</v>
      </c>
      <c r="Z72" s="5">
        <f t="shared" si="5"/>
        <v>0</v>
      </c>
    </row>
    <row r="73" spans="1:26">
      <c r="A73" s="1" t="s">
        <v>171</v>
      </c>
      <c r="B73" s="14">
        <v>34334</v>
      </c>
      <c r="C73" s="22">
        <v>509680</v>
      </c>
      <c r="D73" s="3"/>
      <c r="F73" s="1">
        <v>1861</v>
      </c>
      <c r="G73" s="89"/>
      <c r="H73" s="92">
        <v>0</v>
      </c>
      <c r="N73" s="1">
        <v>1861</v>
      </c>
      <c r="O73" s="72">
        <f t="shared" si="3"/>
        <v>0</v>
      </c>
      <c r="P73" s="6">
        <f t="shared" si="4"/>
        <v>0</v>
      </c>
      <c r="T73" s="1">
        <v>1861</v>
      </c>
      <c r="U73" s="70">
        <f>GDP!P73</f>
        <v>4673.168486795721</v>
      </c>
      <c r="Y73" s="5">
        <v>1861</v>
      </c>
      <c r="Z73" s="5">
        <f t="shared" si="5"/>
        <v>0</v>
      </c>
    </row>
    <row r="74" spans="1:26">
      <c r="A74" s="1" t="s">
        <v>173</v>
      </c>
      <c r="B74" s="14">
        <v>34699</v>
      </c>
      <c r="C74" s="22">
        <v>543055</v>
      </c>
      <c r="D74" s="3"/>
      <c r="F74" s="1">
        <v>1862</v>
      </c>
      <c r="G74" s="89"/>
      <c r="H74" s="92">
        <v>0</v>
      </c>
      <c r="I74" s="1" t="s">
        <v>285</v>
      </c>
      <c r="N74" s="1">
        <v>1862</v>
      </c>
      <c r="O74" s="72">
        <f t="shared" si="3"/>
        <v>0</v>
      </c>
      <c r="P74" s="6">
        <f>H74</f>
        <v>0</v>
      </c>
      <c r="T74" s="1">
        <v>1862</v>
      </c>
      <c r="U74" s="70">
        <f>GDP!P74</f>
        <v>5881.2120416960488</v>
      </c>
      <c r="Y74" s="5">
        <v>1862</v>
      </c>
      <c r="Z74" s="5">
        <f t="shared" si="5"/>
        <v>0</v>
      </c>
    </row>
    <row r="75" spans="1:26">
      <c r="A75" s="1" t="s">
        <v>175</v>
      </c>
      <c r="B75" s="14">
        <v>35064</v>
      </c>
      <c r="C75" s="22">
        <v>590244</v>
      </c>
      <c r="D75" s="3"/>
      <c r="F75" s="1">
        <v>1863</v>
      </c>
      <c r="G75" s="89"/>
      <c r="H75" s="92">
        <v>2.7</v>
      </c>
      <c r="I75" s="1">
        <v>1</v>
      </c>
      <c r="N75" s="1">
        <v>1863</v>
      </c>
      <c r="O75" s="72">
        <f t="shared" si="3"/>
        <v>2.7</v>
      </c>
      <c r="P75" s="6">
        <f t="shared" ref="P75:P120" si="6">I75*H75</f>
        <v>2.7</v>
      </c>
      <c r="T75" s="1">
        <v>1863</v>
      </c>
      <c r="U75" s="70">
        <f>GDP!P75</f>
        <v>7746.279284981737</v>
      </c>
      <c r="Y75" s="5">
        <v>1863</v>
      </c>
      <c r="Z75" s="5">
        <f t="shared" si="5"/>
        <v>3.4855443506080164E-2</v>
      </c>
    </row>
    <row r="76" spans="1:26">
      <c r="A76" s="1" t="s">
        <v>177</v>
      </c>
      <c r="B76" s="14">
        <v>35430</v>
      </c>
      <c r="C76" s="22">
        <v>656417</v>
      </c>
      <c r="D76" s="3"/>
      <c r="F76" s="1">
        <v>1864</v>
      </c>
      <c r="G76" s="89"/>
      <c r="H76" s="92">
        <v>20.3</v>
      </c>
      <c r="I76" s="1">
        <v>1</v>
      </c>
      <c r="N76" s="1">
        <v>1864</v>
      </c>
      <c r="O76" s="72">
        <f t="shared" si="3"/>
        <v>20.3</v>
      </c>
      <c r="P76" s="6">
        <f t="shared" si="6"/>
        <v>20.3</v>
      </c>
      <c r="T76" s="1">
        <v>1864</v>
      </c>
      <c r="U76" s="70">
        <f>GDP!P76</f>
        <v>9600.3461316582325</v>
      </c>
      <c r="Y76" s="5">
        <v>1864</v>
      </c>
      <c r="Z76" s="5">
        <f t="shared" si="5"/>
        <v>0.21145070939742935</v>
      </c>
    </row>
    <row r="77" spans="1:26">
      <c r="A77" s="1" t="s">
        <v>179</v>
      </c>
      <c r="B77" s="14">
        <v>35795</v>
      </c>
      <c r="C77" s="22">
        <v>737466</v>
      </c>
      <c r="D77" s="3"/>
      <c r="F77" s="1">
        <v>1865</v>
      </c>
      <c r="G77" s="89"/>
      <c r="H77" s="92">
        <v>32</v>
      </c>
      <c r="I77" s="1">
        <v>1</v>
      </c>
      <c r="N77" s="1">
        <v>1865</v>
      </c>
      <c r="O77" s="72">
        <f t="shared" si="3"/>
        <v>32</v>
      </c>
      <c r="P77" s="6">
        <f t="shared" si="6"/>
        <v>32</v>
      </c>
      <c r="T77" s="1">
        <v>1865</v>
      </c>
      <c r="U77" s="70">
        <f>GDP!P77</f>
        <v>10012.360986475232</v>
      </c>
      <c r="Y77" s="5">
        <v>1865</v>
      </c>
      <c r="Z77" s="5">
        <f t="shared" si="5"/>
        <v>0.31960493676991697</v>
      </c>
    </row>
    <row r="78" spans="1:26">
      <c r="A78" s="1" t="s">
        <v>181</v>
      </c>
      <c r="B78" s="14">
        <v>36160</v>
      </c>
      <c r="C78" s="22">
        <v>828586</v>
      </c>
      <c r="D78" s="3"/>
      <c r="F78" s="1">
        <v>1866</v>
      </c>
      <c r="G78" s="89"/>
      <c r="H78" s="92">
        <v>73</v>
      </c>
      <c r="I78" s="1">
        <v>1</v>
      </c>
      <c r="N78" s="1">
        <v>1866</v>
      </c>
      <c r="O78" s="72">
        <f t="shared" si="3"/>
        <v>73</v>
      </c>
      <c r="P78" s="6">
        <f t="shared" si="6"/>
        <v>73</v>
      </c>
      <c r="T78" s="1">
        <v>1866</v>
      </c>
      <c r="U78" s="70">
        <f>GDP!P78</f>
        <v>9098.3280318569377</v>
      </c>
      <c r="Y78" s="5">
        <v>1866</v>
      </c>
      <c r="Z78" s="5">
        <f t="shared" si="5"/>
        <v>0.80234521930180347</v>
      </c>
    </row>
    <row r="79" spans="1:26">
      <c r="A79" s="1" t="s">
        <v>183</v>
      </c>
      <c r="B79" s="14">
        <v>36525</v>
      </c>
      <c r="C79" s="22">
        <v>879480</v>
      </c>
      <c r="D79" s="3"/>
      <c r="F79" s="1">
        <v>1867</v>
      </c>
      <c r="G79" s="89"/>
      <c r="H79" s="92">
        <v>66</v>
      </c>
      <c r="I79" s="1">
        <v>1</v>
      </c>
      <c r="N79" s="1">
        <v>1867</v>
      </c>
      <c r="O79" s="72">
        <f t="shared" si="3"/>
        <v>66</v>
      </c>
      <c r="P79" s="6">
        <f t="shared" si="6"/>
        <v>66</v>
      </c>
      <c r="T79" s="1">
        <v>1867</v>
      </c>
      <c r="U79" s="70">
        <f>GDP!P79</f>
        <v>8465.3052088007225</v>
      </c>
      <c r="Y79" s="5">
        <v>1867</v>
      </c>
      <c r="Z79" s="5">
        <f t="shared" si="5"/>
        <v>0.77965292889126914</v>
      </c>
    </row>
    <row r="80" spans="1:26">
      <c r="A80" s="1" t="s">
        <v>185</v>
      </c>
      <c r="B80" s="14">
        <v>36891</v>
      </c>
      <c r="C80" s="22">
        <v>1004462</v>
      </c>
      <c r="D80" s="3"/>
      <c r="F80" s="1">
        <v>1868</v>
      </c>
      <c r="G80" s="89"/>
      <c r="H80" s="92">
        <v>41.4</v>
      </c>
      <c r="I80" s="1">
        <v>1</v>
      </c>
      <c r="N80" s="1">
        <v>1868</v>
      </c>
      <c r="O80" s="72">
        <f t="shared" si="3"/>
        <v>41.4</v>
      </c>
      <c r="P80" s="6">
        <f t="shared" si="6"/>
        <v>41.4</v>
      </c>
      <c r="T80" s="1">
        <v>1868</v>
      </c>
      <c r="U80" s="70">
        <f>GDP!P80</f>
        <v>8261.2978535029852</v>
      </c>
      <c r="Y80" s="5">
        <v>1868</v>
      </c>
      <c r="Z80" s="5">
        <f t="shared" si="5"/>
        <v>0.50113191334029217</v>
      </c>
    </row>
    <row r="81" spans="1:26">
      <c r="A81" s="1" t="s">
        <v>187</v>
      </c>
      <c r="B81" s="14">
        <v>37256</v>
      </c>
      <c r="C81" s="22">
        <v>994339</v>
      </c>
      <c r="D81" s="3"/>
      <c r="F81" s="1">
        <v>1869</v>
      </c>
      <c r="G81" s="89"/>
      <c r="H81" s="92">
        <v>34.799999999999997</v>
      </c>
      <c r="I81" s="1">
        <v>1</v>
      </c>
      <c r="N81" s="1">
        <v>1869</v>
      </c>
      <c r="O81" s="72">
        <f t="shared" si="3"/>
        <v>34.799999999999997</v>
      </c>
      <c r="P81" s="6">
        <f t="shared" si="6"/>
        <v>34.799999999999997</v>
      </c>
      <c r="T81" s="1">
        <v>1869</v>
      </c>
      <c r="U81" s="70">
        <f>GDP!P81</f>
        <v>8009.2887675469574</v>
      </c>
      <c r="Y81" s="5">
        <v>1869</v>
      </c>
      <c r="Z81" s="5">
        <f t="shared" si="5"/>
        <v>0.4344955090270563</v>
      </c>
    </row>
    <row r="82" spans="1:26">
      <c r="A82" s="1" t="s">
        <v>189</v>
      </c>
      <c r="B82" s="14">
        <v>37621</v>
      </c>
      <c r="C82" s="22">
        <v>858345</v>
      </c>
      <c r="D82" s="3"/>
      <c r="F82" s="1">
        <v>1870</v>
      </c>
      <c r="G82" s="89"/>
      <c r="H82" s="92">
        <v>37.799999999999997</v>
      </c>
      <c r="I82" s="1">
        <v>1</v>
      </c>
      <c r="N82" s="1">
        <v>1870</v>
      </c>
      <c r="O82" s="72">
        <f t="shared" si="3"/>
        <v>37.799999999999997</v>
      </c>
      <c r="P82" s="6">
        <f t="shared" si="6"/>
        <v>37.799999999999997</v>
      </c>
      <c r="T82" s="1">
        <v>1870</v>
      </c>
      <c r="U82" s="70">
        <f>GDP!P82</f>
        <v>7899.28480145504</v>
      </c>
      <c r="Y82" s="5">
        <v>1870</v>
      </c>
      <c r="Z82" s="5">
        <f t="shared" si="5"/>
        <v>0.47852433416550921</v>
      </c>
    </row>
    <row r="83" spans="1:26">
      <c r="A83" s="1" t="s">
        <v>191</v>
      </c>
      <c r="B83" s="14">
        <v>37986</v>
      </c>
      <c r="C83" s="22">
        <v>793699</v>
      </c>
      <c r="D83" s="3"/>
      <c r="F83" s="1">
        <v>1871</v>
      </c>
      <c r="G83" s="89"/>
      <c r="H83" s="92">
        <v>19.2</v>
      </c>
      <c r="I83" s="1">
        <v>1</v>
      </c>
      <c r="N83" s="1">
        <v>1871</v>
      </c>
      <c r="O83" s="72">
        <f t="shared" si="3"/>
        <v>19.2</v>
      </c>
      <c r="P83" s="6">
        <f t="shared" si="6"/>
        <v>19.2</v>
      </c>
      <c r="T83" s="1">
        <v>1871</v>
      </c>
      <c r="U83" s="70">
        <f>GDP!P83</f>
        <v>7751.2794652586417</v>
      </c>
      <c r="Y83" s="5">
        <v>1871</v>
      </c>
      <c r="Z83" s="5">
        <f t="shared" si="5"/>
        <v>0.24770104195126372</v>
      </c>
    </row>
    <row r="84" spans="1:26">
      <c r="A84" s="1" t="s">
        <v>193</v>
      </c>
      <c r="B84" s="14">
        <v>38352</v>
      </c>
      <c r="C84" s="22">
        <v>808959</v>
      </c>
      <c r="D84" s="3"/>
      <c r="F84" s="1">
        <v>1872</v>
      </c>
      <c r="G84" s="89"/>
      <c r="H84" s="92">
        <v>14.4</v>
      </c>
      <c r="I84" s="1">
        <v>1</v>
      </c>
      <c r="N84" s="1">
        <v>1872</v>
      </c>
      <c r="O84" s="72">
        <f t="shared" si="3"/>
        <v>14.4</v>
      </c>
      <c r="P84" s="6">
        <f t="shared" si="6"/>
        <v>14.4</v>
      </c>
      <c r="T84" s="1">
        <v>1872</v>
      </c>
      <c r="U84" s="70">
        <f>GDP!P84</f>
        <v>8402.3029373117151</v>
      </c>
      <c r="Y84" s="5">
        <v>1872</v>
      </c>
      <c r="Z84" s="5">
        <f t="shared" si="5"/>
        <v>0.1713815855895244</v>
      </c>
    </row>
    <row r="85" spans="1:26">
      <c r="A85" s="1" t="s">
        <v>195</v>
      </c>
      <c r="B85" s="14">
        <v>38717</v>
      </c>
      <c r="C85" s="22">
        <v>927222</v>
      </c>
      <c r="D85" s="3"/>
      <c r="F85" s="1">
        <v>1873</v>
      </c>
      <c r="G85" s="89"/>
      <c r="H85" s="92">
        <v>0</v>
      </c>
      <c r="I85" s="96">
        <f>I$84+(I$128-I$84)*(1/44)</f>
        <v>0.98963607249435914</v>
      </c>
      <c r="N85" s="1">
        <v>1873</v>
      </c>
      <c r="O85" s="72">
        <f t="shared" si="3"/>
        <v>0</v>
      </c>
      <c r="P85" s="6">
        <f t="shared" si="6"/>
        <v>0</v>
      </c>
      <c r="T85" s="1">
        <v>1873</v>
      </c>
      <c r="U85" s="70">
        <f>GDP!P85</f>
        <v>8936.3221908852047</v>
      </c>
      <c r="Y85" s="5">
        <v>1873</v>
      </c>
      <c r="Z85" s="5">
        <f t="shared" si="5"/>
        <v>0</v>
      </c>
    </row>
    <row r="86" spans="1:26">
      <c r="A86" s="1" t="s">
        <v>197</v>
      </c>
      <c r="B86" s="14">
        <v>39082</v>
      </c>
      <c r="C86" s="22">
        <v>1043908</v>
      </c>
      <c r="D86" s="3"/>
      <c r="F86" s="1">
        <v>1874</v>
      </c>
      <c r="G86" s="89"/>
      <c r="H86" s="92">
        <v>0</v>
      </c>
      <c r="I86" s="96">
        <f>I$84+(I$128-I$84)*(2/44)</f>
        <v>0.97927214498871828</v>
      </c>
      <c r="N86" s="1">
        <v>1874</v>
      </c>
      <c r="O86" s="72">
        <f t="shared" si="3"/>
        <v>0</v>
      </c>
      <c r="P86" s="6">
        <f t="shared" si="6"/>
        <v>0</v>
      </c>
      <c r="T86" s="1">
        <v>1874</v>
      </c>
      <c r="U86" s="70">
        <f>GDP!P86</f>
        <v>8659.3122035446504</v>
      </c>
      <c r="Y86" s="5">
        <v>1874</v>
      </c>
      <c r="Z86" s="5">
        <f t="shared" si="5"/>
        <v>0</v>
      </c>
    </row>
    <row r="87" spans="1:26">
      <c r="A87" s="1" t="s">
        <v>199</v>
      </c>
      <c r="B87" s="14">
        <v>39447</v>
      </c>
      <c r="C87" s="22">
        <v>1163472</v>
      </c>
      <c r="D87" s="3"/>
      <c r="F87" s="1">
        <v>1875</v>
      </c>
      <c r="G87" s="89"/>
      <c r="H87" s="92">
        <v>0</v>
      </c>
      <c r="I87" s="96">
        <f>I$84+(I$128-I$84)*(3/44)</f>
        <v>0.96890821748307743</v>
      </c>
      <c r="N87" s="1">
        <v>1875</v>
      </c>
      <c r="O87" s="72">
        <f t="shared" si="3"/>
        <v>0</v>
      </c>
      <c r="P87" s="6">
        <f t="shared" si="6"/>
        <v>0</v>
      </c>
      <c r="T87" s="1">
        <v>1875</v>
      </c>
      <c r="U87" s="70">
        <f>GDP!P87</f>
        <v>8331.3003773796609</v>
      </c>
      <c r="Y87" s="5">
        <v>1875</v>
      </c>
      <c r="Z87" s="5">
        <f t="shared" si="5"/>
        <v>0</v>
      </c>
    </row>
    <row r="88" spans="1:26">
      <c r="A88" s="1" t="s">
        <v>201</v>
      </c>
      <c r="B88" s="14">
        <v>39813</v>
      </c>
      <c r="C88" s="22">
        <v>1145747</v>
      </c>
      <c r="D88" s="3"/>
      <c r="F88" s="1">
        <v>1876</v>
      </c>
      <c r="G88" s="89"/>
      <c r="H88" s="92">
        <v>0</v>
      </c>
      <c r="I88" s="96">
        <f>I$84+(I$128-I$84)*(4/44)</f>
        <v>0.95854428997743646</v>
      </c>
      <c r="N88" s="1">
        <v>1876</v>
      </c>
      <c r="O88" s="72">
        <f t="shared" si="3"/>
        <v>0</v>
      </c>
      <c r="P88" s="6">
        <f t="shared" si="6"/>
        <v>0</v>
      </c>
      <c r="T88" s="1">
        <v>1876</v>
      </c>
      <c r="U88" s="70">
        <f>GDP!P88</f>
        <v>8482.3058217422004</v>
      </c>
      <c r="Y88" s="5">
        <v>1876</v>
      </c>
      <c r="Z88" s="5">
        <f t="shared" si="5"/>
        <v>0</v>
      </c>
    </row>
    <row r="89" spans="1:26">
      <c r="A89" s="1" t="s">
        <v>203</v>
      </c>
      <c r="B89" s="14">
        <v>40178</v>
      </c>
      <c r="C89" s="22">
        <v>915308</v>
      </c>
      <c r="D89" s="3"/>
      <c r="F89" s="1">
        <v>1877</v>
      </c>
      <c r="G89" s="89"/>
      <c r="H89" s="92">
        <v>0</v>
      </c>
      <c r="I89" s="96">
        <f>I$84+(I$128-I$84)*(5/44)</f>
        <v>0.9481803624717956</v>
      </c>
      <c r="N89" s="1">
        <v>1877</v>
      </c>
      <c r="O89" s="72">
        <f t="shared" si="3"/>
        <v>0</v>
      </c>
      <c r="P89" s="6">
        <f t="shared" si="6"/>
        <v>0</v>
      </c>
      <c r="T89" s="1">
        <v>1877</v>
      </c>
      <c r="U89" s="70">
        <f>GDP!P89</f>
        <v>8700.3136818152725</v>
      </c>
      <c r="Y89" s="5">
        <v>1877</v>
      </c>
      <c r="Z89" s="5">
        <f t="shared" si="5"/>
        <v>0</v>
      </c>
    </row>
    <row r="90" spans="1:26">
      <c r="A90" s="1" t="s">
        <v>205</v>
      </c>
      <c r="B90" s="14">
        <v>40543</v>
      </c>
      <c r="C90" s="22">
        <v>898549</v>
      </c>
      <c r="D90" s="3"/>
      <c r="F90" s="1">
        <v>1878</v>
      </c>
      <c r="G90" s="89"/>
      <c r="H90" s="92">
        <v>0</v>
      </c>
      <c r="I90" s="96">
        <f>I$84+(I$128-I$84)*(6/44)</f>
        <v>0.93781643496615474</v>
      </c>
      <c r="N90" s="1">
        <v>1878</v>
      </c>
      <c r="O90" s="72">
        <f t="shared" si="3"/>
        <v>0</v>
      </c>
      <c r="P90" s="6">
        <f t="shared" si="6"/>
        <v>0</v>
      </c>
      <c r="T90" s="1">
        <v>1878</v>
      </c>
      <c r="U90" s="70">
        <f>GDP!P90</f>
        <v>8555.3084537850173</v>
      </c>
      <c r="Y90" s="5">
        <v>1878</v>
      </c>
      <c r="Z90" s="5">
        <f t="shared" si="5"/>
        <v>0</v>
      </c>
    </row>
    <row r="91" spans="1:26">
      <c r="A91" s="1" t="s">
        <v>207</v>
      </c>
      <c r="B91" s="14">
        <v>40908</v>
      </c>
      <c r="C91" s="22">
        <v>1091473</v>
      </c>
      <c r="D91" s="3"/>
      <c r="F91" s="1">
        <v>1879</v>
      </c>
      <c r="G91" s="89"/>
      <c r="H91" s="92">
        <v>0</v>
      </c>
      <c r="I91" s="96">
        <f>I$84+(I$128-I$84)*(7/44)</f>
        <v>0.92745250746051389</v>
      </c>
      <c r="N91" s="1">
        <v>1879</v>
      </c>
      <c r="O91" s="72">
        <f t="shared" si="3"/>
        <v>0</v>
      </c>
      <c r="P91" s="6">
        <f t="shared" si="6"/>
        <v>0</v>
      </c>
      <c r="T91" s="1">
        <v>1879</v>
      </c>
      <c r="U91" s="70">
        <f>GDP!P91</f>
        <v>9555.3445091660833</v>
      </c>
      <c r="Y91" s="5">
        <v>1879</v>
      </c>
      <c r="Z91" s="5">
        <f t="shared" si="5"/>
        <v>0</v>
      </c>
    </row>
    <row r="92" spans="1:26">
      <c r="A92" s="1" t="s">
        <v>209</v>
      </c>
      <c r="B92" s="14">
        <v>41274</v>
      </c>
      <c r="C92" s="22">
        <v>1132206</v>
      </c>
      <c r="D92" s="3"/>
      <c r="F92" s="1">
        <v>1880</v>
      </c>
      <c r="G92" s="89"/>
      <c r="H92" s="92">
        <v>0</v>
      </c>
      <c r="I92" s="96">
        <f>I$84+(I$128-I$84)*(8/44)</f>
        <v>0.91708857995487303</v>
      </c>
      <c r="N92" s="1">
        <v>1880</v>
      </c>
      <c r="O92" s="72">
        <f t="shared" si="3"/>
        <v>0</v>
      </c>
      <c r="P92" s="6">
        <f t="shared" si="6"/>
        <v>0</v>
      </c>
      <c r="T92" s="1">
        <v>1880</v>
      </c>
      <c r="U92" s="70">
        <f>GDP!P92</f>
        <v>10592.381898596248</v>
      </c>
      <c r="Y92" s="5">
        <v>1880</v>
      </c>
      <c r="Z92" s="5">
        <f t="shared" si="5"/>
        <v>0</v>
      </c>
    </row>
    <row r="93" spans="1:26">
      <c r="A93" s="1" t="s">
        <v>211</v>
      </c>
      <c r="B93" s="14">
        <v>41639</v>
      </c>
      <c r="C93" s="22">
        <v>1316405</v>
      </c>
      <c r="D93" s="3"/>
      <c r="F93" s="1">
        <v>1881</v>
      </c>
      <c r="G93" s="89"/>
      <c r="H93" s="92">
        <v>0</v>
      </c>
      <c r="I93" s="96">
        <f>I$84+(I$128-I$84)*(9/44)</f>
        <v>0.90672465244923206</v>
      </c>
      <c r="N93" s="1">
        <v>1881</v>
      </c>
      <c r="O93" s="72">
        <f t="shared" si="3"/>
        <v>0</v>
      </c>
      <c r="P93" s="6">
        <f t="shared" si="6"/>
        <v>0</v>
      </c>
      <c r="T93" s="1">
        <v>1881</v>
      </c>
      <c r="U93" s="70">
        <f>GDP!P93</f>
        <v>11902.429131145444</v>
      </c>
      <c r="Y93" s="5">
        <v>1881</v>
      </c>
      <c r="Z93" s="5">
        <f t="shared" si="5"/>
        <v>0</v>
      </c>
    </row>
    <row r="94" spans="1:26">
      <c r="A94" s="1" t="s">
        <v>213</v>
      </c>
      <c r="B94" s="14">
        <v>42004</v>
      </c>
      <c r="C94" s="22">
        <v>1394568</v>
      </c>
      <c r="F94" s="1">
        <v>1882</v>
      </c>
      <c r="G94" s="89"/>
      <c r="H94" s="92">
        <v>0</v>
      </c>
      <c r="I94" s="96">
        <f>I$84+(I$128-I$84)*(10/44)</f>
        <v>0.8963607249435912</v>
      </c>
      <c r="N94" s="1">
        <v>1882</v>
      </c>
      <c r="O94" s="72">
        <f t="shared" si="3"/>
        <v>0</v>
      </c>
      <c r="P94" s="6">
        <f t="shared" si="6"/>
        <v>0</v>
      </c>
      <c r="T94" s="1">
        <v>1882</v>
      </c>
      <c r="U94" s="70">
        <f>GDP!P94</f>
        <v>12519.451377315561</v>
      </c>
      <c r="Y94" s="5">
        <v>1882</v>
      </c>
      <c r="Z94" s="5">
        <f t="shared" si="5"/>
        <v>0</v>
      </c>
    </row>
    <row r="95" spans="1:26">
      <c r="A95" s="1" t="s">
        <v>215</v>
      </c>
      <c r="B95" s="14">
        <v>42369</v>
      </c>
      <c r="C95" s="22">
        <v>1540802</v>
      </c>
      <c r="F95" s="1">
        <v>1883</v>
      </c>
      <c r="G95" s="89"/>
      <c r="H95" s="92">
        <v>0</v>
      </c>
      <c r="I95" s="96">
        <f>I$84+(I$128-I$84)*(11/44)</f>
        <v>0.88599679743795035</v>
      </c>
      <c r="N95" s="1">
        <v>1883</v>
      </c>
      <c r="O95" s="72">
        <f t="shared" si="3"/>
        <v>0</v>
      </c>
      <c r="P95" s="6">
        <f t="shared" si="6"/>
        <v>0</v>
      </c>
      <c r="T95" s="1">
        <v>1883</v>
      </c>
      <c r="U95" s="70">
        <f>GDP!P95</f>
        <v>12640.45574001667</v>
      </c>
      <c r="Y95" s="5">
        <v>1883</v>
      </c>
      <c r="Z95" s="5">
        <f t="shared" si="5"/>
        <v>0</v>
      </c>
    </row>
    <row r="96" spans="1:26">
      <c r="A96" s="1" t="s">
        <v>217</v>
      </c>
      <c r="B96" s="14">
        <v>42735</v>
      </c>
      <c r="C96" s="22">
        <v>1546075</v>
      </c>
      <c r="F96" s="1">
        <v>1884</v>
      </c>
      <c r="G96" s="89"/>
      <c r="H96" s="92">
        <v>0</v>
      </c>
      <c r="I96" s="96">
        <f>I$84+(I$128-I$84)*(12/44)</f>
        <v>0.87563286993230949</v>
      </c>
      <c r="N96" s="1">
        <v>1884</v>
      </c>
      <c r="O96" s="72">
        <f t="shared" si="3"/>
        <v>0</v>
      </c>
      <c r="P96" s="6">
        <f t="shared" si="6"/>
        <v>0</v>
      </c>
      <c r="T96" s="1">
        <v>1884</v>
      </c>
      <c r="U96" s="70">
        <f>GDP!P96</f>
        <v>12107.436522498563</v>
      </c>
      <c r="Y96" s="5">
        <v>1884</v>
      </c>
      <c r="Z96" s="5">
        <f t="shared" si="5"/>
        <v>0</v>
      </c>
    </row>
    <row r="97" spans="1:26">
      <c r="A97" s="1" t="s">
        <v>219</v>
      </c>
      <c r="B97" s="14">
        <v>43100</v>
      </c>
      <c r="C97" s="22">
        <v>1587120</v>
      </c>
      <c r="F97" s="1">
        <v>1885</v>
      </c>
      <c r="G97" s="89"/>
      <c r="H97" s="92">
        <v>0</v>
      </c>
      <c r="I97" s="96">
        <f>I$84+(I$128-I$84)*(13/44)</f>
        <v>0.86526894242666863</v>
      </c>
      <c r="N97" s="1">
        <v>1885</v>
      </c>
      <c r="O97" s="72">
        <f t="shared" si="3"/>
        <v>0</v>
      </c>
      <c r="P97" s="6">
        <f t="shared" si="6"/>
        <v>0</v>
      </c>
      <c r="T97" s="1">
        <v>1885</v>
      </c>
      <c r="U97" s="70">
        <f>GDP!P97</f>
        <v>11925.429960419209</v>
      </c>
      <c r="Y97" s="5">
        <v>1885</v>
      </c>
      <c r="Z97" s="5">
        <f t="shared" si="5"/>
        <v>0</v>
      </c>
    </row>
    <row r="98" spans="1:26">
      <c r="A98" s="1" t="s">
        <v>221</v>
      </c>
      <c r="B98" s="14">
        <v>43465</v>
      </c>
      <c r="C98" s="22">
        <v>1683538</v>
      </c>
      <c r="F98" s="1">
        <v>1886</v>
      </c>
      <c r="G98" s="89"/>
      <c r="H98" s="92">
        <v>0</v>
      </c>
      <c r="I98" s="96">
        <f>I$84+(I$128-I$84)*(14/44)</f>
        <v>0.85490501492102777</v>
      </c>
      <c r="N98" s="1">
        <v>1886</v>
      </c>
      <c r="O98" s="72">
        <f t="shared" si="3"/>
        <v>0</v>
      </c>
      <c r="P98" s="6">
        <f t="shared" si="6"/>
        <v>0</v>
      </c>
      <c r="T98" s="1">
        <v>1886</v>
      </c>
      <c r="U98" s="70">
        <f>GDP!P98</f>
        <v>12549.452458976995</v>
      </c>
      <c r="Y98" s="5">
        <v>1886</v>
      </c>
      <c r="Z98" s="5">
        <f t="shared" si="5"/>
        <v>0</v>
      </c>
    </row>
    <row r="99" spans="1:26">
      <c r="A99" s="1" t="s">
        <v>223</v>
      </c>
      <c r="B99" s="14">
        <v>43830</v>
      </c>
      <c r="C99" s="22">
        <v>1717857</v>
      </c>
      <c r="F99" s="1">
        <v>1887</v>
      </c>
      <c r="G99" s="89"/>
      <c r="H99" s="92">
        <v>0</v>
      </c>
      <c r="I99" s="96">
        <f>I$84+(I$128-I$84)*(15/44)</f>
        <v>0.84454108741538692</v>
      </c>
      <c r="N99" s="1">
        <v>1887</v>
      </c>
      <c r="O99" s="72">
        <f t="shared" si="3"/>
        <v>0</v>
      </c>
      <c r="P99" s="6">
        <f t="shared" si="6"/>
        <v>0</v>
      </c>
      <c r="T99" s="1">
        <v>1887</v>
      </c>
      <c r="U99" s="70">
        <f>GDP!P99</f>
        <v>13565.489091244159</v>
      </c>
      <c r="Y99" s="5">
        <v>1887</v>
      </c>
      <c r="Z99" s="5">
        <f t="shared" si="5"/>
        <v>0</v>
      </c>
    </row>
    <row r="100" spans="1:26">
      <c r="A100" s="1" t="s">
        <v>225</v>
      </c>
      <c r="B100" s="14">
        <v>44196</v>
      </c>
      <c r="C100" s="22">
        <v>1608663</v>
      </c>
      <c r="F100" s="1">
        <v>1888</v>
      </c>
      <c r="G100" s="89"/>
      <c r="H100" s="92">
        <v>0</v>
      </c>
      <c r="I100" s="96">
        <f>I$84+(I$128-I$84)*(16/44)</f>
        <v>0.83417715990974606</v>
      </c>
      <c r="N100" s="1">
        <v>1888</v>
      </c>
      <c r="O100" s="72">
        <f t="shared" si="3"/>
        <v>0</v>
      </c>
      <c r="P100" s="6">
        <f t="shared" si="6"/>
        <v>0</v>
      </c>
      <c r="T100" s="1">
        <v>1888</v>
      </c>
      <c r="U100" s="70">
        <f>GDP!P100</f>
        <v>14332.516745721436</v>
      </c>
      <c r="Y100" s="5">
        <v>1888</v>
      </c>
      <c r="Z100" s="5">
        <f t="shared" si="5"/>
        <v>0</v>
      </c>
    </row>
    <row r="101" spans="1:26">
      <c r="A101" s="1" t="s">
        <v>227</v>
      </c>
      <c r="B101" s="14">
        <v>44561</v>
      </c>
      <c r="C101" s="22">
        <v>2044377</v>
      </c>
      <c r="F101" s="1">
        <v>1889</v>
      </c>
      <c r="G101" s="89"/>
      <c r="H101" s="92">
        <v>0</v>
      </c>
      <c r="I101" s="96">
        <f>I$84+(I$128-I$84)*(17/44)</f>
        <v>0.82381323240410509</v>
      </c>
      <c r="N101" s="1">
        <v>1889</v>
      </c>
      <c r="O101" s="72">
        <f t="shared" si="3"/>
        <v>0</v>
      </c>
      <c r="P101" s="6">
        <f t="shared" si="6"/>
        <v>0</v>
      </c>
      <c r="T101" s="1">
        <v>1889</v>
      </c>
      <c r="U101" s="70">
        <f>GDP!P101</f>
        <v>14338.516962053724</v>
      </c>
      <c r="Y101" s="5">
        <v>1889</v>
      </c>
      <c r="Z101" s="5">
        <f t="shared" si="5"/>
        <v>0</v>
      </c>
    </row>
    <row r="102" spans="1:26">
      <c r="A102" s="1" t="s">
        <v>229</v>
      </c>
      <c r="B102" s="14">
        <v>44926</v>
      </c>
      <c r="C102" s="22">
        <v>2632146</v>
      </c>
      <c r="F102" s="1">
        <v>1890</v>
      </c>
      <c r="G102" s="89"/>
      <c r="H102" s="92">
        <v>0</v>
      </c>
      <c r="I102" s="96">
        <f>I$84+(I$128-I$84)*(18/44)</f>
        <v>0.81344930489846423</v>
      </c>
      <c r="N102" s="1">
        <v>1890</v>
      </c>
      <c r="O102" s="72">
        <f t="shared" si="3"/>
        <v>0</v>
      </c>
      <c r="P102" s="6">
        <f t="shared" si="6"/>
        <v>0</v>
      </c>
      <c r="T102" s="1">
        <v>1890</v>
      </c>
      <c r="U102" s="70">
        <f>GDP!P102</f>
        <v>15607.562716332295</v>
      </c>
      <c r="Y102" s="5">
        <v>1890</v>
      </c>
      <c r="Z102" s="5">
        <f t="shared" si="5"/>
        <v>0</v>
      </c>
    </row>
    <row r="103" spans="1:26">
      <c r="A103" s="1" t="s">
        <v>231</v>
      </c>
      <c r="B103" s="14">
        <v>45291</v>
      </c>
      <c r="C103" s="22">
        <v>2176481</v>
      </c>
      <c r="F103" s="1">
        <v>1891</v>
      </c>
      <c r="G103" s="89"/>
      <c r="H103" s="92">
        <v>0</v>
      </c>
      <c r="I103" s="96">
        <f>I$84+(I$128-I$84)*(19/44)</f>
        <v>0.80308537739282337</v>
      </c>
      <c r="N103" s="1">
        <v>1891</v>
      </c>
      <c r="O103" s="72">
        <f t="shared" si="3"/>
        <v>0</v>
      </c>
      <c r="P103" s="6">
        <f t="shared" si="6"/>
        <v>0</v>
      </c>
      <c r="T103" s="1">
        <v>1891</v>
      </c>
      <c r="U103" s="70">
        <f>GDP!P103</f>
        <v>15944.574866995714</v>
      </c>
      <c r="Y103" s="5">
        <v>1891</v>
      </c>
      <c r="Z103" s="5">
        <f t="shared" si="5"/>
        <v>0</v>
      </c>
    </row>
    <row r="104" spans="1:26">
      <c r="A104" s="1" t="s">
        <v>22</v>
      </c>
      <c r="B104" s="14">
        <v>45657</v>
      </c>
      <c r="C104" s="22">
        <v>2426067</v>
      </c>
      <c r="F104" s="1">
        <v>1892</v>
      </c>
      <c r="G104" s="89"/>
      <c r="H104" s="92">
        <v>0</v>
      </c>
      <c r="I104" s="96">
        <f>I$84+(I$128-I$84)*(20/44)</f>
        <v>0.79272144988718252</v>
      </c>
      <c r="N104" s="1">
        <v>1892</v>
      </c>
      <c r="O104" s="72">
        <f t="shared" si="3"/>
        <v>0</v>
      </c>
      <c r="P104" s="6">
        <f t="shared" si="6"/>
        <v>0</v>
      </c>
      <c r="T104" s="1">
        <v>1892</v>
      </c>
      <c r="U104" s="70">
        <f>GDP!P104</f>
        <v>16920.610057047634</v>
      </c>
      <c r="Y104" s="5">
        <v>1892</v>
      </c>
      <c r="Z104" s="5">
        <f t="shared" si="5"/>
        <v>0</v>
      </c>
    </row>
    <row r="105" spans="1:26">
      <c r="F105" s="1">
        <v>1893</v>
      </c>
      <c r="G105" s="89"/>
      <c r="H105" s="92">
        <v>0</v>
      </c>
      <c r="I105" s="96">
        <f>I$84+(I$128-I$84)*(21/44)</f>
        <v>0.78235752238154155</v>
      </c>
      <c r="N105" s="1">
        <v>1893</v>
      </c>
      <c r="O105" s="72">
        <f t="shared" si="3"/>
        <v>0</v>
      </c>
      <c r="P105" s="6">
        <f t="shared" si="6"/>
        <v>0</v>
      </c>
      <c r="T105" s="1">
        <v>1893</v>
      </c>
      <c r="U105" s="70">
        <f>GDP!P105</f>
        <v>15934.574506441902</v>
      </c>
      <c r="Y105" s="5">
        <v>1893</v>
      </c>
      <c r="Z105" s="5">
        <f t="shared" si="5"/>
        <v>0</v>
      </c>
    </row>
    <row r="106" spans="1:26">
      <c r="F106" s="1">
        <v>1894</v>
      </c>
      <c r="G106" s="89"/>
      <c r="H106" s="92">
        <v>0</v>
      </c>
      <c r="I106" s="96">
        <f>I$84+(I$128-I$84)*(22/44)</f>
        <v>0.77199359487590069</v>
      </c>
      <c r="N106" s="1">
        <v>1894</v>
      </c>
      <c r="O106" s="72">
        <f t="shared" si="3"/>
        <v>0</v>
      </c>
      <c r="P106" s="6">
        <f t="shared" si="6"/>
        <v>0</v>
      </c>
      <c r="T106" s="1">
        <v>1894</v>
      </c>
      <c r="U106" s="70">
        <f>GDP!P106</f>
        <v>14606.526624895847</v>
      </c>
      <c r="Y106" s="5">
        <v>1894</v>
      </c>
      <c r="Z106" s="5">
        <f t="shared" si="5"/>
        <v>0</v>
      </c>
    </row>
    <row r="107" spans="1:26">
      <c r="F107" s="1">
        <v>1895</v>
      </c>
      <c r="G107" s="89"/>
      <c r="H107" s="92">
        <v>0</v>
      </c>
      <c r="I107" s="96">
        <f>I$84+(I$128-I$84)*(23/44)</f>
        <v>0.76162966737025983</v>
      </c>
      <c r="N107" s="1">
        <v>1895</v>
      </c>
      <c r="O107" s="72">
        <f t="shared" si="3"/>
        <v>0</v>
      </c>
      <c r="P107" s="6">
        <f t="shared" si="6"/>
        <v>0</v>
      </c>
      <c r="T107" s="1">
        <v>1895</v>
      </c>
      <c r="U107" s="70">
        <f>GDP!P107</f>
        <v>16114.580996410496</v>
      </c>
      <c r="Y107" s="5">
        <v>1895</v>
      </c>
      <c r="Z107" s="5">
        <f t="shared" si="5"/>
        <v>0</v>
      </c>
    </row>
    <row r="108" spans="1:26">
      <c r="F108" s="1">
        <v>1896</v>
      </c>
      <c r="G108" s="89"/>
      <c r="H108" s="92">
        <v>0</v>
      </c>
      <c r="I108" s="96">
        <f>I$84+(I$128-I$84)*(24/44)</f>
        <v>0.75126573986461898</v>
      </c>
      <c r="N108" s="1">
        <v>1896</v>
      </c>
      <c r="O108" s="72">
        <f t="shared" si="3"/>
        <v>0</v>
      </c>
      <c r="P108" s="6">
        <f t="shared" si="6"/>
        <v>0</v>
      </c>
      <c r="T108" s="1">
        <v>1896</v>
      </c>
      <c r="U108" s="70">
        <f>GDP!P108</f>
        <v>15990.576525543243</v>
      </c>
      <c r="Y108" s="5">
        <v>1896</v>
      </c>
      <c r="Z108" s="5">
        <f t="shared" si="5"/>
        <v>0</v>
      </c>
    </row>
    <row r="109" spans="1:26">
      <c r="F109" s="1">
        <v>1897</v>
      </c>
      <c r="H109" s="92">
        <v>0</v>
      </c>
      <c r="I109" s="96">
        <f>I$84+(I$128-I$84)*(25/44)</f>
        <v>0.74090181235897812</v>
      </c>
      <c r="N109" s="1">
        <v>1897</v>
      </c>
      <c r="O109" s="72">
        <f t="shared" si="3"/>
        <v>0</v>
      </c>
      <c r="P109" s="6">
        <f t="shared" si="6"/>
        <v>0</v>
      </c>
      <c r="T109" s="1">
        <v>1897</v>
      </c>
      <c r="U109" s="70">
        <f>GDP!P109</f>
        <v>16666.600898980843</v>
      </c>
      <c r="Y109" s="5">
        <v>1897</v>
      </c>
      <c r="Z109" s="5">
        <f t="shared" si="5"/>
        <v>0</v>
      </c>
    </row>
    <row r="110" spans="1:26">
      <c r="F110" s="1">
        <v>1898</v>
      </c>
      <c r="H110" s="92">
        <v>0</v>
      </c>
      <c r="I110" s="96">
        <f>I$84+(I$128-I$84)*(26/44)</f>
        <v>0.73053788485333726</v>
      </c>
      <c r="N110" s="1">
        <v>1898</v>
      </c>
      <c r="O110" s="72">
        <f t="shared" si="3"/>
        <v>0</v>
      </c>
      <c r="P110" s="6">
        <f t="shared" si="6"/>
        <v>0</v>
      </c>
      <c r="T110" s="1">
        <v>1898</v>
      </c>
      <c r="U110" s="70">
        <f>GDP!P110</f>
        <v>18663.672901576832</v>
      </c>
      <c r="Y110" s="5">
        <v>1898</v>
      </c>
      <c r="Z110" s="5">
        <f t="shared" si="5"/>
        <v>0</v>
      </c>
    </row>
    <row r="111" spans="1:26">
      <c r="F111" s="1">
        <v>1899</v>
      </c>
      <c r="H111" s="92">
        <v>0</v>
      </c>
      <c r="I111" s="96">
        <f>I$84+(I$128-I$84)*(27/44)</f>
        <v>0.7201739573476964</v>
      </c>
      <c r="N111" s="1">
        <v>1899</v>
      </c>
      <c r="O111" s="72">
        <f t="shared" si="3"/>
        <v>0</v>
      </c>
      <c r="P111" s="6">
        <f t="shared" si="6"/>
        <v>0</v>
      </c>
      <c r="T111" s="1">
        <v>1899</v>
      </c>
      <c r="U111" s="70">
        <f>GDP!P111</f>
        <v>20119.725398211664</v>
      </c>
      <c r="Y111" s="5">
        <v>1899</v>
      </c>
      <c r="Z111" s="5">
        <f t="shared" si="5"/>
        <v>0</v>
      </c>
    </row>
    <row r="112" spans="1:26">
      <c r="F112" s="1">
        <v>1900</v>
      </c>
      <c r="H112" s="92">
        <v>0</v>
      </c>
      <c r="I112" s="96">
        <f>I$84+(I$128-I$84)*(28/44)</f>
        <v>0.70981002984205555</v>
      </c>
      <c r="N112" s="1">
        <v>1900</v>
      </c>
      <c r="O112" s="72">
        <f t="shared" si="3"/>
        <v>0</v>
      </c>
      <c r="P112" s="6">
        <f t="shared" si="6"/>
        <v>0</v>
      </c>
      <c r="T112" s="1">
        <v>1900</v>
      </c>
      <c r="U112" s="70">
        <f>GDP!P112</f>
        <v>21197.764265912454</v>
      </c>
      <c r="Y112" s="5">
        <v>1900</v>
      </c>
      <c r="Z112" s="5">
        <f t="shared" si="5"/>
        <v>0</v>
      </c>
    </row>
    <row r="113" spans="6:26">
      <c r="F113" s="1">
        <v>1901</v>
      </c>
      <c r="H113" s="92">
        <v>0</v>
      </c>
      <c r="I113" s="96">
        <f>I$84+(I$128-I$84)*(29/44)</f>
        <v>0.69944610233641469</v>
      </c>
      <c r="N113" s="1">
        <v>1901</v>
      </c>
      <c r="O113" s="72">
        <f t="shared" si="3"/>
        <v>0</v>
      </c>
      <c r="P113" s="6">
        <f t="shared" si="6"/>
        <v>0</v>
      </c>
      <c r="T113" s="1">
        <v>1901</v>
      </c>
      <c r="U113" s="70">
        <f>GDP!P113</f>
        <v>22931.82678594322</v>
      </c>
      <c r="Y113" s="5">
        <v>1901</v>
      </c>
      <c r="Z113" s="5">
        <f t="shared" si="5"/>
        <v>0</v>
      </c>
    </row>
    <row r="114" spans="6:26">
      <c r="F114" s="1">
        <v>1902</v>
      </c>
      <c r="H114" s="92">
        <v>0</v>
      </c>
      <c r="I114" s="96">
        <f>I$84+(I$128-I$84)*(30/44)</f>
        <v>0.68908217483077383</v>
      </c>
      <c r="N114" s="1">
        <v>1902</v>
      </c>
      <c r="O114" s="72">
        <f t="shared" si="3"/>
        <v>0</v>
      </c>
      <c r="P114" s="6">
        <f t="shared" si="6"/>
        <v>0</v>
      </c>
      <c r="T114" s="1">
        <v>1902</v>
      </c>
      <c r="U114" s="70">
        <f>GDP!P114</f>
        <v>24754.892514902902</v>
      </c>
      <c r="Y114" s="5">
        <v>1902</v>
      </c>
      <c r="Z114" s="5">
        <f t="shared" si="5"/>
        <v>0</v>
      </c>
    </row>
    <row r="115" spans="6:26">
      <c r="F115" s="1">
        <v>1903</v>
      </c>
      <c r="H115" s="92">
        <v>0</v>
      </c>
      <c r="I115" s="96">
        <f>I$84+(I$128-I$84)*(31/44)</f>
        <v>0.67871824732513286</v>
      </c>
      <c r="N115" s="1">
        <v>1903</v>
      </c>
      <c r="O115" s="72">
        <f t="shared" si="3"/>
        <v>0</v>
      </c>
      <c r="P115" s="6">
        <f t="shared" si="6"/>
        <v>0</v>
      </c>
      <c r="T115" s="1">
        <v>1903</v>
      </c>
      <c r="U115" s="70">
        <f>GDP!P115</f>
        <v>26647.960767739263</v>
      </c>
      <c r="Y115" s="5">
        <v>1903</v>
      </c>
      <c r="Z115" s="5">
        <f t="shared" si="5"/>
        <v>0</v>
      </c>
    </row>
    <row r="116" spans="6:26">
      <c r="F116" s="1">
        <v>1904</v>
      </c>
      <c r="H116" s="92">
        <v>0</v>
      </c>
      <c r="I116" s="96">
        <f>I$84+(I$128-I$84)*(32/44)</f>
        <v>0.668354319819492</v>
      </c>
      <c r="N116" s="1">
        <v>1904</v>
      </c>
      <c r="O116" s="72">
        <f t="shared" si="3"/>
        <v>0</v>
      </c>
      <c r="P116" s="6">
        <f t="shared" si="6"/>
        <v>0</v>
      </c>
      <c r="T116" s="1">
        <v>1904</v>
      </c>
      <c r="U116" s="70">
        <f>GDP!P116</f>
        <v>26360.950419844896</v>
      </c>
      <c r="Y116" s="5">
        <v>1904</v>
      </c>
      <c r="Z116" s="5">
        <f t="shared" si="5"/>
        <v>0</v>
      </c>
    </row>
    <row r="117" spans="6:26">
      <c r="F117" s="1">
        <v>1905</v>
      </c>
      <c r="H117" s="92">
        <v>0</v>
      </c>
      <c r="I117" s="96">
        <f>I$84+(I$128-I$84)*(33/44)</f>
        <v>0.65799039231385115</v>
      </c>
      <c r="N117" s="1">
        <v>1905</v>
      </c>
      <c r="O117" s="72">
        <f t="shared" si="3"/>
        <v>0</v>
      </c>
      <c r="P117" s="6">
        <f t="shared" si="6"/>
        <v>0</v>
      </c>
      <c r="T117" s="1">
        <v>1905</v>
      </c>
      <c r="U117" s="70">
        <f>GDP!P117</f>
        <v>29524.064463015206</v>
      </c>
      <c r="Y117" s="5">
        <v>1905</v>
      </c>
      <c r="Z117" s="5">
        <f t="shared" si="5"/>
        <v>0</v>
      </c>
    </row>
    <row r="118" spans="6:26">
      <c r="F118" s="1">
        <v>1906</v>
      </c>
      <c r="H118" s="92">
        <v>0</v>
      </c>
      <c r="I118" s="96">
        <f>I$84+(I$128-I$84)*(34/44)</f>
        <v>0.64762646480821018</v>
      </c>
      <c r="N118" s="1">
        <v>1906</v>
      </c>
      <c r="O118" s="72">
        <f t="shared" si="3"/>
        <v>0</v>
      </c>
      <c r="P118" s="6">
        <f t="shared" si="6"/>
        <v>0</v>
      </c>
      <c r="T118" s="1">
        <v>1906</v>
      </c>
      <c r="U118" s="70">
        <f>GDP!P118</f>
        <v>31795.146344785604</v>
      </c>
      <c r="Y118" s="5">
        <v>1906</v>
      </c>
      <c r="Z118" s="5">
        <f t="shared" si="5"/>
        <v>0</v>
      </c>
    </row>
    <row r="119" spans="6:26">
      <c r="F119" s="1">
        <v>1907</v>
      </c>
      <c r="H119" s="92">
        <v>0</v>
      </c>
      <c r="I119" s="96">
        <f>I$84+(I$128-I$84)*(35/44)</f>
        <v>0.63726253730256932</v>
      </c>
      <c r="N119" s="1">
        <v>1907</v>
      </c>
      <c r="O119" s="72">
        <f t="shared" si="3"/>
        <v>0</v>
      </c>
      <c r="P119" s="6">
        <f t="shared" si="6"/>
        <v>0</v>
      </c>
      <c r="T119" s="1">
        <v>1907</v>
      </c>
      <c r="U119" s="70">
        <f>GDP!P119</f>
        <v>34640.248922344734</v>
      </c>
      <c r="Y119" s="5">
        <v>1907</v>
      </c>
      <c r="Z119" s="5">
        <f t="shared" si="5"/>
        <v>0</v>
      </c>
    </row>
    <row r="120" spans="6:26">
      <c r="F120" s="1">
        <v>1908</v>
      </c>
      <c r="H120" s="92">
        <v>0</v>
      </c>
      <c r="I120" s="96">
        <f>I$84+(I$128-I$84)*(36/44)</f>
        <v>0.62689860979692846</v>
      </c>
      <c r="N120" s="1">
        <v>1908</v>
      </c>
      <c r="O120" s="72">
        <f t="shared" si="3"/>
        <v>0</v>
      </c>
      <c r="P120" s="6">
        <f t="shared" si="6"/>
        <v>0</v>
      </c>
      <c r="T120" s="1">
        <v>1908</v>
      </c>
      <c r="U120" s="70">
        <f>GDP!P120</f>
        <v>30798.110397570683</v>
      </c>
      <c r="Y120" s="5">
        <v>1908</v>
      </c>
      <c r="Z120" s="5">
        <f t="shared" si="5"/>
        <v>0</v>
      </c>
    </row>
    <row r="121" spans="6:26">
      <c r="F121" s="1">
        <v>1909</v>
      </c>
      <c r="H121" s="92">
        <v>0</v>
      </c>
      <c r="I121" s="96">
        <f>I$84+(I$128-I$84)*(37/44)</f>
        <v>0.61653468229128761</v>
      </c>
      <c r="N121" s="1">
        <v>1909</v>
      </c>
      <c r="O121" s="72">
        <f t="shared" si="3"/>
        <v>0</v>
      </c>
      <c r="P121" s="6">
        <f>I121*H121</f>
        <v>0</v>
      </c>
      <c r="T121" s="1">
        <v>1909</v>
      </c>
      <c r="U121" s="70">
        <f>GDP!P121</f>
        <v>32541.173242099881</v>
      </c>
      <c r="Y121" s="5">
        <v>1909</v>
      </c>
      <c r="Z121" s="5">
        <f t="shared" si="5"/>
        <v>0</v>
      </c>
    </row>
    <row r="122" spans="6:26">
      <c r="F122" s="1">
        <v>1910</v>
      </c>
      <c r="H122" s="92">
        <v>21</v>
      </c>
      <c r="I122" s="96">
        <f>I$84+(I$128-I$84)*(38/44)</f>
        <v>0.60617075478564675</v>
      </c>
      <c r="N122" s="1">
        <v>1910</v>
      </c>
      <c r="O122" s="72">
        <f t="shared" si="3"/>
        <v>12.729585850498582</v>
      </c>
      <c r="P122" s="6">
        <f t="shared" ref="P122:P126" si="7">I122*H122</f>
        <v>12.729585850498582</v>
      </c>
      <c r="T122" s="1">
        <v>1910</v>
      </c>
      <c r="U122" s="70">
        <f>GDP!P122</f>
        <v>33747.216724889448</v>
      </c>
      <c r="Y122" s="5">
        <v>1910</v>
      </c>
      <c r="Z122" s="5">
        <f t="shared" ref="Z122:Z153" si="8">(O122/U122)*100</f>
        <v>3.772040211277685E-2</v>
      </c>
    </row>
    <row r="123" spans="6:26">
      <c r="F123" s="1">
        <v>1911</v>
      </c>
      <c r="H123" s="93">
        <v>33.5</v>
      </c>
      <c r="I123" s="96">
        <f>I$84+(I$128-I$84)*(39/44)</f>
        <v>0.59580682728000589</v>
      </c>
      <c r="N123" s="1">
        <v>1911</v>
      </c>
      <c r="O123" s="72">
        <f t="shared" si="3"/>
        <v>19.959528713880196</v>
      </c>
      <c r="P123" s="6">
        <f t="shared" si="7"/>
        <v>19.959528713880196</v>
      </c>
      <c r="T123" s="1">
        <v>1911</v>
      </c>
      <c r="U123" s="70">
        <f>GDP!P123</f>
        <v>34676.250220338457</v>
      </c>
      <c r="Y123" s="5">
        <v>1911</v>
      </c>
      <c r="Z123" s="5">
        <f t="shared" si="8"/>
        <v>5.7559651309049123E-2</v>
      </c>
    </row>
    <row r="124" spans="6:26">
      <c r="F124" s="1">
        <v>1912</v>
      </c>
      <c r="H124" s="93">
        <v>28.6</v>
      </c>
      <c r="I124" s="96">
        <f>I$84+(I$128-I$84)*(40/44)</f>
        <v>0.58544289977436503</v>
      </c>
      <c r="N124" s="1">
        <v>1912</v>
      </c>
      <c r="O124" s="72">
        <f t="shared" si="3"/>
        <v>16.743666933546841</v>
      </c>
      <c r="P124" s="6">
        <f t="shared" si="7"/>
        <v>16.743666933546841</v>
      </c>
      <c r="T124" s="1">
        <v>1912</v>
      </c>
      <c r="U124" s="70">
        <f>GDP!P124</f>
        <v>37746.360910358329</v>
      </c>
      <c r="Y124" s="5">
        <v>1912</v>
      </c>
      <c r="Z124" s="5">
        <f t="shared" si="8"/>
        <v>4.4358360725979429E-2</v>
      </c>
    </row>
    <row r="125" spans="6:26">
      <c r="F125" s="1">
        <v>1913</v>
      </c>
      <c r="H125" s="93">
        <v>35</v>
      </c>
      <c r="I125" s="96">
        <f>I$84+(I$128-I$84)*(41/44)</f>
        <v>0.57507897226872418</v>
      </c>
      <c r="N125" s="1">
        <v>1913</v>
      </c>
      <c r="O125" s="72">
        <f t="shared" si="3"/>
        <v>20.127764029405345</v>
      </c>
      <c r="P125" s="6">
        <f t="shared" si="7"/>
        <v>20.127764029405345</v>
      </c>
      <c r="T125" s="1">
        <v>1913</v>
      </c>
      <c r="U125" s="70">
        <f>GDP!P125</f>
        <v>39518.42480049358</v>
      </c>
      <c r="Y125" s="5">
        <v>1913</v>
      </c>
      <c r="Z125" s="5">
        <f t="shared" si="8"/>
        <v>5.0932607083959358E-2</v>
      </c>
    </row>
    <row r="126" spans="6:26">
      <c r="F126" s="1">
        <v>1914</v>
      </c>
      <c r="H126" s="93">
        <v>71.599999999999994</v>
      </c>
      <c r="I126" s="96">
        <f>I$84+(I$128-I$84)*(42/44)</f>
        <v>0.56471504476308321</v>
      </c>
      <c r="N126" s="1">
        <v>1914</v>
      </c>
      <c r="O126" s="72">
        <f t="shared" si="3"/>
        <v>40.433597205036754</v>
      </c>
      <c r="P126" s="6">
        <f t="shared" si="7"/>
        <v>40.433597205036754</v>
      </c>
      <c r="T126" s="1">
        <v>1914</v>
      </c>
      <c r="U126" s="70">
        <f>GDP!P126</f>
        <v>36832.327955740038</v>
      </c>
      <c r="Y126" s="5">
        <v>1914</v>
      </c>
      <c r="Z126" s="5">
        <f t="shared" si="8"/>
        <v>0.10977746846092439</v>
      </c>
    </row>
    <row r="127" spans="6:26">
      <c r="F127" s="1">
        <v>1915</v>
      </c>
      <c r="H127" s="93">
        <v>80.2</v>
      </c>
      <c r="I127" s="96">
        <f>I$84+(I$128-I$84)*(43/44)</f>
        <v>0.55435111725744235</v>
      </c>
      <c r="N127" s="1">
        <v>1915</v>
      </c>
      <c r="O127" s="72">
        <f t="shared" si="3"/>
        <v>44.458959604046875</v>
      </c>
      <c r="P127" s="6">
        <f>I127*H127</f>
        <v>44.458959604046875</v>
      </c>
      <c r="T127" s="1">
        <v>1915</v>
      </c>
      <c r="U127" s="70">
        <f>GDP!P127</f>
        <v>39049.407890519862</v>
      </c>
      <c r="Y127" s="5">
        <v>1915</v>
      </c>
      <c r="Z127" s="5">
        <f t="shared" si="8"/>
        <v>0.11385309536240192</v>
      </c>
    </row>
    <row r="128" spans="6:26">
      <c r="F128" s="1">
        <v>1916</v>
      </c>
      <c r="G128" s="70">
        <v>67944</v>
      </c>
      <c r="H128" s="93">
        <v>124.9</v>
      </c>
      <c r="I128" s="2">
        <f>(G128/1000)/H128</f>
        <v>0.54398718975180149</v>
      </c>
      <c r="N128" s="1">
        <v>1916</v>
      </c>
      <c r="O128" s="72">
        <f t="shared" si="3"/>
        <v>67.944000000000003</v>
      </c>
      <c r="P128" s="6">
        <f t="shared" ref="P128:P129" si="9">G128/1000</f>
        <v>67.944000000000003</v>
      </c>
      <c r="T128" s="1">
        <v>1916</v>
      </c>
      <c r="U128" s="70">
        <f>GDP!P128</f>
        <v>50118.80698753288</v>
      </c>
      <c r="Y128" s="5">
        <v>1916</v>
      </c>
      <c r="Z128" s="5">
        <f t="shared" si="8"/>
        <v>0.13556587653193974</v>
      </c>
    </row>
    <row r="129" spans="6:26">
      <c r="F129" s="1">
        <v>1917</v>
      </c>
      <c r="G129" s="90">
        <v>180108</v>
      </c>
      <c r="H129" s="94">
        <v>359.6</v>
      </c>
      <c r="I129" s="2">
        <f>(G129)/(G129+'Corporation Income Tax'!G129)</f>
        <v>0.46493641934834351</v>
      </c>
      <c r="N129" s="1">
        <v>1917</v>
      </c>
      <c r="O129" s="72">
        <f t="shared" si="3"/>
        <v>180.108</v>
      </c>
      <c r="P129" s="6">
        <f t="shared" si="9"/>
        <v>180.108</v>
      </c>
      <c r="T129" s="1">
        <v>1917</v>
      </c>
      <c r="U129" s="70">
        <f>GDP!P129</f>
        <v>60280.173346259893</v>
      </c>
      <c r="Y129" s="5">
        <v>1917</v>
      </c>
      <c r="Z129" s="5">
        <f t="shared" si="8"/>
        <v>0.29878480767702514</v>
      </c>
    </row>
    <row r="130" spans="6:26">
      <c r="F130" s="1">
        <v>1918</v>
      </c>
      <c r="G130" s="91"/>
      <c r="H130" s="95">
        <v>2852.3</v>
      </c>
      <c r="I130" s="96">
        <f>I$129+(I$137-I$129)*(1/8)</f>
        <v>0.46680588563332559</v>
      </c>
      <c r="N130" s="1">
        <v>1918</v>
      </c>
      <c r="O130" s="72">
        <f t="shared" ref="O130:O144" si="10">P130</f>
        <v>1331.4704275919346</v>
      </c>
      <c r="P130" s="6">
        <f t="shared" ref="P130:P135" si="11">I130*H130</f>
        <v>1331.4704275919346</v>
      </c>
      <c r="T130" s="1">
        <v>1918</v>
      </c>
      <c r="U130" s="70">
        <f>GDP!P130</f>
        <v>76569.760652362078</v>
      </c>
      <c r="Y130" s="5">
        <v>1918</v>
      </c>
      <c r="Z130" s="5">
        <f t="shared" si="8"/>
        <v>1.7388985106496613</v>
      </c>
    </row>
    <row r="131" spans="6:26">
      <c r="F131" s="1">
        <v>1919</v>
      </c>
      <c r="G131" s="91"/>
      <c r="H131" s="95">
        <v>2600.8000000000002</v>
      </c>
      <c r="I131" s="96">
        <f>I$129+(I$137-I$129)*(2/8)</f>
        <v>0.46867535191830767</v>
      </c>
      <c r="N131" s="1">
        <v>1919</v>
      </c>
      <c r="O131" s="72">
        <f t="shared" si="10"/>
        <v>1218.9308552691348</v>
      </c>
      <c r="P131" s="6">
        <f t="shared" si="11"/>
        <v>1218.9308552691348</v>
      </c>
      <c r="T131" s="1">
        <v>1919</v>
      </c>
      <c r="U131" s="70">
        <f>GDP!P131</f>
        <v>79092.851620088506</v>
      </c>
      <c r="Y131" s="5">
        <v>1919</v>
      </c>
      <c r="Z131" s="5">
        <f t="shared" si="8"/>
        <v>1.5411390919676273</v>
      </c>
    </row>
    <row r="132" spans="6:26">
      <c r="F132" s="1">
        <v>1920</v>
      </c>
      <c r="G132" s="91"/>
      <c r="H132" s="95">
        <v>3956.9</v>
      </c>
      <c r="I132" s="96">
        <f>I$129+(I$137-I$129)*(3/8)</f>
        <v>0.47054481820328969</v>
      </c>
      <c r="N132" s="1">
        <v>1920</v>
      </c>
      <c r="O132" s="72">
        <f t="shared" si="10"/>
        <v>1861.898791148597</v>
      </c>
      <c r="P132" s="6">
        <f t="shared" si="11"/>
        <v>1861.898791148597</v>
      </c>
      <c r="T132" s="1">
        <v>1920</v>
      </c>
      <c r="U132" s="70">
        <f>GDP!P132</f>
        <v>89249.217798538608</v>
      </c>
      <c r="Y132" s="5">
        <v>1920</v>
      </c>
      <c r="Z132" s="5">
        <f t="shared" si="8"/>
        <v>2.0861793941448799</v>
      </c>
    </row>
    <row r="133" spans="6:26">
      <c r="F133" s="1">
        <v>1921</v>
      </c>
      <c r="G133" s="91"/>
      <c r="H133" s="95">
        <v>3228.1</v>
      </c>
      <c r="I133" s="96">
        <f>I$129+(I$137-I$129)*(4/8)</f>
        <v>0.47241428448827177</v>
      </c>
      <c r="N133" s="1">
        <v>1921</v>
      </c>
      <c r="O133" s="72">
        <f t="shared" si="10"/>
        <v>1525.0005517565901</v>
      </c>
      <c r="P133" s="6">
        <f t="shared" si="11"/>
        <v>1525.0005517565901</v>
      </c>
      <c r="T133" s="1">
        <v>1921</v>
      </c>
      <c r="U133" s="70">
        <f>GDP!P133</f>
        <v>74316.67941958853</v>
      </c>
      <c r="Y133" s="5">
        <v>1921</v>
      </c>
      <c r="Z133" s="5">
        <f t="shared" si="8"/>
        <v>2.0520299933565487</v>
      </c>
    </row>
    <row r="134" spans="6:26">
      <c r="F134" s="1">
        <v>1922</v>
      </c>
      <c r="G134" s="91"/>
      <c r="H134" s="95">
        <v>2086.9</v>
      </c>
      <c r="I134" s="96">
        <f>I$129+(I$137-I$129)*(5/8)</f>
        <v>0.47428375077325385</v>
      </c>
      <c r="N134" s="1">
        <v>1922</v>
      </c>
      <c r="O134" s="72">
        <f t="shared" si="10"/>
        <v>989.7827594887035</v>
      </c>
      <c r="P134" s="6">
        <f t="shared" si="11"/>
        <v>989.7827594887035</v>
      </c>
      <c r="T134" s="1">
        <v>1922</v>
      </c>
      <c r="U134" s="70">
        <f>GDP!P134</f>
        <v>74142.673145952227</v>
      </c>
      <c r="Y134" s="5">
        <v>1922</v>
      </c>
      <c r="Z134" s="5">
        <f t="shared" si="8"/>
        <v>1.3349704259250059</v>
      </c>
    </row>
    <row r="135" spans="6:26">
      <c r="F135" s="1">
        <v>1923</v>
      </c>
      <c r="G135" s="91"/>
      <c r="H135" s="95">
        <v>1691.1</v>
      </c>
      <c r="I135" s="96">
        <f>I$129+(I$137-I$129)*(6/8)</f>
        <v>0.47615321705823588</v>
      </c>
      <c r="N135" s="1">
        <v>1923</v>
      </c>
      <c r="O135" s="72">
        <f t="shared" si="10"/>
        <v>805.2227053671827</v>
      </c>
      <c r="P135" s="6">
        <f t="shared" si="11"/>
        <v>805.2227053671827</v>
      </c>
      <c r="T135" s="1">
        <v>1923</v>
      </c>
      <c r="U135" s="70">
        <f>GDP!P135</f>
        <v>86241.109343952368</v>
      </c>
      <c r="Y135" s="5">
        <v>1923</v>
      </c>
      <c r="Z135" s="5">
        <f t="shared" si="8"/>
        <v>0.9336877870572623</v>
      </c>
    </row>
    <row r="136" spans="6:26">
      <c r="F136" s="1">
        <v>1924</v>
      </c>
      <c r="G136" s="91"/>
      <c r="H136" s="95">
        <v>1841.8</v>
      </c>
      <c r="I136" s="96">
        <f>I$129+(I$137-I$129)*(7/8)</f>
        <v>0.47802268334321796</v>
      </c>
      <c r="N136" s="1">
        <v>1924</v>
      </c>
      <c r="O136" s="72">
        <f t="shared" si="10"/>
        <v>880.42217818153881</v>
      </c>
      <c r="P136" s="6">
        <f>I136*H136</f>
        <v>880.42217818153881</v>
      </c>
      <c r="T136" s="1">
        <v>1924</v>
      </c>
      <c r="U136" s="70">
        <f>GDP!P136</f>
        <v>87789.165157682248</v>
      </c>
      <c r="Y136" s="5">
        <v>1924</v>
      </c>
      <c r="Z136" s="5">
        <f t="shared" si="8"/>
        <v>1.0028825044641569</v>
      </c>
    </row>
    <row r="137" spans="6:26">
      <c r="F137" s="1">
        <v>1925</v>
      </c>
      <c r="G137" s="91">
        <v>845426</v>
      </c>
      <c r="H137" s="95">
        <v>1761.7</v>
      </c>
      <c r="I137" s="2">
        <f>(G137/1000)/H137</f>
        <v>0.47989214962820004</v>
      </c>
      <c r="N137" s="1">
        <v>1925</v>
      </c>
      <c r="O137" s="72">
        <f t="shared" si="10"/>
        <v>845.42600000000004</v>
      </c>
      <c r="P137" s="6">
        <f t="shared" ref="P137:P145" si="12">G137/1000</f>
        <v>845.42600000000004</v>
      </c>
      <c r="T137" s="1">
        <v>1925</v>
      </c>
      <c r="U137" s="70">
        <f>GDP!P137</f>
        <v>91452.297228543088</v>
      </c>
      <c r="Y137" s="5">
        <v>1925</v>
      </c>
      <c r="Z137" s="5">
        <f t="shared" si="8"/>
        <v>0.92444479320978168</v>
      </c>
    </row>
    <row r="138" spans="6:26">
      <c r="F138" s="1">
        <v>1926</v>
      </c>
      <c r="G138" s="91">
        <v>879124</v>
      </c>
      <c r="H138" s="95">
        <v>1974.1</v>
      </c>
      <c r="N138" s="1">
        <v>1926</v>
      </c>
      <c r="O138" s="72">
        <f t="shared" si="10"/>
        <v>879.12400000000002</v>
      </c>
      <c r="P138" s="6">
        <f t="shared" si="12"/>
        <v>879.12400000000002</v>
      </c>
      <c r="T138" s="1">
        <v>1926</v>
      </c>
      <c r="U138" s="70">
        <f>GDP!P138</f>
        <v>97888.529280975636</v>
      </c>
      <c r="Y138" s="5">
        <v>1926</v>
      </c>
      <c r="Z138" s="5">
        <f t="shared" si="8"/>
        <v>0.89808684067220457</v>
      </c>
    </row>
    <row r="139" spans="6:26">
      <c r="F139" s="1">
        <v>1927</v>
      </c>
      <c r="G139" s="91">
        <v>911940</v>
      </c>
      <c r="H139" s="95">
        <v>2220</v>
      </c>
      <c r="N139" s="1">
        <v>1927</v>
      </c>
      <c r="O139" s="72">
        <f t="shared" si="10"/>
        <v>911.94</v>
      </c>
      <c r="P139" s="6">
        <f t="shared" si="12"/>
        <v>911.94</v>
      </c>
      <c r="T139" s="1">
        <v>1927</v>
      </c>
      <c r="U139" s="70">
        <f>GDP!P139</f>
        <v>96469.478118389903</v>
      </c>
      <c r="Y139" s="5">
        <v>1927</v>
      </c>
      <c r="Z139" s="5">
        <f t="shared" si="8"/>
        <v>0.94531453656341236</v>
      </c>
    </row>
    <row r="140" spans="6:26">
      <c r="F140" s="1">
        <v>1928</v>
      </c>
      <c r="G140" s="91">
        <v>882727</v>
      </c>
      <c r="H140" s="95">
        <v>2174.6</v>
      </c>
      <c r="N140" s="1">
        <v>1928</v>
      </c>
      <c r="O140" s="72">
        <f t="shared" si="10"/>
        <v>882.72699999999998</v>
      </c>
      <c r="P140" s="6">
        <f t="shared" si="12"/>
        <v>882.72699999999998</v>
      </c>
      <c r="T140" s="1">
        <v>1928</v>
      </c>
      <c r="U140" s="70">
        <f>GDP!P140</f>
        <v>98308.544424235675</v>
      </c>
      <c r="Y140" s="5">
        <v>1928</v>
      </c>
      <c r="Z140" s="5">
        <f t="shared" si="8"/>
        <v>0.89791483046552378</v>
      </c>
    </row>
    <row r="141" spans="6:26">
      <c r="F141" s="1">
        <v>1929</v>
      </c>
      <c r="G141" s="91">
        <v>1095541</v>
      </c>
      <c r="H141" s="95">
        <v>2331.3000000000002</v>
      </c>
      <c r="N141" s="1">
        <v>1929</v>
      </c>
      <c r="O141" s="72">
        <f t="shared" si="10"/>
        <v>1095.5409999999999</v>
      </c>
      <c r="P141" s="6">
        <f t="shared" si="12"/>
        <v>1095.5409999999999</v>
      </c>
      <c r="T141" s="1">
        <v>1929</v>
      </c>
      <c r="U141" s="70">
        <f>GDP!P141</f>
        <v>104559.76980642273</v>
      </c>
      <c r="Y141" s="5">
        <v>1929</v>
      </c>
      <c r="Z141" s="5">
        <f t="shared" si="8"/>
        <v>1.0477653135888072</v>
      </c>
    </row>
    <row r="142" spans="6:26">
      <c r="F142" s="1">
        <v>1930</v>
      </c>
      <c r="G142" s="91">
        <v>1146845</v>
      </c>
      <c r="H142" s="95">
        <v>2410.3000000000002</v>
      </c>
      <c r="N142" s="1">
        <v>1930</v>
      </c>
      <c r="O142" s="72">
        <f t="shared" si="10"/>
        <v>1146.845</v>
      </c>
      <c r="P142" s="6">
        <f t="shared" si="12"/>
        <v>1146.845</v>
      </c>
      <c r="T142" s="1">
        <v>1930</v>
      </c>
      <c r="U142" s="70">
        <f>GDP!P142</f>
        <v>92163.322863919035</v>
      </c>
      <c r="Y142" s="5">
        <v>1930</v>
      </c>
      <c r="Z142" s="5">
        <f t="shared" si="8"/>
        <v>1.2443616010821781</v>
      </c>
    </row>
    <row r="143" spans="6:26">
      <c r="F143" s="1">
        <v>1931</v>
      </c>
      <c r="G143" s="91">
        <v>833648</v>
      </c>
      <c r="H143" s="95">
        <v>1860</v>
      </c>
      <c r="N143" s="1">
        <v>1931</v>
      </c>
      <c r="O143" s="72">
        <f t="shared" si="10"/>
        <v>833.64800000000002</v>
      </c>
      <c r="P143" s="6">
        <f t="shared" si="12"/>
        <v>833.64800000000002</v>
      </c>
      <c r="T143" s="1">
        <v>1931</v>
      </c>
      <c r="U143" s="70">
        <f>GDP!P143</f>
        <v>77393.790361996071</v>
      </c>
      <c r="Y143" s="5">
        <v>1931</v>
      </c>
      <c r="Z143" s="5">
        <f t="shared" si="8"/>
        <v>1.0771510170270193</v>
      </c>
    </row>
    <row r="144" spans="6:26">
      <c r="F144" s="1">
        <v>1932</v>
      </c>
      <c r="G144" s="91">
        <v>427191</v>
      </c>
      <c r="H144" s="95">
        <v>1056.8</v>
      </c>
      <c r="N144" s="1">
        <v>1932</v>
      </c>
      <c r="O144" s="72">
        <f t="shared" si="10"/>
        <v>427.19099999999997</v>
      </c>
      <c r="P144" s="6">
        <f t="shared" si="12"/>
        <v>427.19099999999997</v>
      </c>
      <c r="T144" s="1">
        <v>1932</v>
      </c>
      <c r="U144" s="70">
        <f>GDP!P144</f>
        <v>59524.146088391804</v>
      </c>
      <c r="Y144" s="5">
        <v>1932</v>
      </c>
      <c r="Z144" s="5">
        <f t="shared" si="8"/>
        <v>0.71767682205072292</v>
      </c>
    </row>
    <row r="145" spans="6:26">
      <c r="F145" s="1">
        <v>1933</v>
      </c>
      <c r="G145" s="91">
        <v>352574</v>
      </c>
      <c r="H145" s="95">
        <v>746.8</v>
      </c>
      <c r="N145" s="1">
        <v>1933</v>
      </c>
      <c r="O145" s="72">
        <f>P145</f>
        <v>352.57400000000001</v>
      </c>
      <c r="P145" s="6">
        <f t="shared" si="12"/>
        <v>352.57400000000001</v>
      </c>
      <c r="T145" s="1">
        <v>1933</v>
      </c>
      <c r="U145" s="70">
        <f>GDP!P145</f>
        <v>57156.060709249439</v>
      </c>
      <c r="Y145" s="5">
        <v>1933</v>
      </c>
      <c r="Z145" s="5">
        <f t="shared" si="8"/>
        <v>0.6168619663862589</v>
      </c>
    </row>
    <row r="146" spans="6:26">
      <c r="F146" s="1">
        <v>1934</v>
      </c>
      <c r="G146" s="91">
        <v>419509</v>
      </c>
      <c r="H146" s="95">
        <v>783.5</v>
      </c>
      <c r="N146" s="1">
        <v>1934</v>
      </c>
      <c r="O146" s="72">
        <f>Q146</f>
        <v>420</v>
      </c>
      <c r="P146" s="6">
        <f>G146/1000</f>
        <v>419.50900000000001</v>
      </c>
      <c r="Q146" s="22">
        <f t="shared" ref="Q146:Q177" si="13">C14</f>
        <v>420</v>
      </c>
      <c r="R146" s="22"/>
      <c r="T146" s="1">
        <v>1934</v>
      </c>
      <c r="U146" s="70">
        <f>GDP!P146</f>
        <v>66802.408499455196</v>
      </c>
      <c r="Y146" s="5">
        <v>1934</v>
      </c>
      <c r="Z146" s="5">
        <f t="shared" si="8"/>
        <v>0.62871984623642019</v>
      </c>
    </row>
    <row r="147" spans="6:26">
      <c r="F147" s="1">
        <v>1935</v>
      </c>
      <c r="G147" s="91">
        <v>527113</v>
      </c>
      <c r="H147" s="95">
        <v>1056.0999999999999</v>
      </c>
      <c r="N147" s="1">
        <v>1935</v>
      </c>
      <c r="O147" s="72">
        <f t="shared" ref="O147:O210" si="14">Q147</f>
        <v>527</v>
      </c>
      <c r="P147" s="6">
        <f t="shared" ref="P147:P182" si="15">G147/1000</f>
        <v>527.11300000000006</v>
      </c>
      <c r="Q147" s="22">
        <f t="shared" si="13"/>
        <v>527</v>
      </c>
      <c r="R147" s="22"/>
      <c r="T147" s="1">
        <v>1935</v>
      </c>
      <c r="U147" s="70">
        <f>GDP!P147</f>
        <v>74243.676787545701</v>
      </c>
      <c r="Y147" s="5">
        <v>1935</v>
      </c>
      <c r="Z147" s="5">
        <f t="shared" si="8"/>
        <v>0.70982475922906296</v>
      </c>
    </row>
    <row r="148" spans="6:26">
      <c r="F148" s="1">
        <v>1936</v>
      </c>
      <c r="G148" s="91">
        <v>674416</v>
      </c>
      <c r="H148" s="95">
        <v>1393.4</v>
      </c>
      <c r="N148" s="1">
        <v>1936</v>
      </c>
      <c r="O148" s="72">
        <f t="shared" si="14"/>
        <v>674</v>
      </c>
      <c r="P148" s="6">
        <f t="shared" si="15"/>
        <v>674.41600000000005</v>
      </c>
      <c r="Q148" s="22">
        <f t="shared" si="13"/>
        <v>674</v>
      </c>
      <c r="R148" s="22"/>
      <c r="T148" s="1">
        <v>1936</v>
      </c>
      <c r="U148" s="70">
        <f>GDP!P148</f>
        <v>84833.058577975797</v>
      </c>
      <c r="Y148" s="5">
        <v>1936</v>
      </c>
      <c r="Z148" s="5">
        <f t="shared" si="8"/>
        <v>0.79450159088686045</v>
      </c>
    </row>
    <row r="149" spans="6:26">
      <c r="F149" s="1">
        <v>1937</v>
      </c>
      <c r="G149" s="91">
        <v>1091741</v>
      </c>
      <c r="H149" s="95">
        <v>2129.6999999999998</v>
      </c>
      <c r="N149" s="1">
        <v>1937</v>
      </c>
      <c r="O149" s="72">
        <f t="shared" si="14"/>
        <v>1092</v>
      </c>
      <c r="P149" s="6">
        <f t="shared" si="15"/>
        <v>1091.741</v>
      </c>
      <c r="Q149" s="22">
        <f t="shared" si="13"/>
        <v>1092</v>
      </c>
      <c r="R149" s="22"/>
      <c r="T149" s="1">
        <v>1937</v>
      </c>
      <c r="U149" s="70">
        <f>GDP!P149</f>
        <v>93006.353258605232</v>
      </c>
      <c r="Y149" s="5">
        <v>1937</v>
      </c>
      <c r="Z149" s="5">
        <f t="shared" si="8"/>
        <v>1.1741133392938023</v>
      </c>
    </row>
    <row r="150" spans="6:26">
      <c r="F150" s="1">
        <v>1938</v>
      </c>
      <c r="G150" s="91">
        <v>1286312</v>
      </c>
      <c r="H150" s="95">
        <v>2573.3000000000002</v>
      </c>
      <c r="N150" s="1">
        <v>1938</v>
      </c>
      <c r="O150" s="72">
        <f t="shared" si="14"/>
        <v>1286</v>
      </c>
      <c r="P150" s="6">
        <f t="shared" si="15"/>
        <v>1286.3119999999999</v>
      </c>
      <c r="Q150" s="22">
        <f t="shared" si="13"/>
        <v>1286</v>
      </c>
      <c r="R150" s="22"/>
      <c r="T150" s="1">
        <v>1938</v>
      </c>
      <c r="U150" s="70">
        <f>GDP!P150</f>
        <v>87355.149509646828</v>
      </c>
      <c r="Y150" s="5">
        <v>1938</v>
      </c>
      <c r="Z150" s="5">
        <f t="shared" si="8"/>
        <v>1.4721513353462741</v>
      </c>
    </row>
    <row r="151" spans="6:26">
      <c r="F151" s="1">
        <v>1939</v>
      </c>
      <c r="G151" s="91">
        <v>1028834</v>
      </c>
      <c r="H151" s="95">
        <v>2155.8000000000002</v>
      </c>
      <c r="N151" s="1">
        <v>1939</v>
      </c>
      <c r="O151" s="72">
        <f t="shared" si="14"/>
        <v>1029</v>
      </c>
      <c r="P151" s="6">
        <f t="shared" si="15"/>
        <v>1028.8340000000001</v>
      </c>
      <c r="Q151" s="22">
        <f t="shared" si="13"/>
        <v>1029</v>
      </c>
      <c r="R151" s="22"/>
      <c r="T151" s="1">
        <v>1939</v>
      </c>
      <c r="U151" s="70">
        <f>GDP!P151</f>
        <v>93440.368906640608</v>
      </c>
      <c r="Y151" s="5">
        <v>1939</v>
      </c>
      <c r="Z151" s="5">
        <f t="shared" si="8"/>
        <v>1.1012370906070676</v>
      </c>
    </row>
    <row r="152" spans="6:26">
      <c r="F152" s="1">
        <v>1940</v>
      </c>
      <c r="G152" s="91">
        <v>982017</v>
      </c>
      <c r="H152" s="95">
        <v>2089</v>
      </c>
      <c r="N152" s="1">
        <v>1940</v>
      </c>
      <c r="O152" s="72">
        <f t="shared" si="14"/>
        <v>892</v>
      </c>
      <c r="P152" s="6">
        <f t="shared" si="15"/>
        <v>982.01700000000005</v>
      </c>
      <c r="Q152" s="22">
        <f t="shared" si="13"/>
        <v>892</v>
      </c>
      <c r="R152" s="22"/>
      <c r="T152" s="1">
        <v>1940</v>
      </c>
      <c r="U152" s="70">
        <f>GDP!P152</f>
        <v>102902.71006265625</v>
      </c>
      <c r="Y152" s="5">
        <v>1940</v>
      </c>
      <c r="Z152" s="5">
        <f t="shared" si="8"/>
        <v>0.86683820033201431</v>
      </c>
    </row>
    <row r="153" spans="6:26">
      <c r="F153" s="1">
        <v>1941</v>
      </c>
      <c r="G153" s="91">
        <v>1417655</v>
      </c>
      <c r="H153" s="95">
        <v>3438</v>
      </c>
      <c r="N153" s="1">
        <v>1941</v>
      </c>
      <c r="O153" s="72">
        <f t="shared" si="14"/>
        <v>1314</v>
      </c>
      <c r="P153" s="6">
        <f t="shared" si="15"/>
        <v>1417.655</v>
      </c>
      <c r="Q153" s="22">
        <f t="shared" si="13"/>
        <v>1314</v>
      </c>
      <c r="R153" s="22"/>
      <c r="T153" s="1">
        <v>1941</v>
      </c>
      <c r="U153" s="70">
        <f>GDP!P153</f>
        <v>129313.66228527017</v>
      </c>
      <c r="Y153" s="5">
        <v>1941</v>
      </c>
      <c r="Z153" s="5">
        <f t="shared" si="8"/>
        <v>1.0161339310778106</v>
      </c>
    </row>
    <row r="154" spans="6:26">
      <c r="F154" s="1">
        <v>1942</v>
      </c>
      <c r="G154" s="91">
        <v>3262800</v>
      </c>
      <c r="H154" s="95">
        <v>7982</v>
      </c>
      <c r="N154" s="1">
        <v>1942</v>
      </c>
      <c r="O154" s="72">
        <f t="shared" si="14"/>
        <v>3263</v>
      </c>
      <c r="P154" s="6">
        <f t="shared" si="15"/>
        <v>3262.8</v>
      </c>
      <c r="Q154" s="22">
        <f t="shared" si="13"/>
        <v>3263</v>
      </c>
      <c r="R154" s="22"/>
      <c r="T154" s="1">
        <v>1942</v>
      </c>
      <c r="U154" s="70">
        <f>GDP!P154</f>
        <v>165957.98346259855</v>
      </c>
      <c r="Y154" s="5">
        <v>1942</v>
      </c>
      <c r="Z154" s="5">
        <f t="shared" ref="Z154:Z185" si="16">(O154/U154)*100</f>
        <v>1.9661603087237876</v>
      </c>
    </row>
    <row r="155" spans="6:26">
      <c r="F155" s="1">
        <v>1943</v>
      </c>
      <c r="G155" s="91">
        <v>6629932</v>
      </c>
      <c r="H155" s="95">
        <v>16062</v>
      </c>
      <c r="N155" s="1">
        <v>1943</v>
      </c>
      <c r="O155" s="72">
        <f t="shared" si="14"/>
        <v>6505</v>
      </c>
      <c r="P155" s="6">
        <f t="shared" si="15"/>
        <v>6629.9319999999998</v>
      </c>
      <c r="Q155" s="22">
        <f t="shared" si="13"/>
        <v>6505</v>
      </c>
      <c r="R155" s="22"/>
      <c r="T155" s="1">
        <v>1943</v>
      </c>
      <c r="U155" s="70">
        <f>GDP!P155</f>
        <v>203091.32227100828</v>
      </c>
      <c r="Y155" s="5">
        <v>1943</v>
      </c>
      <c r="Z155" s="5">
        <f t="shared" si="16"/>
        <v>3.2029925883882053</v>
      </c>
    </row>
    <row r="156" spans="6:26">
      <c r="F156" s="1">
        <v>1944</v>
      </c>
      <c r="G156" s="91">
        <v>18261005</v>
      </c>
      <c r="H156" s="95">
        <v>34543</v>
      </c>
      <c r="N156" s="1">
        <v>1944</v>
      </c>
      <c r="O156" s="72">
        <f t="shared" si="14"/>
        <v>19705</v>
      </c>
      <c r="P156" s="6">
        <f t="shared" si="15"/>
        <v>18261.005000000001</v>
      </c>
      <c r="Q156" s="22">
        <f t="shared" si="13"/>
        <v>19705</v>
      </c>
      <c r="R156" s="22"/>
      <c r="T156" s="1">
        <v>1944</v>
      </c>
      <c r="U156" s="70">
        <f>GDP!P156</f>
        <v>224455.09252211396</v>
      </c>
      <c r="Y156" s="5">
        <v>1944</v>
      </c>
      <c r="Z156" s="5">
        <f t="shared" si="16"/>
        <v>8.7790389509913247</v>
      </c>
    </row>
    <row r="157" spans="6:26">
      <c r="F157" s="1">
        <v>1945</v>
      </c>
      <c r="G157" s="91">
        <v>19034313</v>
      </c>
      <c r="H157" s="95">
        <v>34360</v>
      </c>
      <c r="N157" s="1">
        <v>1945</v>
      </c>
      <c r="O157" s="72">
        <f t="shared" si="14"/>
        <v>18372</v>
      </c>
      <c r="P157" s="6">
        <f t="shared" si="15"/>
        <v>19034.312999999998</v>
      </c>
      <c r="Q157" s="22">
        <f t="shared" si="13"/>
        <v>18372</v>
      </c>
      <c r="R157" s="22"/>
      <c r="T157" s="1">
        <v>1945</v>
      </c>
      <c r="U157" s="70">
        <f>GDP!P157</f>
        <v>228015.22087927055</v>
      </c>
      <c r="Y157" s="5">
        <v>1945</v>
      </c>
      <c r="Z157" s="5">
        <f t="shared" si="16"/>
        <v>8.0573568418608339</v>
      </c>
    </row>
    <row r="158" spans="6:26">
      <c r="F158" s="1">
        <v>1946</v>
      </c>
      <c r="G158" s="91">
        <v>18704536</v>
      </c>
      <c r="H158" s="95">
        <v>27981</v>
      </c>
      <c r="N158" s="1">
        <v>1946</v>
      </c>
      <c r="O158" s="72">
        <f t="shared" si="14"/>
        <v>16098</v>
      </c>
      <c r="P158" s="6">
        <f t="shared" si="15"/>
        <v>18704.536</v>
      </c>
      <c r="Q158" s="22">
        <f t="shared" si="13"/>
        <v>16098</v>
      </c>
      <c r="R158" s="22"/>
      <c r="T158" s="1">
        <v>1946</v>
      </c>
      <c r="U158" s="70">
        <f>GDP!P158</f>
        <v>227543.20386113069</v>
      </c>
      <c r="Y158" s="5">
        <v>1946</v>
      </c>
      <c r="Z158" s="5">
        <f t="shared" si="16"/>
        <v>7.0747004203318626</v>
      </c>
    </row>
    <row r="159" spans="6:26">
      <c r="F159" s="1">
        <v>1947</v>
      </c>
      <c r="G159" s="91">
        <v>19343297</v>
      </c>
      <c r="H159" s="95">
        <v>26550</v>
      </c>
      <c r="N159" s="1">
        <v>1947</v>
      </c>
      <c r="O159" s="72">
        <f t="shared" si="14"/>
        <v>17935</v>
      </c>
      <c r="P159" s="6">
        <f t="shared" si="15"/>
        <v>19343.296999999999</v>
      </c>
      <c r="Q159" s="22">
        <f t="shared" si="13"/>
        <v>17935</v>
      </c>
      <c r="R159" s="22"/>
      <c r="T159" s="1">
        <v>1947</v>
      </c>
      <c r="U159" s="70">
        <f>GDP!P159</f>
        <v>249625</v>
      </c>
      <c r="Y159" s="5">
        <v>1947</v>
      </c>
      <c r="Z159" s="5">
        <f t="shared" si="16"/>
        <v>7.1847771657486224</v>
      </c>
    </row>
    <row r="160" spans="6:26">
      <c r="F160" s="1">
        <v>1948</v>
      </c>
      <c r="G160" s="91">
        <v>20997781</v>
      </c>
      <c r="H160" s="95">
        <v>28993</v>
      </c>
      <c r="N160" s="1">
        <v>1948</v>
      </c>
      <c r="O160" s="72">
        <f t="shared" si="14"/>
        <v>19315</v>
      </c>
      <c r="P160" s="6">
        <f t="shared" si="15"/>
        <v>20997.780999999999</v>
      </c>
      <c r="Q160" s="22">
        <f t="shared" si="13"/>
        <v>19315</v>
      </c>
      <c r="R160" s="22"/>
      <c r="T160" s="1">
        <v>1948</v>
      </c>
      <c r="U160" s="70">
        <f>GDP!P160</f>
        <v>274475</v>
      </c>
      <c r="Y160" s="5">
        <v>1948</v>
      </c>
      <c r="Z160" s="5">
        <f t="shared" si="16"/>
        <v>7.0370707714728118</v>
      </c>
    </row>
    <row r="161" spans="6:26">
      <c r="F161" s="1">
        <v>1949</v>
      </c>
      <c r="G161" s="91">
        <v>18051822</v>
      </c>
      <c r="H161" s="95">
        <v>26744</v>
      </c>
      <c r="N161" s="1">
        <v>1949</v>
      </c>
      <c r="O161" s="72">
        <f t="shared" si="14"/>
        <v>15552</v>
      </c>
      <c r="P161" s="6">
        <f t="shared" si="15"/>
        <v>18051.822</v>
      </c>
      <c r="Q161" s="22">
        <f t="shared" si="13"/>
        <v>15552</v>
      </c>
      <c r="R161" s="22"/>
      <c r="T161" s="1">
        <v>1949</v>
      </c>
      <c r="U161" s="70">
        <f>GDP!P161</f>
        <v>272475</v>
      </c>
      <c r="Y161" s="5">
        <v>1949</v>
      </c>
      <c r="Z161" s="5">
        <f t="shared" si="16"/>
        <v>5.7076796036333608</v>
      </c>
    </row>
    <row r="162" spans="6:26">
      <c r="F162" s="1">
        <v>1950</v>
      </c>
      <c r="G162" s="91">
        <v>17153308</v>
      </c>
      <c r="H162" s="95">
        <v>26204</v>
      </c>
      <c r="N162" s="1">
        <v>1950</v>
      </c>
      <c r="O162" s="72">
        <f t="shared" si="14"/>
        <v>15755</v>
      </c>
      <c r="P162" s="6">
        <f t="shared" si="15"/>
        <v>17153.308000000001</v>
      </c>
      <c r="Q162" s="22">
        <f t="shared" si="13"/>
        <v>15755</v>
      </c>
      <c r="R162" s="22"/>
      <c r="T162" s="1">
        <v>1950</v>
      </c>
      <c r="U162" s="70">
        <f>GDP!P162</f>
        <v>299825.00000000006</v>
      </c>
      <c r="Y162" s="5">
        <v>1950</v>
      </c>
      <c r="Z162" s="5">
        <f t="shared" si="16"/>
        <v>5.2547319269573904</v>
      </c>
    </row>
    <row r="163" spans="6:26">
      <c r="F163" s="1">
        <v>1951</v>
      </c>
      <c r="G163" s="91">
        <v>22997308</v>
      </c>
      <c r="H163" s="95">
        <v>35717</v>
      </c>
      <c r="N163" s="1">
        <v>1951</v>
      </c>
      <c r="O163" s="72">
        <f t="shared" si="14"/>
        <v>21616</v>
      </c>
      <c r="P163" s="6">
        <f t="shared" si="15"/>
        <v>22997.308000000001</v>
      </c>
      <c r="Q163" s="22">
        <f t="shared" si="13"/>
        <v>21616</v>
      </c>
      <c r="R163" s="22"/>
      <c r="T163" s="1">
        <v>1951</v>
      </c>
      <c r="U163" s="70">
        <f>GDP!P163</f>
        <v>346925</v>
      </c>
      <c r="Y163" s="5">
        <v>1951</v>
      </c>
      <c r="Z163" s="5">
        <f t="shared" si="16"/>
        <v>6.2307415147366143</v>
      </c>
    </row>
    <row r="164" spans="6:26">
      <c r="F164" s="1">
        <v>1952</v>
      </c>
      <c r="G164" s="91">
        <v>29274107</v>
      </c>
      <c r="H164" s="95">
        <v>49160</v>
      </c>
      <c r="N164" s="1">
        <v>1952</v>
      </c>
      <c r="O164" s="72">
        <f t="shared" si="14"/>
        <v>27934</v>
      </c>
      <c r="P164" s="6">
        <f t="shared" si="15"/>
        <v>29274.107</v>
      </c>
      <c r="Q164" s="22">
        <f t="shared" si="13"/>
        <v>27934</v>
      </c>
      <c r="R164" s="22"/>
      <c r="T164" s="1">
        <v>1952</v>
      </c>
      <c r="U164" s="70">
        <f>GDP!P164</f>
        <v>367325</v>
      </c>
      <c r="Y164" s="5">
        <v>1952</v>
      </c>
      <c r="Z164" s="5">
        <f t="shared" si="16"/>
        <v>7.6047097257197303</v>
      </c>
    </row>
    <row r="165" spans="6:26">
      <c r="F165" s="1">
        <v>1953</v>
      </c>
      <c r="G165" s="91">
        <v>32536217</v>
      </c>
      <c r="H165" s="95">
        <v>51054</v>
      </c>
      <c r="N165" s="1">
        <v>1953</v>
      </c>
      <c r="O165" s="72">
        <f t="shared" si="14"/>
        <v>29816</v>
      </c>
      <c r="P165" s="6">
        <f t="shared" si="15"/>
        <v>32536.217000000001</v>
      </c>
      <c r="Q165" s="22">
        <f t="shared" si="13"/>
        <v>29816</v>
      </c>
      <c r="R165" s="22"/>
      <c r="T165" s="1">
        <v>1953</v>
      </c>
      <c r="U165" s="70">
        <f>GDP!P165</f>
        <v>389225</v>
      </c>
      <c r="Y165" s="5">
        <v>1953</v>
      </c>
      <c r="Z165" s="5">
        <f t="shared" si="16"/>
        <v>7.660350696897682</v>
      </c>
    </row>
    <row r="166" spans="6:26">
      <c r="F166" s="1">
        <v>1954</v>
      </c>
      <c r="G166" s="91">
        <v>32813691</v>
      </c>
      <c r="H166" s="95">
        <v>50643</v>
      </c>
      <c r="N166" s="1">
        <v>1954</v>
      </c>
      <c r="O166" s="72">
        <f t="shared" si="14"/>
        <v>29542</v>
      </c>
      <c r="P166" s="6">
        <f t="shared" si="15"/>
        <v>32813.690999999999</v>
      </c>
      <c r="Q166" s="22">
        <f t="shared" si="13"/>
        <v>29542</v>
      </c>
      <c r="R166" s="22"/>
      <c r="T166" s="1">
        <v>1954</v>
      </c>
      <c r="U166" s="70">
        <f>GDP!P166</f>
        <v>390525.00000000006</v>
      </c>
      <c r="Y166" s="5">
        <v>1954</v>
      </c>
      <c r="Z166" s="5">
        <f t="shared" si="16"/>
        <v>7.5646885602714278</v>
      </c>
    </row>
    <row r="167" spans="6:26">
      <c r="F167" s="1">
        <v>1955</v>
      </c>
      <c r="G167" s="91">
        <v>31650106</v>
      </c>
      <c r="H167" s="95">
        <v>46608</v>
      </c>
      <c r="N167" s="1">
        <v>1955</v>
      </c>
      <c r="O167" s="72">
        <f t="shared" si="14"/>
        <v>28747</v>
      </c>
      <c r="P167" s="6">
        <f t="shared" si="15"/>
        <v>31650.106</v>
      </c>
      <c r="Q167" s="22">
        <f t="shared" si="13"/>
        <v>28747</v>
      </c>
      <c r="R167" s="22"/>
      <c r="T167" s="1">
        <v>1955</v>
      </c>
      <c r="U167" s="70">
        <f>GDP!P167</f>
        <v>425475</v>
      </c>
      <c r="Y167" s="5">
        <v>1955</v>
      </c>
      <c r="Z167" s="5">
        <f t="shared" si="16"/>
        <v>6.7564486750102821</v>
      </c>
    </row>
    <row r="168" spans="6:26">
      <c r="F168" s="1">
        <v>1956</v>
      </c>
      <c r="G168" s="91">
        <v>35337642</v>
      </c>
      <c r="H168" s="95">
        <v>53068</v>
      </c>
      <c r="N168" s="1">
        <v>1956</v>
      </c>
      <c r="O168" s="72">
        <f t="shared" si="14"/>
        <v>32188</v>
      </c>
      <c r="P168" s="6">
        <f t="shared" si="15"/>
        <v>35337.642</v>
      </c>
      <c r="Q168" s="22">
        <f t="shared" si="13"/>
        <v>32188</v>
      </c>
      <c r="R168" s="22"/>
      <c r="T168" s="1">
        <v>1956</v>
      </c>
      <c r="U168" s="70">
        <f>GDP!P168</f>
        <v>449350</v>
      </c>
      <c r="Y168" s="5">
        <v>1956</v>
      </c>
      <c r="Z168" s="5">
        <f t="shared" si="16"/>
        <v>7.1632357850228106</v>
      </c>
    </row>
    <row r="169" spans="6:26">
      <c r="F169" s="1">
        <v>1957</v>
      </c>
      <c r="G169" s="91">
        <v>39029772</v>
      </c>
      <c r="H169" s="95">
        <v>56787</v>
      </c>
      <c r="N169" s="1">
        <v>1957</v>
      </c>
      <c r="O169" s="72">
        <f t="shared" si="14"/>
        <v>35620</v>
      </c>
      <c r="P169" s="6">
        <f t="shared" si="15"/>
        <v>39029.771999999997</v>
      </c>
      <c r="Q169" s="22">
        <f t="shared" si="13"/>
        <v>35620</v>
      </c>
      <c r="R169" s="22"/>
      <c r="T169" s="1">
        <v>1957</v>
      </c>
      <c r="U169" s="70">
        <f>GDP!P169</f>
        <v>474049.99999999994</v>
      </c>
      <c r="Y169" s="5">
        <v>1957</v>
      </c>
      <c r="Z169" s="5">
        <f t="shared" si="16"/>
        <v>7.5139753190591714</v>
      </c>
    </row>
    <row r="170" spans="6:26">
      <c r="F170" s="1">
        <v>1958</v>
      </c>
      <c r="G170" s="91">
        <v>38568559</v>
      </c>
      <c r="H170" s="95">
        <v>54798</v>
      </c>
      <c r="N170" s="1">
        <v>1958</v>
      </c>
      <c r="O170" s="72">
        <f t="shared" si="14"/>
        <v>34724</v>
      </c>
      <c r="P170" s="6">
        <f t="shared" si="15"/>
        <v>38568.559000000001</v>
      </c>
      <c r="Q170" s="22">
        <f t="shared" si="13"/>
        <v>34724</v>
      </c>
      <c r="R170" s="22"/>
      <c r="T170" s="1">
        <v>1958</v>
      </c>
      <c r="U170" s="70">
        <f>GDP!P170</f>
        <v>481225</v>
      </c>
      <c r="Y170" s="5">
        <v>1958</v>
      </c>
      <c r="Z170" s="5">
        <f t="shared" si="16"/>
        <v>7.2157514676087064</v>
      </c>
    </row>
    <row r="171" spans="6:26">
      <c r="F171" s="1">
        <v>1959</v>
      </c>
      <c r="G171" s="91">
        <v>40734744</v>
      </c>
      <c r="H171" s="95">
        <v>54028</v>
      </c>
      <c r="N171" s="1">
        <v>1959</v>
      </c>
      <c r="O171" s="72">
        <f t="shared" si="14"/>
        <v>36719</v>
      </c>
      <c r="P171" s="6">
        <f t="shared" si="15"/>
        <v>40734.743999999999</v>
      </c>
      <c r="Q171" s="22">
        <f t="shared" si="13"/>
        <v>36719</v>
      </c>
      <c r="R171" s="22"/>
      <c r="T171" s="1">
        <v>1959</v>
      </c>
      <c r="U171" s="70">
        <f>GDP!P171</f>
        <v>521650</v>
      </c>
      <c r="Y171" s="5">
        <v>1959</v>
      </c>
      <c r="Z171" s="5">
        <f t="shared" si="16"/>
        <v>7.0390108310169657</v>
      </c>
    </row>
    <row r="172" spans="6:26">
      <c r="F172" s="1">
        <v>1960</v>
      </c>
      <c r="G172" s="91">
        <v>44945711</v>
      </c>
      <c r="H172" s="95">
        <v>62209</v>
      </c>
      <c r="N172" s="1">
        <v>1960</v>
      </c>
      <c r="O172" s="72">
        <f t="shared" si="14"/>
        <v>40715</v>
      </c>
      <c r="P172" s="6">
        <f t="shared" si="15"/>
        <v>44945.711000000003</v>
      </c>
      <c r="Q172" s="22">
        <f t="shared" si="13"/>
        <v>40715</v>
      </c>
      <c r="R172" s="22"/>
      <c r="T172" s="1">
        <v>1960</v>
      </c>
      <c r="U172" s="70">
        <f>GDP!P172</f>
        <v>542375</v>
      </c>
      <c r="Y172" s="5">
        <v>1960</v>
      </c>
      <c r="Z172" s="5">
        <f t="shared" si="16"/>
        <v>7.5067988015671814</v>
      </c>
    </row>
    <row r="173" spans="6:26">
      <c r="F173" s="1">
        <v>1961</v>
      </c>
      <c r="G173" s="91">
        <v>46153001</v>
      </c>
      <c r="H173" s="95">
        <v>62292</v>
      </c>
      <c r="N173" s="1">
        <v>1961</v>
      </c>
      <c r="O173" s="72">
        <f t="shared" si="14"/>
        <v>41338</v>
      </c>
      <c r="P173" s="6">
        <f t="shared" si="15"/>
        <v>46153.000999999997</v>
      </c>
      <c r="Q173" s="22">
        <f t="shared" si="13"/>
        <v>41338</v>
      </c>
      <c r="R173" s="22"/>
      <c r="T173" s="1">
        <v>1961</v>
      </c>
      <c r="U173" s="70">
        <f>GDP!P173</f>
        <v>562200</v>
      </c>
      <c r="Y173" s="5">
        <v>1961</v>
      </c>
      <c r="Z173" s="5">
        <f t="shared" si="16"/>
        <v>7.352899324083956</v>
      </c>
    </row>
    <row r="174" spans="6:26">
      <c r="F174" s="1">
        <v>1962</v>
      </c>
      <c r="G174" s="91">
        <v>50649594</v>
      </c>
      <c r="H174" s="95">
        <v>66094</v>
      </c>
      <c r="N174" s="1">
        <v>1962</v>
      </c>
      <c r="O174" s="72">
        <f t="shared" si="14"/>
        <v>45571</v>
      </c>
      <c r="P174" s="6">
        <f t="shared" si="15"/>
        <v>50649.593999999997</v>
      </c>
      <c r="Q174" s="22">
        <f t="shared" si="13"/>
        <v>45571</v>
      </c>
      <c r="R174" s="22"/>
      <c r="T174" s="1">
        <v>1962</v>
      </c>
      <c r="U174" s="70">
        <f>GDP!P174</f>
        <v>603925</v>
      </c>
      <c r="Y174" s="5">
        <v>1962</v>
      </c>
      <c r="Z174" s="5">
        <f t="shared" si="16"/>
        <v>7.5458045287080351</v>
      </c>
    </row>
    <row r="175" spans="6:26">
      <c r="F175" s="1">
        <v>1963</v>
      </c>
      <c r="G175" s="91">
        <v>52987581</v>
      </c>
      <c r="H175" s="95">
        <v>69167</v>
      </c>
      <c r="N175" s="1">
        <v>1963</v>
      </c>
      <c r="O175" s="72">
        <f t="shared" si="14"/>
        <v>47588</v>
      </c>
      <c r="P175" s="6">
        <f t="shared" si="15"/>
        <v>52987.580999999998</v>
      </c>
      <c r="Q175" s="22">
        <f t="shared" si="13"/>
        <v>47588</v>
      </c>
      <c r="R175" s="22"/>
      <c r="T175" s="1">
        <v>1963</v>
      </c>
      <c r="U175" s="70">
        <f>GDP!P175</f>
        <v>637450</v>
      </c>
      <c r="Y175" s="5">
        <v>1963</v>
      </c>
      <c r="Z175" s="5">
        <f t="shared" si="16"/>
        <v>7.4653698329280731</v>
      </c>
    </row>
    <row r="176" spans="6:26">
      <c r="F176" s="1">
        <v>1964</v>
      </c>
      <c r="G176" s="91">
        <v>54590354</v>
      </c>
      <c r="H176" s="95">
        <v>72190</v>
      </c>
      <c r="N176" s="1">
        <v>1964</v>
      </c>
      <c r="O176" s="72">
        <f t="shared" si="14"/>
        <v>48697</v>
      </c>
      <c r="P176" s="6">
        <f t="shared" si="15"/>
        <v>54590.353999999999</v>
      </c>
      <c r="Q176" s="22">
        <f t="shared" si="13"/>
        <v>48697</v>
      </c>
      <c r="R176" s="22"/>
      <c r="T176" s="1">
        <v>1964</v>
      </c>
      <c r="U176" s="70">
        <f>GDP!P176</f>
        <v>684450</v>
      </c>
      <c r="Y176" s="5">
        <v>1964</v>
      </c>
      <c r="Z176" s="5">
        <f t="shared" si="16"/>
        <v>7.1147636788662432</v>
      </c>
    </row>
    <row r="177" spans="6:26">
      <c r="F177" s="1">
        <v>1965</v>
      </c>
      <c r="G177" s="91">
        <v>53660683</v>
      </c>
      <c r="H177" s="95">
        <v>74253</v>
      </c>
      <c r="N177" s="1">
        <v>1965</v>
      </c>
      <c r="O177" s="72">
        <f t="shared" si="14"/>
        <v>48792</v>
      </c>
      <c r="P177" s="6">
        <f t="shared" si="15"/>
        <v>53660.682999999997</v>
      </c>
      <c r="Q177" s="22">
        <f t="shared" si="13"/>
        <v>48792</v>
      </c>
      <c r="R177" s="22"/>
      <c r="T177" s="1">
        <v>1965</v>
      </c>
      <c r="U177" s="70">
        <f>GDP!P177</f>
        <v>742300.00000000012</v>
      </c>
      <c r="Y177" s="5">
        <v>1965</v>
      </c>
      <c r="Z177" s="5">
        <f t="shared" si="16"/>
        <v>6.5730836588980184</v>
      </c>
    </row>
    <row r="178" spans="6:26">
      <c r="F178" s="1">
        <v>1966</v>
      </c>
      <c r="G178" s="91">
        <v>61297552</v>
      </c>
      <c r="H178" s="95">
        <v>85519</v>
      </c>
      <c r="N178" s="1">
        <v>1966</v>
      </c>
      <c r="O178" s="72">
        <f t="shared" si="14"/>
        <v>55446</v>
      </c>
      <c r="P178" s="6">
        <f t="shared" si="15"/>
        <v>61297.552000000003</v>
      </c>
      <c r="Q178" s="22">
        <f t="shared" ref="Q178:Q209" si="17">C46</f>
        <v>55446</v>
      </c>
      <c r="R178" s="22"/>
      <c r="T178" s="1">
        <v>1966</v>
      </c>
      <c r="U178" s="70">
        <f>GDP!P178</f>
        <v>813400.00000000012</v>
      </c>
      <c r="Y178" s="5">
        <v>1966</v>
      </c>
      <c r="Z178" s="5">
        <f t="shared" si="16"/>
        <v>6.8165724120973685</v>
      </c>
    </row>
    <row r="179" spans="6:26">
      <c r="F179" s="1">
        <v>1967</v>
      </c>
      <c r="G179" s="91">
        <v>69370595</v>
      </c>
      <c r="H179" s="95">
        <v>95497</v>
      </c>
      <c r="N179" s="1">
        <v>1967</v>
      </c>
      <c r="O179" s="72">
        <f t="shared" si="14"/>
        <v>61526</v>
      </c>
      <c r="P179" s="6">
        <f t="shared" si="15"/>
        <v>69370.595000000001</v>
      </c>
      <c r="Q179" s="22">
        <f t="shared" si="17"/>
        <v>61526</v>
      </c>
      <c r="R179" s="22"/>
      <c r="T179" s="1">
        <v>1967</v>
      </c>
      <c r="U179" s="70">
        <f>GDP!P179</f>
        <v>859950</v>
      </c>
      <c r="Y179" s="5">
        <v>1967</v>
      </c>
      <c r="Z179" s="5">
        <f t="shared" si="16"/>
        <v>7.1546020117448688</v>
      </c>
    </row>
    <row r="180" spans="6:26">
      <c r="F180" s="1">
        <v>1968</v>
      </c>
      <c r="G180" s="91">
        <v>78252045</v>
      </c>
      <c r="H180" s="95">
        <v>97391</v>
      </c>
      <c r="N180" s="1">
        <v>1968</v>
      </c>
      <c r="O180" s="72">
        <f t="shared" si="14"/>
        <v>68726</v>
      </c>
      <c r="P180" s="6">
        <f t="shared" si="15"/>
        <v>78252.044999999998</v>
      </c>
      <c r="Q180" s="22">
        <f t="shared" si="17"/>
        <v>68726</v>
      </c>
      <c r="R180" s="22"/>
      <c r="T180" s="1">
        <v>1968</v>
      </c>
      <c r="U180" s="70">
        <f>GDP!P180</f>
        <v>940625</v>
      </c>
      <c r="Y180" s="5">
        <v>1968</v>
      </c>
      <c r="Z180" s="5">
        <f t="shared" si="16"/>
        <v>7.3064186046511628</v>
      </c>
    </row>
    <row r="181" spans="6:26">
      <c r="F181" s="1">
        <v>1969</v>
      </c>
      <c r="G181" s="91">
        <v>97440406</v>
      </c>
      <c r="H181" s="95">
        <v>123927</v>
      </c>
      <c r="N181" s="1">
        <v>1969</v>
      </c>
      <c r="O181" s="72">
        <f t="shared" si="14"/>
        <v>87249</v>
      </c>
      <c r="P181" s="6">
        <f t="shared" si="15"/>
        <v>97440.406000000003</v>
      </c>
      <c r="Q181" s="22">
        <f t="shared" si="17"/>
        <v>87249</v>
      </c>
      <c r="R181" s="22"/>
      <c r="T181" s="1">
        <v>1969</v>
      </c>
      <c r="U181" s="70">
        <f>GDP!P181</f>
        <v>1017600</v>
      </c>
      <c r="Y181" s="5">
        <v>1969</v>
      </c>
      <c r="Z181" s="5">
        <f t="shared" si="16"/>
        <v>8.5739976415094343</v>
      </c>
    </row>
    <row r="182" spans="6:26">
      <c r="F182" s="1">
        <v>1970</v>
      </c>
      <c r="G182" s="91">
        <v>103651585</v>
      </c>
      <c r="H182" s="95">
        <v>123241</v>
      </c>
      <c r="N182" s="1">
        <v>1970</v>
      </c>
      <c r="O182" s="72">
        <f t="shared" si="14"/>
        <v>90412</v>
      </c>
      <c r="P182" s="6">
        <f t="shared" si="15"/>
        <v>103651.58500000001</v>
      </c>
      <c r="Q182" s="22">
        <f t="shared" si="17"/>
        <v>90412</v>
      </c>
      <c r="R182" s="22"/>
      <c r="T182" s="1">
        <v>1970</v>
      </c>
      <c r="U182" s="70">
        <f>GDP!P182</f>
        <v>1073325</v>
      </c>
      <c r="Y182" s="5">
        <v>1970</v>
      </c>
      <c r="Z182" s="5">
        <f t="shared" si="16"/>
        <v>8.4235436610532695</v>
      </c>
    </row>
    <row r="183" spans="6:26">
      <c r="F183" s="1">
        <v>1971</v>
      </c>
      <c r="H183" s="93">
        <v>113015</v>
      </c>
      <c r="N183" s="1">
        <v>1971</v>
      </c>
      <c r="O183" s="72">
        <f t="shared" si="14"/>
        <v>86230</v>
      </c>
      <c r="Q183" s="22">
        <f t="shared" si="17"/>
        <v>86230</v>
      </c>
      <c r="R183" s="22"/>
      <c r="T183" s="1">
        <v>1971</v>
      </c>
      <c r="U183" s="70">
        <f>GDP!P183</f>
        <v>1164875</v>
      </c>
      <c r="Y183" s="5">
        <v>1971</v>
      </c>
      <c r="Z183" s="5">
        <f t="shared" si="16"/>
        <v>7.4025109990342317</v>
      </c>
    </row>
    <row r="184" spans="6:26">
      <c r="F184" s="1">
        <v>1972</v>
      </c>
      <c r="H184" s="93">
        <v>126903</v>
      </c>
      <c r="N184" s="1">
        <v>1972</v>
      </c>
      <c r="O184" s="72">
        <f t="shared" si="14"/>
        <v>94737</v>
      </c>
      <c r="Q184" s="22">
        <f t="shared" si="17"/>
        <v>94737</v>
      </c>
      <c r="R184" s="22"/>
      <c r="T184" s="1">
        <v>1972</v>
      </c>
      <c r="U184" s="70">
        <f>GDP!P184</f>
        <v>1279125</v>
      </c>
      <c r="Y184" s="5">
        <v>1972</v>
      </c>
      <c r="Z184" s="5">
        <f t="shared" si="16"/>
        <v>7.4063910876575783</v>
      </c>
    </row>
    <row r="185" spans="6:26">
      <c r="F185" s="1">
        <v>1973</v>
      </c>
      <c r="H185" s="93">
        <v>139399</v>
      </c>
      <c r="N185" s="1">
        <v>1973</v>
      </c>
      <c r="O185" s="72">
        <f t="shared" si="14"/>
        <v>103246</v>
      </c>
      <c r="Q185" s="22">
        <f t="shared" si="17"/>
        <v>103246</v>
      </c>
      <c r="R185" s="22"/>
      <c r="T185" s="1">
        <v>1973</v>
      </c>
      <c r="U185" s="70">
        <f>GDP!P185</f>
        <v>1425375</v>
      </c>
      <c r="Y185" s="5">
        <v>1973</v>
      </c>
      <c r="Z185" s="5">
        <f t="shared" si="16"/>
        <v>7.2434271682890463</v>
      </c>
    </row>
    <row r="186" spans="6:26">
      <c r="F186" s="1">
        <v>1974</v>
      </c>
      <c r="H186" s="93">
        <v>157572</v>
      </c>
      <c r="N186" s="1">
        <v>1974</v>
      </c>
      <c r="O186" s="72">
        <f t="shared" si="14"/>
        <v>118952</v>
      </c>
      <c r="Q186" s="22">
        <f t="shared" si="17"/>
        <v>118952</v>
      </c>
      <c r="R186" s="22"/>
      <c r="T186" s="1">
        <v>1974</v>
      </c>
      <c r="U186" s="70">
        <f>GDP!P186</f>
        <v>1545250</v>
      </c>
      <c r="Y186" s="5">
        <v>1974</v>
      </c>
      <c r="Z186" s="5">
        <f t="shared" ref="Z186:Z217" si="18">(O186/U186)*100</f>
        <v>7.6979129590681126</v>
      </c>
    </row>
    <row r="187" spans="6:26">
      <c r="F187" s="1">
        <v>1975</v>
      </c>
      <c r="H187" s="93">
        <v>163007</v>
      </c>
      <c r="N187" s="1">
        <v>1975</v>
      </c>
      <c r="O187" s="72">
        <f t="shared" si="14"/>
        <v>122386</v>
      </c>
      <c r="Q187" s="22">
        <f t="shared" si="17"/>
        <v>122386</v>
      </c>
      <c r="R187" s="22"/>
      <c r="T187" s="1">
        <v>1975</v>
      </c>
      <c r="U187" s="70">
        <f>GDP!P187</f>
        <v>1684900</v>
      </c>
      <c r="Y187" s="5">
        <v>1975</v>
      </c>
      <c r="Z187" s="5">
        <f t="shared" si="18"/>
        <v>7.2636951747878209</v>
      </c>
    </row>
    <row r="188" spans="6:26">
      <c r="F188" s="1">
        <v>1976</v>
      </c>
      <c r="H188" s="93">
        <v>173012</v>
      </c>
      <c r="N188" s="1">
        <v>1976</v>
      </c>
      <c r="O188" s="72">
        <f t="shared" si="14"/>
        <v>131603</v>
      </c>
      <c r="Q188" s="22">
        <f t="shared" si="17"/>
        <v>131603</v>
      </c>
      <c r="R188" s="22"/>
      <c r="T188" s="1">
        <v>1976</v>
      </c>
      <c r="U188" s="70">
        <f>GDP!P188</f>
        <v>1873425</v>
      </c>
      <c r="Y188" s="5">
        <v>1976</v>
      </c>
      <c r="Z188" s="5">
        <f t="shared" si="18"/>
        <v>7.0247274377143469</v>
      </c>
    </row>
    <row r="189" spans="6:26">
      <c r="F189" s="1">
        <v>1977</v>
      </c>
      <c r="H189" s="93">
        <v>212518</v>
      </c>
      <c r="N189" s="1">
        <v>1977</v>
      </c>
      <c r="O189" s="72">
        <f t="shared" si="14"/>
        <v>157626</v>
      </c>
      <c r="Q189" s="22">
        <f t="shared" si="17"/>
        <v>157626</v>
      </c>
      <c r="R189" s="22"/>
      <c r="T189" s="1">
        <v>1977</v>
      </c>
      <c r="U189" s="70">
        <f>GDP!P189</f>
        <v>2081824.9999999998</v>
      </c>
      <c r="Y189" s="5">
        <v>1977</v>
      </c>
      <c r="Z189" s="5">
        <f t="shared" si="18"/>
        <v>7.5715297875661989</v>
      </c>
    </row>
    <row r="190" spans="6:26">
      <c r="F190" s="1">
        <v>1978</v>
      </c>
      <c r="H190" s="93">
        <v>240940</v>
      </c>
      <c r="N190" s="1">
        <v>1978</v>
      </c>
      <c r="O190" s="72">
        <f t="shared" si="14"/>
        <v>180988</v>
      </c>
      <c r="Q190" s="22">
        <f t="shared" si="17"/>
        <v>180988</v>
      </c>
      <c r="R190" s="22"/>
      <c r="T190" s="1">
        <v>1978</v>
      </c>
      <c r="U190" s="70">
        <f>GDP!P190</f>
        <v>2351600</v>
      </c>
      <c r="Y190" s="5">
        <v>1978</v>
      </c>
      <c r="Z190" s="5">
        <f t="shared" si="18"/>
        <v>7.6963769348528661</v>
      </c>
    </row>
    <row r="191" spans="6:26">
      <c r="F191" s="1">
        <v>1979</v>
      </c>
      <c r="H191" s="93">
        <v>283518</v>
      </c>
      <c r="N191" s="1">
        <v>1979</v>
      </c>
      <c r="O191" s="72">
        <f t="shared" si="14"/>
        <v>217841</v>
      </c>
      <c r="Q191" s="22">
        <f t="shared" si="17"/>
        <v>217841</v>
      </c>
      <c r="R191" s="22"/>
      <c r="T191" s="1">
        <v>1979</v>
      </c>
      <c r="U191" s="70">
        <f>GDP!P191</f>
        <v>2627325</v>
      </c>
      <c r="Y191" s="5">
        <v>1979</v>
      </c>
      <c r="Z191" s="5">
        <f t="shared" si="18"/>
        <v>8.2913609850323056</v>
      </c>
    </row>
    <row r="192" spans="6:26">
      <c r="F192" s="1">
        <v>1980</v>
      </c>
      <c r="H192" s="93">
        <v>308669</v>
      </c>
      <c r="N192" s="1">
        <v>1980</v>
      </c>
      <c r="O192" s="72">
        <f t="shared" si="14"/>
        <v>244069</v>
      </c>
      <c r="Q192" s="22">
        <f t="shared" si="17"/>
        <v>244069</v>
      </c>
      <c r="R192" s="22"/>
      <c r="T192" s="1">
        <v>1980</v>
      </c>
      <c r="U192" s="70">
        <f>GDP!P192</f>
        <v>2857325.0000000005</v>
      </c>
      <c r="Y192" s="5">
        <v>1980</v>
      </c>
      <c r="Z192" s="5">
        <f t="shared" si="18"/>
        <v>8.5418704557584437</v>
      </c>
    </row>
    <row r="193" spans="6:26">
      <c r="F193" s="1">
        <v>1981</v>
      </c>
      <c r="H193" s="93">
        <v>347054</v>
      </c>
      <c r="N193" s="1">
        <v>1981</v>
      </c>
      <c r="O193" s="72">
        <f t="shared" si="14"/>
        <v>285917</v>
      </c>
      <c r="Q193" s="22">
        <f t="shared" si="17"/>
        <v>285917</v>
      </c>
      <c r="R193" s="22"/>
      <c r="T193" s="1">
        <v>1981</v>
      </c>
      <c r="U193" s="70">
        <f>GDP!P193</f>
        <v>3207024.9999999995</v>
      </c>
      <c r="Y193" s="5">
        <v>1981</v>
      </c>
      <c r="Z193" s="5">
        <f t="shared" si="18"/>
        <v>8.9153343051582077</v>
      </c>
    </row>
    <row r="194" spans="6:26">
      <c r="F194" s="1">
        <v>1982</v>
      </c>
      <c r="H194" s="93">
        <v>346951</v>
      </c>
      <c r="N194" s="1">
        <v>1982</v>
      </c>
      <c r="O194" s="72">
        <f t="shared" si="14"/>
        <v>297744</v>
      </c>
      <c r="Q194" s="22">
        <f t="shared" si="17"/>
        <v>297744</v>
      </c>
      <c r="R194" s="22"/>
      <c r="T194" s="1">
        <v>1982</v>
      </c>
      <c r="U194" s="70">
        <f>GDP!P194</f>
        <v>3343800</v>
      </c>
      <c r="Y194" s="5">
        <v>1982</v>
      </c>
      <c r="Z194" s="5">
        <f t="shared" si="18"/>
        <v>8.9043603086308991</v>
      </c>
    </row>
    <row r="195" spans="6:26">
      <c r="F195" s="1">
        <v>1983</v>
      </c>
      <c r="H195" s="93">
        <v>325960</v>
      </c>
      <c r="N195" s="1">
        <v>1983</v>
      </c>
      <c r="O195" s="72">
        <f t="shared" si="14"/>
        <v>288938</v>
      </c>
      <c r="Q195" s="22">
        <f t="shared" si="17"/>
        <v>288938</v>
      </c>
      <c r="R195" s="22"/>
      <c r="T195" s="1">
        <v>1983</v>
      </c>
      <c r="U195" s="70">
        <f>GDP!P195</f>
        <v>3634025.0000000005</v>
      </c>
      <c r="Y195" s="5">
        <v>1983</v>
      </c>
      <c r="Z195" s="5">
        <f t="shared" si="18"/>
        <v>7.9509084279827462</v>
      </c>
    </row>
    <row r="196" spans="6:26">
      <c r="F196" s="1">
        <v>1984</v>
      </c>
      <c r="H196" s="93">
        <v>355308</v>
      </c>
      <c r="N196" s="1">
        <v>1984</v>
      </c>
      <c r="O196" s="72">
        <f t="shared" si="14"/>
        <v>298415</v>
      </c>
      <c r="Q196" s="22">
        <f t="shared" si="17"/>
        <v>298415</v>
      </c>
      <c r="R196" s="22"/>
      <c r="T196" s="1">
        <v>1984</v>
      </c>
      <c r="U196" s="70">
        <f>GDP!P196</f>
        <v>4037650</v>
      </c>
      <c r="Y196" s="5">
        <v>1984</v>
      </c>
      <c r="Z196" s="5">
        <f t="shared" si="18"/>
        <v>7.390809010191572</v>
      </c>
    </row>
    <row r="197" spans="6:26">
      <c r="F197" s="1">
        <v>1985</v>
      </c>
      <c r="H197" s="93">
        <v>395862</v>
      </c>
      <c r="N197" s="1">
        <v>1985</v>
      </c>
      <c r="O197" s="72">
        <f t="shared" si="14"/>
        <v>334531</v>
      </c>
      <c r="Q197" s="22">
        <f t="shared" si="17"/>
        <v>334531</v>
      </c>
      <c r="R197" s="22"/>
      <c r="T197" s="1">
        <v>1985</v>
      </c>
      <c r="U197" s="70">
        <f>GDP!P197</f>
        <v>4339000</v>
      </c>
      <c r="Y197" s="5">
        <v>1985</v>
      </c>
      <c r="Z197" s="5">
        <f t="shared" si="18"/>
        <v>7.709864023968656</v>
      </c>
    </row>
    <row r="198" spans="6:26">
      <c r="F198" s="1">
        <v>1986</v>
      </c>
      <c r="H198" s="93">
        <v>412102</v>
      </c>
      <c r="N198" s="1">
        <v>1986</v>
      </c>
      <c r="O198" s="72">
        <f t="shared" si="14"/>
        <v>348959</v>
      </c>
      <c r="Q198" s="22">
        <f t="shared" si="17"/>
        <v>348959</v>
      </c>
      <c r="R198" s="22"/>
      <c r="T198" s="1">
        <v>1986</v>
      </c>
      <c r="U198" s="70">
        <f>GDP!P198</f>
        <v>4579625</v>
      </c>
      <c r="Y198" s="5">
        <v>1986</v>
      </c>
      <c r="Z198" s="5">
        <f t="shared" si="18"/>
        <v>7.6198160329721318</v>
      </c>
    </row>
    <row r="199" spans="6:26">
      <c r="F199" s="1">
        <v>1987</v>
      </c>
      <c r="H199" s="93">
        <v>476483</v>
      </c>
      <c r="N199" s="1">
        <v>1987</v>
      </c>
      <c r="O199" s="72">
        <f t="shared" si="14"/>
        <v>392557</v>
      </c>
      <c r="Q199" s="22">
        <f t="shared" si="17"/>
        <v>392557</v>
      </c>
      <c r="R199" s="22"/>
      <c r="T199" s="1">
        <v>1987</v>
      </c>
      <c r="U199" s="70">
        <f>GDP!P199</f>
        <v>4855250</v>
      </c>
      <c r="Y199" s="5">
        <v>1987</v>
      </c>
      <c r="Z199" s="5">
        <f t="shared" si="18"/>
        <v>8.0852067349776018</v>
      </c>
    </row>
    <row r="200" spans="6:26">
      <c r="F200" s="1">
        <v>1988</v>
      </c>
      <c r="H200" s="93">
        <v>495689</v>
      </c>
      <c r="N200" s="1">
        <v>1988</v>
      </c>
      <c r="O200" s="72">
        <f t="shared" si="14"/>
        <v>401181</v>
      </c>
      <c r="Q200" s="22">
        <f t="shared" si="17"/>
        <v>401181</v>
      </c>
      <c r="R200" s="22"/>
      <c r="T200" s="1">
        <v>1988</v>
      </c>
      <c r="U200" s="70">
        <f>GDP!P200</f>
        <v>5236425</v>
      </c>
      <c r="Y200" s="5">
        <v>1988</v>
      </c>
      <c r="Z200" s="5">
        <f t="shared" si="18"/>
        <v>7.6613529268537217</v>
      </c>
    </row>
    <row r="201" spans="6:26">
      <c r="F201" s="1">
        <v>1989</v>
      </c>
      <c r="H201" s="93">
        <v>548981</v>
      </c>
      <c r="N201" s="1">
        <v>1989</v>
      </c>
      <c r="O201" s="72">
        <f t="shared" si="14"/>
        <v>445690</v>
      </c>
      <c r="Q201" s="22">
        <f t="shared" si="17"/>
        <v>445690</v>
      </c>
      <c r="R201" s="22"/>
      <c r="T201" s="1">
        <v>1989</v>
      </c>
      <c r="U201" s="70">
        <f>GDP!P201</f>
        <v>5641599.9999999991</v>
      </c>
      <c r="Y201" s="5">
        <v>1989</v>
      </c>
      <c r="Z201" s="5">
        <f t="shared" si="18"/>
        <v>7.9000638116846291</v>
      </c>
    </row>
    <row r="202" spans="6:26">
      <c r="F202" s="1">
        <v>1990</v>
      </c>
      <c r="H202" s="93">
        <v>560391</v>
      </c>
      <c r="N202" s="1">
        <v>1990</v>
      </c>
      <c r="O202" s="72">
        <f t="shared" si="14"/>
        <v>466884</v>
      </c>
      <c r="Q202" s="22">
        <f t="shared" si="17"/>
        <v>466884</v>
      </c>
      <c r="R202" s="22"/>
      <c r="T202" s="1">
        <v>1990</v>
      </c>
      <c r="U202" s="70">
        <f>GDP!P202</f>
        <v>5963125.0000000009</v>
      </c>
      <c r="Y202" s="5">
        <v>1990</v>
      </c>
      <c r="Z202" s="5">
        <f t="shared" si="18"/>
        <v>7.8295189183523721</v>
      </c>
    </row>
    <row r="203" spans="6:26">
      <c r="F203" s="1">
        <v>1991</v>
      </c>
      <c r="H203" s="93">
        <v>565913</v>
      </c>
      <c r="N203" s="1">
        <v>1991</v>
      </c>
      <c r="O203" s="72">
        <f t="shared" si="14"/>
        <v>467827</v>
      </c>
      <c r="Q203" s="22">
        <f t="shared" si="17"/>
        <v>467827</v>
      </c>
      <c r="R203" s="22"/>
      <c r="T203" s="1">
        <v>1991</v>
      </c>
      <c r="U203" s="70">
        <f>GDP!P203</f>
        <v>6158125</v>
      </c>
      <c r="Y203" s="5">
        <v>1991</v>
      </c>
      <c r="Z203" s="5">
        <f t="shared" si="18"/>
        <v>7.5969065259311881</v>
      </c>
    </row>
    <row r="204" spans="6:26">
      <c r="F204" s="1">
        <v>1992</v>
      </c>
      <c r="H204" s="93">
        <v>576234</v>
      </c>
      <c r="N204" s="1">
        <v>1992</v>
      </c>
      <c r="O204" s="72">
        <f t="shared" si="14"/>
        <v>475964</v>
      </c>
      <c r="Q204" s="22">
        <f t="shared" si="17"/>
        <v>475964</v>
      </c>
      <c r="R204" s="22"/>
      <c r="T204" s="1">
        <v>1992</v>
      </c>
      <c r="U204" s="70">
        <f>GDP!P204</f>
        <v>6520325</v>
      </c>
      <c r="Y204" s="5">
        <v>1992</v>
      </c>
      <c r="Z204" s="5">
        <f t="shared" si="18"/>
        <v>7.2996974844045353</v>
      </c>
    </row>
    <row r="205" spans="6:26">
      <c r="F205" s="1">
        <v>1993</v>
      </c>
      <c r="H205" s="93">
        <v>627200</v>
      </c>
      <c r="N205" s="1">
        <v>1993</v>
      </c>
      <c r="O205" s="72">
        <f t="shared" si="14"/>
        <v>509680</v>
      </c>
      <c r="Q205" s="22">
        <f t="shared" si="17"/>
        <v>509680</v>
      </c>
      <c r="R205" s="22"/>
      <c r="T205" s="1">
        <v>1993</v>
      </c>
      <c r="U205" s="70">
        <f>GDP!P205</f>
        <v>6858550</v>
      </c>
      <c r="Y205" s="5">
        <v>1993</v>
      </c>
      <c r="Z205" s="5">
        <f t="shared" si="18"/>
        <v>7.43130836692887</v>
      </c>
    </row>
    <row r="206" spans="6:26">
      <c r="F206" s="1">
        <v>1994</v>
      </c>
      <c r="H206" s="93">
        <v>683440</v>
      </c>
      <c r="N206" s="1">
        <v>1994</v>
      </c>
      <c r="O206" s="72">
        <f t="shared" si="14"/>
        <v>543055</v>
      </c>
      <c r="Q206" s="22">
        <f t="shared" si="17"/>
        <v>543055</v>
      </c>
      <c r="R206" s="22"/>
      <c r="T206" s="1">
        <v>1994</v>
      </c>
      <c r="U206" s="70">
        <f>GDP!P206</f>
        <v>7287249.9999999991</v>
      </c>
      <c r="Y206" s="5">
        <v>1994</v>
      </c>
      <c r="Z206" s="5">
        <f t="shared" si="18"/>
        <v>7.4521252873168891</v>
      </c>
    </row>
    <row r="207" spans="6:26">
      <c r="F207" s="1">
        <v>1995</v>
      </c>
      <c r="H207" s="93">
        <v>747248</v>
      </c>
      <c r="N207" s="1">
        <v>1995</v>
      </c>
      <c r="O207" s="72">
        <f t="shared" si="14"/>
        <v>590244</v>
      </c>
      <c r="Q207" s="22">
        <f t="shared" si="17"/>
        <v>590244</v>
      </c>
      <c r="R207" s="22"/>
      <c r="T207" s="1">
        <v>1995</v>
      </c>
      <c r="U207" s="70">
        <f>GDP!P207</f>
        <v>7639750</v>
      </c>
      <c r="Y207" s="5">
        <v>1995</v>
      </c>
      <c r="Z207" s="5">
        <f t="shared" si="18"/>
        <v>7.7259596190974831</v>
      </c>
    </row>
    <row r="208" spans="6:26">
      <c r="F208" s="1">
        <v>1996</v>
      </c>
      <c r="H208" s="93">
        <v>828241</v>
      </c>
      <c r="N208" s="1">
        <v>1996</v>
      </c>
      <c r="O208" s="72">
        <f t="shared" si="14"/>
        <v>656417</v>
      </c>
      <c r="Q208" s="22">
        <f t="shared" si="17"/>
        <v>656417</v>
      </c>
      <c r="R208" s="22"/>
      <c r="T208" s="1">
        <v>1996</v>
      </c>
      <c r="U208" s="70">
        <f>GDP!P208</f>
        <v>8073124.9999999991</v>
      </c>
      <c r="Y208" s="5">
        <v>1996</v>
      </c>
      <c r="Z208" s="5">
        <f t="shared" si="18"/>
        <v>8.1308910737787432</v>
      </c>
    </row>
    <row r="209" spans="6:26">
      <c r="F209" s="1">
        <v>1997</v>
      </c>
      <c r="H209" s="93">
        <v>919759</v>
      </c>
      <c r="N209" s="1">
        <v>1997</v>
      </c>
      <c r="O209" s="72">
        <f t="shared" si="14"/>
        <v>737466</v>
      </c>
      <c r="Q209" s="22">
        <f t="shared" si="17"/>
        <v>737466</v>
      </c>
      <c r="R209" s="22"/>
      <c r="T209" s="1">
        <v>1997</v>
      </c>
      <c r="U209" s="70">
        <f>GDP!P209</f>
        <v>8577550</v>
      </c>
      <c r="Y209" s="5">
        <v>1997</v>
      </c>
      <c r="Z209" s="5">
        <f t="shared" si="18"/>
        <v>8.5976298593421188</v>
      </c>
    </row>
    <row r="210" spans="6:26">
      <c r="F210" s="1">
        <v>1998</v>
      </c>
      <c r="H210" s="93">
        <v>1017263</v>
      </c>
      <c r="N210" s="1">
        <v>1998</v>
      </c>
      <c r="O210" s="72">
        <f t="shared" si="14"/>
        <v>828586</v>
      </c>
      <c r="Q210" s="22">
        <f t="shared" ref="Q210:Q236" si="19">C78</f>
        <v>828586</v>
      </c>
      <c r="R210" s="22"/>
      <c r="T210" s="1">
        <v>1998</v>
      </c>
      <c r="U210" s="70">
        <f>GDP!P210</f>
        <v>9062825</v>
      </c>
      <c r="Y210" s="5">
        <v>1998</v>
      </c>
      <c r="Z210" s="5">
        <f t="shared" si="18"/>
        <v>9.1426900552531922</v>
      </c>
    </row>
    <row r="211" spans="6:26">
      <c r="F211" s="1">
        <v>1999</v>
      </c>
      <c r="H211" s="93">
        <v>1064160</v>
      </c>
      <c r="N211" s="1">
        <v>1999</v>
      </c>
      <c r="O211" s="72">
        <f t="shared" ref="O211:O236" si="20">Q211</f>
        <v>879480</v>
      </c>
      <c r="Q211" s="22">
        <f t="shared" si="19"/>
        <v>879480</v>
      </c>
      <c r="R211" s="22"/>
      <c r="T211" s="1">
        <v>1999</v>
      </c>
      <c r="U211" s="70">
        <f>GDP!P211</f>
        <v>9631175</v>
      </c>
      <c r="Y211" s="5">
        <v>1999</v>
      </c>
      <c r="Z211" s="5">
        <f t="shared" si="18"/>
        <v>9.1315960928962472</v>
      </c>
    </row>
    <row r="212" spans="6:26">
      <c r="F212" s="1">
        <v>2000</v>
      </c>
      <c r="H212" s="93">
        <v>1211751</v>
      </c>
      <c r="N212" s="1">
        <v>2000</v>
      </c>
      <c r="O212" s="72">
        <f t="shared" si="20"/>
        <v>1004462</v>
      </c>
      <c r="Q212" s="22">
        <f t="shared" si="19"/>
        <v>1004462</v>
      </c>
      <c r="R212" s="22"/>
      <c r="T212" s="1">
        <v>2000</v>
      </c>
      <c r="U212" s="70">
        <f>GDP!P212</f>
        <v>10250950</v>
      </c>
      <c r="Y212" s="5">
        <v>2000</v>
      </c>
      <c r="Z212" s="5">
        <f t="shared" si="18"/>
        <v>9.7987210941424951</v>
      </c>
    </row>
    <row r="213" spans="6:26">
      <c r="F213" s="1">
        <v>2001</v>
      </c>
      <c r="H213" s="93">
        <v>1145414</v>
      </c>
      <c r="N213" s="1">
        <v>2001</v>
      </c>
      <c r="O213" s="72">
        <f t="shared" si="20"/>
        <v>994339</v>
      </c>
      <c r="Q213" s="22">
        <f t="shared" si="19"/>
        <v>994339</v>
      </c>
      <c r="R213" s="22"/>
      <c r="T213" s="1">
        <v>2001</v>
      </c>
      <c r="U213" s="70">
        <f>GDP!P213</f>
        <v>10581925</v>
      </c>
      <c r="Y213" s="5">
        <v>2001</v>
      </c>
      <c r="Z213" s="5">
        <f t="shared" si="18"/>
        <v>9.3965795448370688</v>
      </c>
    </row>
    <row r="214" spans="6:26">
      <c r="F214" s="1">
        <v>2002</v>
      </c>
      <c r="H214" s="93">
        <v>1006389</v>
      </c>
      <c r="N214" s="1">
        <v>2002</v>
      </c>
      <c r="O214" s="72">
        <f t="shared" si="20"/>
        <v>858345</v>
      </c>
      <c r="Q214" s="22">
        <f t="shared" si="19"/>
        <v>858345</v>
      </c>
      <c r="R214" s="22"/>
      <c r="T214" s="1">
        <v>2002</v>
      </c>
      <c r="U214" s="70">
        <f>GDP!P214</f>
        <v>10929100</v>
      </c>
      <c r="Y214" s="5">
        <v>2002</v>
      </c>
      <c r="Z214" s="5">
        <f t="shared" si="18"/>
        <v>7.8537573999688899</v>
      </c>
    </row>
    <row r="215" spans="6:26">
      <c r="F215" s="1">
        <v>2003</v>
      </c>
      <c r="H215" s="93">
        <v>925477</v>
      </c>
      <c r="N215" s="1">
        <v>2003</v>
      </c>
      <c r="O215" s="72">
        <f t="shared" si="20"/>
        <v>793699</v>
      </c>
      <c r="Q215" s="22">
        <f t="shared" si="19"/>
        <v>793699</v>
      </c>
      <c r="R215" s="22"/>
      <c r="T215" s="1">
        <v>2003</v>
      </c>
      <c r="U215" s="70">
        <f>GDP!P215</f>
        <v>11456450</v>
      </c>
      <c r="Y215" s="5">
        <v>2003</v>
      </c>
      <c r="Z215" s="5">
        <f t="shared" si="18"/>
        <v>6.927966342104229</v>
      </c>
    </row>
    <row r="216" spans="6:26">
      <c r="F216" s="1">
        <v>2004</v>
      </c>
      <c r="H216" s="93">
        <v>998330</v>
      </c>
      <c r="N216" s="1">
        <v>2004</v>
      </c>
      <c r="O216" s="72">
        <f t="shared" si="20"/>
        <v>808959</v>
      </c>
      <c r="Q216" s="22">
        <f t="shared" si="19"/>
        <v>808959</v>
      </c>
      <c r="R216" s="22"/>
      <c r="T216" s="1">
        <v>2004</v>
      </c>
      <c r="U216" s="70">
        <f>GDP!P216</f>
        <v>12217175</v>
      </c>
      <c r="Y216" s="5">
        <v>2004</v>
      </c>
      <c r="Z216" s="5">
        <f t="shared" si="18"/>
        <v>6.6214898288679676</v>
      </c>
    </row>
    <row r="217" spans="6:26">
      <c r="F217" s="1">
        <v>2005</v>
      </c>
      <c r="H217" s="93">
        <v>1205504</v>
      </c>
      <c r="N217" s="1">
        <v>2005</v>
      </c>
      <c r="O217" s="72">
        <f t="shared" si="20"/>
        <v>927222</v>
      </c>
      <c r="Q217" s="22">
        <f t="shared" si="19"/>
        <v>927222</v>
      </c>
      <c r="R217" s="22"/>
      <c r="T217" s="1">
        <v>2005</v>
      </c>
      <c r="U217" s="70">
        <f>GDP!P217</f>
        <v>13039200</v>
      </c>
      <c r="Y217" s="5">
        <v>2005</v>
      </c>
      <c r="Z217" s="5">
        <f t="shared" si="18"/>
        <v>7.1110344192895276</v>
      </c>
    </row>
    <row r="218" spans="6:26">
      <c r="N218" s="1">
        <v>2006</v>
      </c>
      <c r="O218" s="72">
        <f t="shared" si="20"/>
        <v>1043908</v>
      </c>
      <c r="Q218" s="22">
        <f t="shared" si="19"/>
        <v>1043908</v>
      </c>
      <c r="R218" s="22"/>
      <c r="T218" s="1">
        <v>2006</v>
      </c>
      <c r="U218" s="70">
        <f>GDP!P218</f>
        <v>13815600</v>
      </c>
      <c r="Y218" s="5">
        <v>2006</v>
      </c>
      <c r="Z218" s="5">
        <f t="shared" ref="Z218:Z236" si="21">(O218/U218)*100</f>
        <v>7.5560091490778536</v>
      </c>
    </row>
    <row r="219" spans="6:26">
      <c r="N219" s="1">
        <v>2007</v>
      </c>
      <c r="O219" s="72">
        <f t="shared" si="20"/>
        <v>1163472</v>
      </c>
      <c r="Q219" s="22">
        <f t="shared" si="19"/>
        <v>1163472</v>
      </c>
      <c r="R219" s="22"/>
      <c r="T219" s="1">
        <v>2007</v>
      </c>
      <c r="U219" s="70">
        <f>GDP!P219</f>
        <v>14474250</v>
      </c>
      <c r="Y219" s="5">
        <v>2007</v>
      </c>
      <c r="Z219" s="5">
        <f t="shared" si="21"/>
        <v>8.0382195968703041</v>
      </c>
    </row>
    <row r="220" spans="6:26">
      <c r="N220" s="1">
        <v>2008</v>
      </c>
      <c r="O220" s="72">
        <f t="shared" si="20"/>
        <v>1145747</v>
      </c>
      <c r="Q220" s="22">
        <f t="shared" si="19"/>
        <v>1145747</v>
      </c>
      <c r="R220" s="22"/>
      <c r="T220" s="1">
        <v>2008</v>
      </c>
      <c r="U220" s="70">
        <f>GDP!P220</f>
        <v>14769849.999999998</v>
      </c>
      <c r="Y220" s="5">
        <v>2008</v>
      </c>
      <c r="Z220" s="5">
        <f t="shared" si="21"/>
        <v>7.7573367366628645</v>
      </c>
    </row>
    <row r="221" spans="6:26">
      <c r="N221" s="1">
        <v>2009</v>
      </c>
      <c r="O221" s="72">
        <f t="shared" si="20"/>
        <v>915308</v>
      </c>
      <c r="Q221" s="22">
        <f t="shared" si="19"/>
        <v>915308</v>
      </c>
      <c r="R221" s="22"/>
      <c r="T221" s="1">
        <v>2009</v>
      </c>
      <c r="U221" s="70">
        <f>GDP!P221</f>
        <v>14478050</v>
      </c>
      <c r="Y221" s="5">
        <v>2009</v>
      </c>
      <c r="Z221" s="5">
        <f t="shared" si="21"/>
        <v>6.3220392248956179</v>
      </c>
    </row>
    <row r="222" spans="6:26">
      <c r="N222" s="1">
        <v>2010</v>
      </c>
      <c r="O222" s="72">
        <f t="shared" si="20"/>
        <v>898549</v>
      </c>
      <c r="Q222" s="22">
        <f t="shared" si="19"/>
        <v>898549</v>
      </c>
      <c r="R222" s="22"/>
      <c r="T222" s="1">
        <v>2010</v>
      </c>
      <c r="U222" s="70">
        <f>GDP!P222</f>
        <v>15048975</v>
      </c>
      <c r="Y222" s="5">
        <v>2010</v>
      </c>
      <c r="Z222" s="5">
        <f t="shared" si="21"/>
        <v>5.9708319005114969</v>
      </c>
    </row>
    <row r="223" spans="6:26">
      <c r="N223" s="1">
        <v>2011</v>
      </c>
      <c r="O223" s="72">
        <f t="shared" si="20"/>
        <v>1091473</v>
      </c>
      <c r="Q223" s="22">
        <f t="shared" si="19"/>
        <v>1091473</v>
      </c>
      <c r="R223" s="22"/>
      <c r="T223" s="1">
        <v>2011</v>
      </c>
      <c r="U223" s="70">
        <f>GDP!P223</f>
        <v>15599725.000000002</v>
      </c>
      <c r="Y223" s="5">
        <v>2011</v>
      </c>
      <c r="Z223" s="5">
        <f t="shared" si="21"/>
        <v>6.9967451349302632</v>
      </c>
    </row>
    <row r="224" spans="6:26">
      <c r="N224" s="1">
        <v>2012</v>
      </c>
      <c r="O224" s="72">
        <f t="shared" si="20"/>
        <v>1132206</v>
      </c>
      <c r="Q224" s="22">
        <f t="shared" si="19"/>
        <v>1132206</v>
      </c>
      <c r="R224" s="22"/>
      <c r="T224" s="1">
        <v>2012</v>
      </c>
      <c r="U224" s="70">
        <f>GDP!P224</f>
        <v>16253950</v>
      </c>
      <c r="Y224" s="5">
        <v>2012</v>
      </c>
      <c r="Z224" s="5">
        <f t="shared" si="21"/>
        <v>6.9657283306519338</v>
      </c>
    </row>
    <row r="225" spans="14:26">
      <c r="N225" s="1">
        <v>2013</v>
      </c>
      <c r="O225" s="72">
        <f t="shared" si="20"/>
        <v>1316405</v>
      </c>
      <c r="Q225" s="22">
        <f t="shared" si="19"/>
        <v>1316405</v>
      </c>
      <c r="R225" s="22"/>
      <c r="T225" s="1">
        <v>2013</v>
      </c>
      <c r="U225" s="70">
        <f>GDP!P225</f>
        <v>16880675</v>
      </c>
      <c r="Y225" s="5">
        <v>2013</v>
      </c>
      <c r="Z225" s="5">
        <f t="shared" si="21"/>
        <v>7.798295980462866</v>
      </c>
    </row>
    <row r="226" spans="14:26">
      <c r="N226" s="1">
        <v>2014</v>
      </c>
      <c r="O226" s="72">
        <f t="shared" si="20"/>
        <v>1394568</v>
      </c>
      <c r="Q226" s="22">
        <f t="shared" si="19"/>
        <v>1394568</v>
      </c>
      <c r="R226" s="22"/>
      <c r="T226" s="1">
        <v>2014</v>
      </c>
      <c r="U226" s="70">
        <f>GDP!P226</f>
        <v>17608125</v>
      </c>
      <c r="Y226" s="5">
        <v>2014</v>
      </c>
      <c r="Z226" s="5">
        <f t="shared" si="21"/>
        <v>7.9200255563837727</v>
      </c>
    </row>
    <row r="227" spans="14:26">
      <c r="N227" s="1">
        <v>2015</v>
      </c>
      <c r="O227" s="72">
        <f t="shared" si="20"/>
        <v>1540802</v>
      </c>
      <c r="Q227" s="22">
        <f t="shared" si="19"/>
        <v>1540802</v>
      </c>
      <c r="R227" s="22"/>
      <c r="T227" s="1">
        <v>2015</v>
      </c>
      <c r="U227" s="70">
        <f>GDP!P227</f>
        <v>18295000</v>
      </c>
      <c r="Y227" s="5">
        <v>2015</v>
      </c>
      <c r="Z227" s="5">
        <f t="shared" si="21"/>
        <v>8.4219841486745004</v>
      </c>
    </row>
    <row r="228" spans="14:26">
      <c r="N228" s="1">
        <v>2016</v>
      </c>
      <c r="O228" s="72">
        <f t="shared" si="20"/>
        <v>1546075</v>
      </c>
      <c r="Q228" s="22">
        <f t="shared" si="19"/>
        <v>1546075</v>
      </c>
      <c r="R228" s="22"/>
      <c r="T228" s="1">
        <v>2016</v>
      </c>
      <c r="U228" s="70">
        <f>GDP!P228</f>
        <v>18804900</v>
      </c>
      <c r="Y228" s="5">
        <v>2016</v>
      </c>
      <c r="Z228" s="5">
        <f t="shared" si="21"/>
        <v>8.2216603119399725</v>
      </c>
    </row>
    <row r="229" spans="14:26">
      <c r="N229" s="1">
        <v>2017</v>
      </c>
      <c r="O229" s="72">
        <f t="shared" si="20"/>
        <v>1587120</v>
      </c>
      <c r="Q229" s="22">
        <f t="shared" si="19"/>
        <v>1587120</v>
      </c>
      <c r="R229" s="22"/>
      <c r="T229" s="1">
        <v>2017</v>
      </c>
      <c r="U229" s="70">
        <f>GDP!P229</f>
        <v>19612100</v>
      </c>
      <c r="Y229" s="5">
        <v>2017</v>
      </c>
      <c r="Z229" s="5">
        <f t="shared" si="21"/>
        <v>8.0925551062864258</v>
      </c>
    </row>
    <row r="230" spans="14:26">
      <c r="N230" s="1">
        <v>2018</v>
      </c>
      <c r="O230" s="72">
        <f t="shared" si="20"/>
        <v>1683538</v>
      </c>
      <c r="Q230" s="22">
        <f t="shared" si="19"/>
        <v>1683538</v>
      </c>
      <c r="R230" s="22"/>
      <c r="T230" s="1">
        <v>2018</v>
      </c>
      <c r="U230" s="70">
        <f>GDP!P230</f>
        <v>20656525</v>
      </c>
      <c r="Y230" s="5">
        <v>2018</v>
      </c>
      <c r="Z230" s="5">
        <f t="shared" si="21"/>
        <v>8.1501511023756414</v>
      </c>
    </row>
    <row r="231" spans="14:26">
      <c r="N231" s="1">
        <v>2019</v>
      </c>
      <c r="O231" s="72">
        <f t="shared" si="20"/>
        <v>1717857</v>
      </c>
      <c r="Q231" s="22">
        <f t="shared" si="19"/>
        <v>1717857</v>
      </c>
      <c r="R231" s="22"/>
      <c r="T231" s="1">
        <v>2019</v>
      </c>
      <c r="U231" s="70">
        <f>GDP!P231</f>
        <v>21539975</v>
      </c>
      <c r="Y231" s="5">
        <v>2019</v>
      </c>
      <c r="Z231" s="5">
        <f t="shared" si="21"/>
        <v>7.9752042423447564</v>
      </c>
    </row>
    <row r="232" spans="14:26">
      <c r="N232" s="1">
        <v>2020</v>
      </c>
      <c r="O232" s="72">
        <f t="shared" si="20"/>
        <v>1608663</v>
      </c>
      <c r="Q232" s="22">
        <f t="shared" si="19"/>
        <v>1608663</v>
      </c>
      <c r="R232" s="22"/>
      <c r="T232" s="1">
        <v>2020</v>
      </c>
      <c r="U232" s="70">
        <f>GDP!P232</f>
        <v>21354125</v>
      </c>
      <c r="Y232" s="5">
        <v>2020</v>
      </c>
      <c r="Z232" s="5">
        <f t="shared" si="21"/>
        <v>7.5332658210064798</v>
      </c>
    </row>
    <row r="233" spans="14:26">
      <c r="N233" s="1">
        <v>2021</v>
      </c>
      <c r="O233" s="72">
        <f t="shared" si="20"/>
        <v>2044377</v>
      </c>
      <c r="Q233" s="22">
        <f t="shared" si="19"/>
        <v>2044377</v>
      </c>
      <c r="R233" s="22"/>
      <c r="T233" s="1">
        <v>2021</v>
      </c>
      <c r="U233" s="70">
        <f>GDP!P233</f>
        <v>23681175</v>
      </c>
      <c r="Y233" s="5">
        <v>2021</v>
      </c>
      <c r="Z233" s="5">
        <f t="shared" si="21"/>
        <v>8.6329204526380128</v>
      </c>
    </row>
    <row r="234" spans="14:26">
      <c r="N234" s="1">
        <v>2022</v>
      </c>
      <c r="O234" s="72">
        <f t="shared" si="20"/>
        <v>2632146</v>
      </c>
      <c r="Q234" s="22">
        <f t="shared" si="19"/>
        <v>2632146</v>
      </c>
      <c r="R234" s="22"/>
      <c r="T234" s="1">
        <v>2022</v>
      </c>
      <c r="U234" s="70">
        <f>GDP!P234</f>
        <v>26006900</v>
      </c>
      <c r="Y234" s="5">
        <v>2022</v>
      </c>
      <c r="Z234" s="5">
        <f t="shared" si="21"/>
        <v>10.120952516447558</v>
      </c>
    </row>
    <row r="235" spans="14:26">
      <c r="N235" s="1">
        <v>2023</v>
      </c>
      <c r="O235" s="72">
        <f t="shared" si="20"/>
        <v>2176481</v>
      </c>
      <c r="Q235" s="22">
        <f t="shared" si="19"/>
        <v>2176481</v>
      </c>
      <c r="R235" s="22"/>
      <c r="T235" s="1">
        <v>2023</v>
      </c>
      <c r="U235" s="70">
        <f>GDP!P235</f>
        <v>27720725</v>
      </c>
      <c r="Y235" s="5">
        <v>2023</v>
      </c>
      <c r="Z235" s="5">
        <f t="shared" si="21"/>
        <v>7.8514577089884918</v>
      </c>
    </row>
    <row r="236" spans="14:26">
      <c r="N236" s="1">
        <v>2024</v>
      </c>
      <c r="O236" s="72">
        <f t="shared" si="20"/>
        <v>2426067</v>
      </c>
      <c r="Q236" s="22">
        <f t="shared" si="19"/>
        <v>2426067</v>
      </c>
      <c r="R236" s="22"/>
      <c r="T236" s="1">
        <v>2024</v>
      </c>
      <c r="U236" s="70">
        <f>GDP!P236</f>
        <v>29179075.000000004</v>
      </c>
      <c r="Y236" s="5">
        <v>2024</v>
      </c>
      <c r="Z236" s="5">
        <f t="shared" si="21"/>
        <v>8.3144068137869347</v>
      </c>
    </row>
    <row r="237" spans="14:26">
      <c r="R237" s="22"/>
    </row>
    <row r="238" spans="14:26">
      <c r="R238" s="22"/>
    </row>
    <row r="239" spans="14:26">
      <c r="R239" s="22"/>
    </row>
    <row r="240" spans="14:26">
      <c r="R240" s="22"/>
    </row>
    <row r="241" spans="18:18">
      <c r="R241" s="22"/>
    </row>
    <row r="242" spans="18:18">
      <c r="R242" s="22"/>
    </row>
  </sheetData>
  <hyperlinks>
    <hyperlink ref="I3" r:id="rId1" xr:uid="{C19D6F40-B52F-44BE-ADF6-1F6BD7822DC6}"/>
    <hyperlink ref="V3" r:id="rId2" xr:uid="{BBBCC9A1-C45E-4406-BCE0-1D9A51258507}"/>
    <hyperlink ref="V4" r:id="rId3" xr:uid="{28AD634B-3577-4120-95FE-73B6A93BF6C5}"/>
    <hyperlink ref="I6" r:id="rId4" xr:uid="{5045D4D9-B874-4281-B61D-83EC4C1BD603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DF86-4EA9-4A7C-B161-FC10CBBD970B}">
  <sheetPr>
    <tabColor theme="8" tint="0.59999389629810485"/>
  </sheetPr>
  <dimension ref="A1:O10"/>
  <sheetViews>
    <sheetView workbookViewId="0">
      <selection sqref="A1:O10"/>
    </sheetView>
  </sheetViews>
  <sheetFormatPr defaultRowHeight="15"/>
  <sheetData>
    <row r="1" spans="1:15">
      <c r="B1" t="s">
        <v>1725</v>
      </c>
      <c r="C1" t="s">
        <v>1809</v>
      </c>
      <c r="D1" t="s">
        <v>1810</v>
      </c>
      <c r="E1" t="s">
        <v>1811</v>
      </c>
      <c r="F1" t="s">
        <v>1812</v>
      </c>
      <c r="G1" t="s">
        <v>1813</v>
      </c>
      <c r="H1" t="s">
        <v>1814</v>
      </c>
      <c r="I1" t="s">
        <v>1815</v>
      </c>
      <c r="J1" t="s">
        <v>1816</v>
      </c>
      <c r="K1" t="s">
        <v>1817</v>
      </c>
      <c r="L1" t="s">
        <v>1818</v>
      </c>
      <c r="M1" t="s">
        <v>1831</v>
      </c>
      <c r="N1" t="s">
        <v>1832</v>
      </c>
      <c r="O1" t="s">
        <v>1821</v>
      </c>
    </row>
    <row r="2" spans="1:15">
      <c r="A2" t="s">
        <v>1822</v>
      </c>
      <c r="B2">
        <v>2.25253400000001</v>
      </c>
      <c r="C2">
        <v>0</v>
      </c>
      <c r="D2">
        <v>6.8017610000000097</v>
      </c>
      <c r="E2">
        <v>9.8575739999999996</v>
      </c>
      <c r="F2">
        <v>1.59444399999999</v>
      </c>
      <c r="G2">
        <v>3.89771000000039E-2</v>
      </c>
      <c r="H2">
        <v>4.3442669999999897</v>
      </c>
      <c r="I2">
        <v>3.2256230000000001</v>
      </c>
      <c r="J2">
        <v>3.7397239999999998</v>
      </c>
      <c r="K2">
        <v>2.2051360000000102</v>
      </c>
      <c r="L2">
        <v>2.240704</v>
      </c>
      <c r="M2">
        <v>1.8339380000000001</v>
      </c>
      <c r="N2">
        <v>5.27015399999999</v>
      </c>
      <c r="O2">
        <v>1.0208489999999899</v>
      </c>
    </row>
    <row r="3" spans="1:15">
      <c r="A3" t="s">
        <v>1823</v>
      </c>
      <c r="B3">
        <v>6.7596769999999999</v>
      </c>
      <c r="C3">
        <v>0.88888890000000698</v>
      </c>
      <c r="D3">
        <v>13.65405</v>
      </c>
      <c r="E3">
        <v>28.491679999999999</v>
      </c>
      <c r="F3">
        <v>9.7900000000000098</v>
      </c>
      <c r="G3">
        <v>11.59313</v>
      </c>
      <c r="H3">
        <v>7.8216669999999997</v>
      </c>
      <c r="I3">
        <v>7.7664280000000003</v>
      </c>
      <c r="J3">
        <v>10.670210000000001</v>
      </c>
      <c r="K3">
        <v>12.842980000000001</v>
      </c>
      <c r="L3">
        <v>12.85331</v>
      </c>
      <c r="M3">
        <v>13.326169999999999</v>
      </c>
      <c r="N3">
        <v>15.91367</v>
      </c>
      <c r="O3">
        <v>10.938129999999999</v>
      </c>
    </row>
    <row r="4" spans="1:15">
      <c r="A4" t="s">
        <v>1824</v>
      </c>
      <c r="B4">
        <v>0</v>
      </c>
      <c r="C4">
        <v>0</v>
      </c>
      <c r="D4">
        <v>1.108814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</row>
    <row r="5" spans="1:15">
      <c r="A5" t="s">
        <v>1825</v>
      </c>
      <c r="B5">
        <v>15.866669999999999</v>
      </c>
      <c r="C5">
        <v>1.4166669999999999</v>
      </c>
      <c r="D5">
        <v>11.332890000000001</v>
      </c>
      <c r="E5">
        <v>10.875080000000001</v>
      </c>
      <c r="F5">
        <v>0.36111110000001101</v>
      </c>
      <c r="G5">
        <v>4.4259259999999996</v>
      </c>
      <c r="H5">
        <v>7.4083330000000096</v>
      </c>
      <c r="I5">
        <v>6.6341760000000001</v>
      </c>
      <c r="J5">
        <v>11.16892</v>
      </c>
      <c r="K5">
        <v>5.4769230000000002</v>
      </c>
      <c r="L5">
        <v>6.6209439999999997</v>
      </c>
      <c r="M5">
        <v>3.3859460000000001</v>
      </c>
      <c r="N5">
        <v>11.21278</v>
      </c>
      <c r="O5">
        <v>4.09250000000001</v>
      </c>
    </row>
    <row r="6" spans="1:15">
      <c r="A6" t="s">
        <v>1826</v>
      </c>
      <c r="B6">
        <v>28.32</v>
      </c>
      <c r="C6">
        <v>4.5837500000000002</v>
      </c>
      <c r="D6">
        <v>76.94444</v>
      </c>
      <c r="E6">
        <v>9.8051949999999906</v>
      </c>
      <c r="F6">
        <v>9.7727269999999997</v>
      </c>
      <c r="G6">
        <v>8.6029420000000005</v>
      </c>
      <c r="H6">
        <v>8.5803700000000003</v>
      </c>
      <c r="I6">
        <v>7.7979650000000102</v>
      </c>
      <c r="J6">
        <v>9.2175509999999896</v>
      </c>
      <c r="K6">
        <v>7.52210499999999</v>
      </c>
      <c r="L6">
        <v>7.5764750000000101</v>
      </c>
      <c r="M6">
        <v>6.3934039999999897</v>
      </c>
      <c r="N6">
        <v>17.015630000000002</v>
      </c>
      <c r="O6">
        <v>6.2000000000000099</v>
      </c>
    </row>
    <row r="7" spans="1:15">
      <c r="A7" t="s">
        <v>1827</v>
      </c>
      <c r="B7">
        <v>3.729333</v>
      </c>
      <c r="C7">
        <v>0</v>
      </c>
      <c r="D7">
        <v>9.7636959999999995</v>
      </c>
      <c r="E7">
        <v>9.8307780000000093</v>
      </c>
      <c r="F7">
        <v>2.6883330000000001</v>
      </c>
      <c r="G7">
        <v>0</v>
      </c>
      <c r="H7">
        <v>2.5933329999999999</v>
      </c>
      <c r="I7">
        <v>1.4889919999999901</v>
      </c>
      <c r="J7">
        <v>1.2314579999999999</v>
      </c>
      <c r="K7">
        <v>0.84230769999999999</v>
      </c>
      <c r="L7">
        <v>8.7499999999995901E-2</v>
      </c>
      <c r="M7">
        <v>0</v>
      </c>
      <c r="N7">
        <v>0</v>
      </c>
      <c r="O7">
        <v>0.39833330000000899</v>
      </c>
    </row>
    <row r="8" spans="1:15">
      <c r="A8" t="s">
        <v>1828</v>
      </c>
      <c r="B8">
        <v>41.15</v>
      </c>
      <c r="C8">
        <v>0.60000000000000098</v>
      </c>
      <c r="D8">
        <v>37.739040000000003</v>
      </c>
      <c r="E8">
        <v>10.32348</v>
      </c>
      <c r="F8">
        <v>6.9057890000000102</v>
      </c>
      <c r="G8">
        <v>0</v>
      </c>
      <c r="H8">
        <v>5.3837929999999998</v>
      </c>
      <c r="I8">
        <v>5.442876</v>
      </c>
      <c r="J8">
        <v>7.3808330000000097</v>
      </c>
      <c r="K8">
        <v>2.3839329999999901</v>
      </c>
      <c r="L8">
        <v>6.56685699999999</v>
      </c>
      <c r="M8">
        <v>3.1137839999999999</v>
      </c>
      <c r="N8">
        <v>6.3615379999999897</v>
      </c>
      <c r="O8">
        <v>4.157368</v>
      </c>
    </row>
    <row r="9" spans="1:15">
      <c r="A9" t="s">
        <v>1829</v>
      </c>
      <c r="B9">
        <v>16.866</v>
      </c>
      <c r="C9">
        <v>0</v>
      </c>
      <c r="D9">
        <v>38.729599999999998</v>
      </c>
      <c r="E9">
        <v>14.379490000000001</v>
      </c>
      <c r="F9">
        <v>8.4049999999999994</v>
      </c>
      <c r="G9">
        <v>2.5473169999999898</v>
      </c>
      <c r="H9">
        <v>3.4713039999999999</v>
      </c>
      <c r="I9">
        <v>3.795909</v>
      </c>
      <c r="J9">
        <v>5.3405769999999899</v>
      </c>
      <c r="K9">
        <v>2.5967859999999998</v>
      </c>
      <c r="L9">
        <v>2.3104469999999999</v>
      </c>
      <c r="M9">
        <v>1.3402700000000101</v>
      </c>
      <c r="N9">
        <v>5.5023080000000002</v>
      </c>
      <c r="O9">
        <v>3.3334369999999902</v>
      </c>
    </row>
    <row r="10" spans="1:15">
      <c r="A10" t="s">
        <v>1830</v>
      </c>
      <c r="B10">
        <v>4.5553330000000001</v>
      </c>
      <c r="C10">
        <v>5.5833300000007698E-2</v>
      </c>
      <c r="D10">
        <v>6.8017610000000097</v>
      </c>
      <c r="E10">
        <v>8.5331914999999992</v>
      </c>
      <c r="F10">
        <v>1.59444399999999</v>
      </c>
      <c r="G10">
        <v>2.1463399999999098E-2</v>
      </c>
      <c r="H10">
        <v>4.3442669999999897</v>
      </c>
      <c r="I10">
        <v>3.2256230000000001</v>
      </c>
      <c r="J10">
        <v>3.7397239999999998</v>
      </c>
      <c r="K10">
        <v>3.2656450000000001</v>
      </c>
      <c r="L10">
        <v>2.240704</v>
      </c>
      <c r="M10">
        <v>1.8339380000000001</v>
      </c>
      <c r="N10">
        <v>5.27015399999999</v>
      </c>
      <c r="O10">
        <v>1.2818750000000101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DC0EF-C986-4C0A-A84D-10A333E4069B}">
  <sheetPr>
    <tabColor theme="8" tint="0.59999389629810485"/>
  </sheetPr>
  <dimension ref="A1:O24"/>
  <sheetViews>
    <sheetView workbookViewId="0">
      <selection activeCell="A16" sqref="A16:A24"/>
    </sheetView>
  </sheetViews>
  <sheetFormatPr defaultRowHeight="15"/>
  <sheetData>
    <row r="1" spans="1:15">
      <c r="B1" t="str">
        <f>'US Tariff Chg 2018-19'!B1</f>
        <v>Agriculture</v>
      </c>
      <c r="C1" t="str">
        <f>'US Tariff Chg 2018-19'!C1</f>
        <v>Mining</v>
      </c>
      <c r="D1" t="str">
        <f>'US Tariff Chg 2018-19'!D1</f>
        <v>Food</v>
      </c>
      <c r="E1" t="str">
        <f>'US Tariff Chg 2018-19'!E1</f>
        <v>Textiles</v>
      </c>
      <c r="F1" t="str">
        <f>'US Tariff Chg 2018-19'!F1</f>
        <v>Wood</v>
      </c>
      <c r="G1" t="str">
        <f>'US Tariff Chg 2018-19'!G1</f>
        <v>Paper &amp; printing</v>
      </c>
      <c r="H1" t="str">
        <f>'US Tariff Chg 2018-19'!H1</f>
        <v>Refined products</v>
      </c>
      <c r="I1" t="str">
        <f>'US Tariff Chg 2018-19'!I1</f>
        <v>Chemicals</v>
      </c>
      <c r="J1" t="str">
        <f>'US Tariff Chg 2018-19'!J1</f>
        <v>Non-metallic minerals</v>
      </c>
      <c r="K1" t="str">
        <f>'US Tariff Chg 2018-19'!K1</f>
        <v>Metals</v>
      </c>
      <c r="L1" t="str">
        <f>'US Tariff Chg 2018-19'!L1</f>
        <v>Machines n.e.c</v>
      </c>
      <c r="M1" t="str">
        <f>'US Tariff Chg 2018-19'!M1</f>
        <v>Computers and electronics</v>
      </c>
      <c r="N1" t="str">
        <f>'US Tariff Chg 2018-19'!N1</f>
        <v>Transport eq.</v>
      </c>
      <c r="O1" t="str">
        <f>'US Tariff Chg 2018-19'!O1</f>
        <v>Furniture &amp; other</v>
      </c>
    </row>
    <row r="2" spans="1:15">
      <c r="A2" t="s">
        <v>1791</v>
      </c>
      <c r="B2">
        <f>'US Tariff Chg 2018-19'!B2</f>
        <v>0</v>
      </c>
      <c r="C2">
        <f>'US Tariff Chg 2018-19'!C2</f>
        <v>0</v>
      </c>
      <c r="D2">
        <f>'US Tariff Chg 2018-19'!D2</f>
        <v>0</v>
      </c>
      <c r="E2">
        <f>'US Tariff Chg 2018-19'!E2</f>
        <v>0</v>
      </c>
      <c r="F2">
        <f>'US Tariff Chg 2018-19'!F2</f>
        <v>0</v>
      </c>
      <c r="G2">
        <f>'US Tariff Chg 2018-19'!G2</f>
        <v>0</v>
      </c>
      <c r="H2">
        <f>'US Tariff Chg 2018-19'!H2</f>
        <v>0</v>
      </c>
      <c r="I2">
        <f>'US Tariff Chg 2018-19'!I2</f>
        <v>0</v>
      </c>
      <c r="J2">
        <f>'US Tariff Chg 2018-19'!J2</f>
        <v>0</v>
      </c>
      <c r="K2">
        <f>'US Tariff Chg 2018-19'!K2</f>
        <v>18.650539999999999</v>
      </c>
      <c r="L2">
        <f>'US Tariff Chg 2018-19'!L2</f>
        <v>0</v>
      </c>
      <c r="M2">
        <f>'US Tariff Chg 2018-19'!M2</f>
        <v>26.666666296296299</v>
      </c>
      <c r="N2">
        <f>'US Tariff Chg 2018-19'!N2</f>
        <v>0</v>
      </c>
      <c r="O2">
        <f>'US Tariff Chg 2018-19'!O2</f>
        <v>0</v>
      </c>
    </row>
    <row r="3" spans="1:15">
      <c r="A3" t="s">
        <v>1792</v>
      </c>
      <c r="B3">
        <f>'US Tariff Chg 2018-19'!B3</f>
        <v>0</v>
      </c>
      <c r="C3">
        <f>'US Tariff Chg 2018-19'!C3</f>
        <v>0</v>
      </c>
      <c r="D3">
        <f>'US Tariff Chg 2018-19'!D3</f>
        <v>0</v>
      </c>
      <c r="E3">
        <f>'US Tariff Chg 2018-19'!E3</f>
        <v>0</v>
      </c>
      <c r="F3">
        <f>'US Tariff Chg 2018-19'!F3</f>
        <v>0</v>
      </c>
      <c r="G3">
        <f>'US Tariff Chg 2018-19'!G3</f>
        <v>0</v>
      </c>
      <c r="H3">
        <f>'US Tariff Chg 2018-19'!H3</f>
        <v>0</v>
      </c>
      <c r="I3">
        <f>'US Tariff Chg 2018-19'!I3</f>
        <v>0</v>
      </c>
      <c r="J3">
        <f>'US Tariff Chg 2018-19'!J3</f>
        <v>0</v>
      </c>
      <c r="K3">
        <f>'US Tariff Chg 2018-19'!K3</f>
        <v>22.580639999999999</v>
      </c>
      <c r="L3">
        <f>'US Tariff Chg 2018-19'!L3</f>
        <v>0</v>
      </c>
      <c r="M3">
        <f>'US Tariff Chg 2018-19'!M3</f>
        <v>35</v>
      </c>
      <c r="N3">
        <f>'US Tariff Chg 2018-19'!N3</f>
        <v>0</v>
      </c>
      <c r="O3">
        <f>'US Tariff Chg 2018-19'!O3</f>
        <v>0</v>
      </c>
    </row>
    <row r="4" spans="1:15">
      <c r="A4" t="s">
        <v>1793</v>
      </c>
      <c r="B4">
        <f>'US Tariff Chg 2018-19'!B4</f>
        <v>0</v>
      </c>
      <c r="C4">
        <f>'US Tariff Chg 2018-19'!C4</f>
        <v>0</v>
      </c>
      <c r="D4">
        <f>'US Tariff Chg 2018-19'!D4</f>
        <v>0</v>
      </c>
      <c r="E4">
        <f>'US Tariff Chg 2018-19'!E4</f>
        <v>0</v>
      </c>
      <c r="F4">
        <f>'US Tariff Chg 2018-19'!F4</f>
        <v>0</v>
      </c>
      <c r="G4">
        <f>'US Tariff Chg 2018-19'!G4</f>
        <v>0</v>
      </c>
      <c r="H4">
        <f>'US Tariff Chg 2018-19'!H4</f>
        <v>0</v>
      </c>
      <c r="I4">
        <f>'US Tariff Chg 2018-19'!I4</f>
        <v>0</v>
      </c>
      <c r="J4">
        <f>'US Tariff Chg 2018-19'!J4</f>
        <v>0</v>
      </c>
      <c r="K4">
        <f>'US Tariff Chg 2018-19'!K4</f>
        <v>21.54214</v>
      </c>
      <c r="L4">
        <f>'US Tariff Chg 2018-19'!L4</f>
        <v>0</v>
      </c>
      <c r="M4">
        <f>'US Tariff Chg 2018-19'!M4</f>
        <v>33.333329999999997</v>
      </c>
      <c r="N4">
        <f>'US Tariff Chg 2018-19'!N4</f>
        <v>0</v>
      </c>
      <c r="O4">
        <f>'US Tariff Chg 2018-19'!O4</f>
        <v>0</v>
      </c>
    </row>
    <row r="5" spans="1:15">
      <c r="A5" t="s">
        <v>1794</v>
      </c>
      <c r="B5">
        <f>'US Tariff Chg 2018-19'!B5</f>
        <v>17.276119999999999</v>
      </c>
      <c r="C5">
        <f>'US Tariff Chg 2018-19'!C5</f>
        <v>19.99719</v>
      </c>
      <c r="D5">
        <f>'US Tariff Chg 2018-19'!D5</f>
        <v>17.845859999999998</v>
      </c>
      <c r="E5">
        <f>'US Tariff Chg 2018-19'!E5</f>
        <v>19.066109999999998</v>
      </c>
      <c r="F5">
        <f>'US Tariff Chg 2018-19'!F5</f>
        <v>18.529109999999999</v>
      </c>
      <c r="G5">
        <f>'US Tariff Chg 2018-19'!G5</f>
        <v>20.07743</v>
      </c>
      <c r="H5">
        <f>'US Tariff Chg 2018-19'!H5</f>
        <v>21.3109</v>
      </c>
      <c r="I5">
        <f>'US Tariff Chg 2018-19'!I5</f>
        <v>19.836770000000001</v>
      </c>
      <c r="J5">
        <f>'US Tariff Chg 2018-19'!J5</f>
        <v>18.902329999999999</v>
      </c>
      <c r="K5">
        <f>'US Tariff Chg 2018-19'!K5</f>
        <v>22.045500000000001</v>
      </c>
      <c r="L5">
        <f>'US Tariff Chg 2018-19'!L5</f>
        <v>21.96827</v>
      </c>
      <c r="M5">
        <f>'US Tariff Chg 2018-19'!M5</f>
        <v>21.277080000000002</v>
      </c>
      <c r="N5">
        <f>'US Tariff Chg 2018-19'!N5</f>
        <v>21.359629999999999</v>
      </c>
      <c r="O5">
        <f>'US Tariff Chg 2018-19'!O5</f>
        <v>19.246269999999999</v>
      </c>
    </row>
    <row r="6" spans="1:15">
      <c r="A6" t="s">
        <v>1795</v>
      </c>
      <c r="B6">
        <f>'US Tariff Chg 2018-19'!B6</f>
        <v>3.1400000000000099</v>
      </c>
      <c r="C6">
        <f>'US Tariff Chg 2018-19'!C6</f>
        <v>2.9500000000000099</v>
      </c>
      <c r="D6">
        <f>'US Tariff Chg 2018-19'!D6</f>
        <v>7.1817599999999899</v>
      </c>
      <c r="E6">
        <f>'US Tariff Chg 2018-19'!E6</f>
        <v>3.7406299999999999</v>
      </c>
      <c r="F6">
        <f>'US Tariff Chg 2018-19'!F6</f>
        <v>4.9171400000000096</v>
      </c>
      <c r="G6">
        <f>'US Tariff Chg 2018-19'!G6</f>
        <v>5.2385999999999999</v>
      </c>
      <c r="H6">
        <f>'US Tariff Chg 2018-19'!H6</f>
        <v>4.4346800000000002</v>
      </c>
      <c r="I6">
        <f>'US Tariff Chg 2018-19'!I6</f>
        <v>4.4854299999999903</v>
      </c>
      <c r="J6">
        <f>'US Tariff Chg 2018-19'!J6</f>
        <v>4.2680699999999998</v>
      </c>
      <c r="K6">
        <f>'US Tariff Chg 2018-19'!K6</f>
        <v>11.831049999999999</v>
      </c>
      <c r="L6">
        <f>'US Tariff Chg 2018-19'!L6</f>
        <v>3.3674900000000099</v>
      </c>
      <c r="M6">
        <f>'US Tariff Chg 2018-19'!M6</f>
        <v>3.89767000000001</v>
      </c>
      <c r="N6">
        <f>'US Tariff Chg 2018-19'!N6</f>
        <v>2.55107999999999</v>
      </c>
      <c r="O6">
        <f>'US Tariff Chg 2018-19'!O6</f>
        <v>3.7071400000000101</v>
      </c>
    </row>
    <row r="7" spans="1:15">
      <c r="A7" t="s">
        <v>1796</v>
      </c>
      <c r="B7">
        <f>'US Tariff Chg 2018-19'!B7</f>
        <v>0</v>
      </c>
      <c r="C7">
        <f>'US Tariff Chg 2018-19'!C7</f>
        <v>0</v>
      </c>
      <c r="D7">
        <f>'US Tariff Chg 2018-19'!D7</f>
        <v>0</v>
      </c>
      <c r="E7">
        <f>'US Tariff Chg 2018-19'!E7</f>
        <v>0</v>
      </c>
      <c r="F7">
        <f>'US Tariff Chg 2018-19'!F7</f>
        <v>0</v>
      </c>
      <c r="G7">
        <f>'US Tariff Chg 2018-19'!G7</f>
        <v>0</v>
      </c>
      <c r="H7">
        <f>'US Tariff Chg 2018-19'!H7</f>
        <v>0</v>
      </c>
      <c r="I7">
        <f>'US Tariff Chg 2018-19'!I7</f>
        <v>0</v>
      </c>
      <c r="J7">
        <f>'US Tariff Chg 2018-19'!J7</f>
        <v>0</v>
      </c>
      <c r="K7">
        <f>'US Tariff Chg 2018-19'!K7</f>
        <v>23.208950000000002</v>
      </c>
      <c r="L7">
        <f>'US Tariff Chg 2018-19'!L7</f>
        <v>0</v>
      </c>
      <c r="M7">
        <f>'US Tariff Chg 2018-19'!M7</f>
        <v>33.333329999999997</v>
      </c>
      <c r="N7">
        <f>'US Tariff Chg 2018-19'!N7</f>
        <v>0</v>
      </c>
      <c r="O7">
        <f>'US Tariff Chg 2018-19'!O7</f>
        <v>0</v>
      </c>
    </row>
    <row r="8" spans="1:15">
      <c r="A8" t="s">
        <v>1797</v>
      </c>
      <c r="B8">
        <f>'US Tariff Chg 2018-19'!B8</f>
        <v>0</v>
      </c>
      <c r="C8">
        <f>'US Tariff Chg 2018-19'!C8</f>
        <v>0</v>
      </c>
      <c r="D8">
        <f>'US Tariff Chg 2018-19'!D8</f>
        <v>0</v>
      </c>
      <c r="E8">
        <f>'US Tariff Chg 2018-19'!E8</f>
        <v>0</v>
      </c>
      <c r="F8">
        <f>'US Tariff Chg 2018-19'!F8</f>
        <v>0</v>
      </c>
      <c r="G8">
        <f>'US Tariff Chg 2018-19'!G8</f>
        <v>0</v>
      </c>
      <c r="H8">
        <f>'US Tariff Chg 2018-19'!H8</f>
        <v>0</v>
      </c>
      <c r="I8">
        <f>'US Tariff Chg 2018-19'!I8</f>
        <v>0</v>
      </c>
      <c r="J8">
        <f>'US Tariff Chg 2018-19'!J8</f>
        <v>0</v>
      </c>
      <c r="K8">
        <f>'US Tariff Chg 2018-19'!K8</f>
        <v>22.876110000000001</v>
      </c>
      <c r="L8">
        <f>'US Tariff Chg 2018-19'!L8</f>
        <v>0</v>
      </c>
      <c r="M8">
        <f>'US Tariff Chg 2018-19'!M8</f>
        <v>30</v>
      </c>
      <c r="N8">
        <f>'US Tariff Chg 2018-19'!N8</f>
        <v>0</v>
      </c>
      <c r="O8">
        <f>'US Tariff Chg 2018-19'!O8</f>
        <v>0</v>
      </c>
    </row>
    <row r="9" spans="1:15">
      <c r="A9" t="s">
        <v>1798</v>
      </c>
      <c r="B9">
        <f>'US Tariff Chg 2018-19'!B9</f>
        <v>0</v>
      </c>
      <c r="C9">
        <f>'US Tariff Chg 2018-19'!C9</f>
        <v>0</v>
      </c>
      <c r="D9">
        <f>'US Tariff Chg 2018-19'!D9</f>
        <v>0</v>
      </c>
      <c r="E9">
        <f>'US Tariff Chg 2018-19'!E9</f>
        <v>0</v>
      </c>
      <c r="F9">
        <f>'US Tariff Chg 2018-19'!F9</f>
        <v>0</v>
      </c>
      <c r="G9">
        <f>'US Tariff Chg 2018-19'!G9</f>
        <v>0</v>
      </c>
      <c r="H9">
        <f>'US Tariff Chg 2018-19'!H9</f>
        <v>0</v>
      </c>
      <c r="I9">
        <f>'US Tariff Chg 2018-19'!I9</f>
        <v>0</v>
      </c>
      <c r="J9">
        <f>'US Tariff Chg 2018-19'!J9</f>
        <v>0</v>
      </c>
      <c r="K9">
        <f>'US Tariff Chg 2018-19'!K9</f>
        <v>21.448720000000002</v>
      </c>
      <c r="L9">
        <f>'US Tariff Chg 2018-19'!L9</f>
        <v>0</v>
      </c>
      <c r="M9">
        <f>'US Tariff Chg 2018-19'!M9</f>
        <v>30</v>
      </c>
      <c r="N9">
        <f>'US Tariff Chg 2018-19'!N9</f>
        <v>0</v>
      </c>
      <c r="O9">
        <f>'US Tariff Chg 2018-19'!O9</f>
        <v>0</v>
      </c>
    </row>
    <row r="10" spans="1:15">
      <c r="A10" t="s">
        <v>1799</v>
      </c>
      <c r="B10">
        <f>'US Tariff Chg 2018-19'!B10</f>
        <v>0</v>
      </c>
      <c r="C10">
        <f>'US Tariff Chg 2018-19'!C10</f>
        <v>0</v>
      </c>
      <c r="D10">
        <f>'US Tariff Chg 2018-19'!D10</f>
        <v>0</v>
      </c>
      <c r="E10">
        <f>'US Tariff Chg 2018-19'!E10</f>
        <v>0</v>
      </c>
      <c r="F10">
        <f>'US Tariff Chg 2018-19'!F10</f>
        <v>0</v>
      </c>
      <c r="G10">
        <f>'US Tariff Chg 2018-19'!G10</f>
        <v>0</v>
      </c>
      <c r="H10">
        <f>'US Tariff Chg 2018-19'!H10</f>
        <v>0</v>
      </c>
      <c r="I10">
        <f>'US Tariff Chg 2018-19'!I10</f>
        <v>0</v>
      </c>
      <c r="J10">
        <f>'US Tariff Chg 2018-19'!J10</f>
        <v>0</v>
      </c>
      <c r="K10">
        <f>'US Tariff Chg 2018-19'!K10</f>
        <v>16.1125211111111</v>
      </c>
      <c r="L10">
        <f>'US Tariff Chg 2018-19'!L10</f>
        <v>0</v>
      </c>
      <c r="M10">
        <f>'US Tariff Chg 2018-19'!M10</f>
        <v>21.6666666666667</v>
      </c>
      <c r="N10">
        <f>'US Tariff Chg 2018-19'!N10</f>
        <v>0</v>
      </c>
      <c r="O10">
        <f>'US Tariff Chg 2018-19'!O10</f>
        <v>0</v>
      </c>
    </row>
    <row r="11" spans="1:15">
      <c r="B11" t="e">
        <v>#N/A</v>
      </c>
      <c r="C11" t="e">
        <v>#N/A</v>
      </c>
      <c r="D11" t="e">
        <v>#N/A</v>
      </c>
      <c r="E11" t="e">
        <v>#N/A</v>
      </c>
      <c r="F11" t="e">
        <v>#N/A</v>
      </c>
      <c r="G11" t="e">
        <v>#N/A</v>
      </c>
      <c r="H11" t="e">
        <v>#N/A</v>
      </c>
      <c r="I11" t="e">
        <v>#N/A</v>
      </c>
      <c r="J11" t="e">
        <v>#N/A</v>
      </c>
      <c r="K11" t="e">
        <v>#N/A</v>
      </c>
      <c r="L11" t="e">
        <v>#N/A</v>
      </c>
      <c r="M11" t="e">
        <v>#N/A</v>
      </c>
      <c r="N11" t="e">
        <v>#N/A</v>
      </c>
      <c r="O11" t="e">
        <v>#N/A</v>
      </c>
    </row>
    <row r="12" spans="1:15">
      <c r="B12" t="e">
        <v>#N/A</v>
      </c>
      <c r="C12" t="e">
        <v>#N/A</v>
      </c>
      <c r="D12" t="e">
        <v>#N/A</v>
      </c>
      <c r="E12" t="e">
        <v>#N/A</v>
      </c>
      <c r="F12" t="e">
        <v>#N/A</v>
      </c>
      <c r="G12" t="e">
        <v>#N/A</v>
      </c>
      <c r="H12" t="e">
        <v>#N/A</v>
      </c>
      <c r="I12" t="e">
        <v>#N/A</v>
      </c>
      <c r="J12" t="e">
        <v>#N/A</v>
      </c>
      <c r="K12" t="e">
        <v>#N/A</v>
      </c>
      <c r="L12" t="e">
        <v>#N/A</v>
      </c>
      <c r="M12" t="e">
        <v>#N/A</v>
      </c>
      <c r="N12" t="e">
        <v>#N/A</v>
      </c>
      <c r="O12" t="e">
        <v>#N/A</v>
      </c>
    </row>
    <row r="13" spans="1:15">
      <c r="B13" t="e">
        <v>#N/A</v>
      </c>
      <c r="C13" t="e">
        <v>#N/A</v>
      </c>
      <c r="D13" t="e">
        <v>#N/A</v>
      </c>
      <c r="E13" t="e">
        <v>#N/A</v>
      </c>
      <c r="F13" t="e">
        <v>#N/A</v>
      </c>
      <c r="G13" t="e">
        <v>#N/A</v>
      </c>
      <c r="H13" t="e">
        <v>#N/A</v>
      </c>
      <c r="I13" t="e">
        <v>#N/A</v>
      </c>
      <c r="J13" t="e">
        <v>#N/A</v>
      </c>
      <c r="K13" t="e">
        <v>#N/A</v>
      </c>
      <c r="L13" t="e">
        <v>#N/A</v>
      </c>
      <c r="M13" t="e">
        <v>#N/A</v>
      </c>
      <c r="N13" t="e">
        <v>#N/A</v>
      </c>
      <c r="O13" t="e">
        <v>#N/A</v>
      </c>
    </row>
    <row r="14" spans="1:15">
      <c r="B14" t="e">
        <v>#N/A</v>
      </c>
      <c r="C14" t="e">
        <v>#N/A</v>
      </c>
      <c r="D14" t="e">
        <v>#N/A</v>
      </c>
      <c r="E14" t="e">
        <v>#N/A</v>
      </c>
      <c r="F14" t="e">
        <v>#N/A</v>
      </c>
      <c r="G14" t="e">
        <v>#N/A</v>
      </c>
      <c r="H14" t="e">
        <v>#N/A</v>
      </c>
      <c r="I14" t="e">
        <v>#N/A</v>
      </c>
      <c r="J14" t="e">
        <v>#N/A</v>
      </c>
      <c r="K14" t="e">
        <v>#N/A</v>
      </c>
      <c r="L14" t="e">
        <v>#N/A</v>
      </c>
      <c r="M14" t="e">
        <v>#N/A</v>
      </c>
      <c r="N14" t="e">
        <v>#N/A</v>
      </c>
      <c r="O14" t="e">
        <v>#N/A</v>
      </c>
    </row>
    <row r="15" spans="1:15">
      <c r="B15" t="e">
        <v>#N/A</v>
      </c>
      <c r="C15" t="e">
        <v>#N/A</v>
      </c>
      <c r="D15" t="e">
        <v>#N/A</v>
      </c>
      <c r="E15" t="e">
        <v>#N/A</v>
      </c>
      <c r="F15" t="e">
        <v>#N/A</v>
      </c>
      <c r="G15" t="e">
        <v>#N/A</v>
      </c>
      <c r="H15" t="e">
        <v>#N/A</v>
      </c>
      <c r="I15" t="e">
        <v>#N/A</v>
      </c>
      <c r="J15" t="e">
        <v>#N/A</v>
      </c>
      <c r="K15" t="e">
        <v>#N/A</v>
      </c>
      <c r="L15" t="e">
        <v>#N/A</v>
      </c>
      <c r="M15" t="e">
        <v>#N/A</v>
      </c>
      <c r="N15" t="e">
        <v>#N/A</v>
      </c>
      <c r="O15" t="e">
        <v>#N/A</v>
      </c>
    </row>
    <row r="16" spans="1:15">
      <c r="A16" t="s">
        <v>1800</v>
      </c>
      <c r="B16">
        <f>'Foreign Tariff Chg 2018-19'!B2</f>
        <v>17.592592592592599</v>
      </c>
      <c r="C16">
        <f>'Foreign Tariff Chg 2018-19'!C2</f>
        <v>0</v>
      </c>
      <c r="D16">
        <f>'Foreign Tariff Chg 2018-19'!D2</f>
        <v>24.074074074074101</v>
      </c>
      <c r="E16">
        <f>'Foreign Tariff Chg 2018-19'!E2</f>
        <v>20.370370370370399</v>
      </c>
      <c r="F16">
        <f>'Foreign Tariff Chg 2018-19'!F2</f>
        <v>0</v>
      </c>
      <c r="G16">
        <f>'Foreign Tariff Chg 2018-19'!G2</f>
        <v>15.7407407407407</v>
      </c>
      <c r="H16">
        <f>'Foreign Tariff Chg 2018-19'!H2</f>
        <v>0</v>
      </c>
      <c r="I16">
        <f>'Foreign Tariff Chg 2018-19'!I2</f>
        <v>24.074074074074101</v>
      </c>
      <c r="J16">
        <f>'Foreign Tariff Chg 2018-19'!J2</f>
        <v>22.2222222222222</v>
      </c>
      <c r="K16">
        <f>'Foreign Tariff Chg 2018-19'!K2</f>
        <v>25</v>
      </c>
      <c r="L16">
        <f>'Foreign Tariff Chg 2018-19'!L2</f>
        <v>15.7407407407407</v>
      </c>
      <c r="M16">
        <f>'Foreign Tariff Chg 2018-19'!M2</f>
        <v>24.074074074074101</v>
      </c>
      <c r="N16">
        <f>'Foreign Tariff Chg 2018-19'!N2</f>
        <v>21.296296296296301</v>
      </c>
      <c r="O16">
        <f>'Foreign Tariff Chg 2018-19'!O2</f>
        <v>20.370370370370399</v>
      </c>
    </row>
    <row r="17" spans="1:15">
      <c r="A17" t="s">
        <v>1801</v>
      </c>
      <c r="B17">
        <f>'Foreign Tariff Chg 2018-19'!B3</f>
        <v>0</v>
      </c>
      <c r="C17">
        <f>'Foreign Tariff Chg 2018-19'!C3</f>
        <v>0</v>
      </c>
      <c r="D17">
        <f>'Foreign Tariff Chg 2018-19'!D3</f>
        <v>0</v>
      </c>
      <c r="E17">
        <f>'Foreign Tariff Chg 2018-19'!E3</f>
        <v>0</v>
      </c>
      <c r="F17">
        <f>'Foreign Tariff Chg 2018-19'!F3</f>
        <v>0</v>
      </c>
      <c r="G17">
        <f>'Foreign Tariff Chg 2018-19'!G3</f>
        <v>0</v>
      </c>
      <c r="H17">
        <f>'Foreign Tariff Chg 2018-19'!H3</f>
        <v>0</v>
      </c>
      <c r="I17">
        <f>'Foreign Tariff Chg 2018-19'!I3</f>
        <v>0</v>
      </c>
      <c r="J17">
        <f>'Foreign Tariff Chg 2018-19'!J3</f>
        <v>0</v>
      </c>
      <c r="K17">
        <f>'Foreign Tariff Chg 2018-19'!K3</f>
        <v>0</v>
      </c>
      <c r="L17">
        <f>'Foreign Tariff Chg 2018-19'!L3</f>
        <v>0</v>
      </c>
      <c r="M17">
        <f>'Foreign Tariff Chg 2018-19'!M3</f>
        <v>0</v>
      </c>
      <c r="N17">
        <f>'Foreign Tariff Chg 2018-19'!N3</f>
        <v>0</v>
      </c>
      <c r="O17">
        <f>'Foreign Tariff Chg 2018-19'!O3</f>
        <v>0</v>
      </c>
    </row>
    <row r="18" spans="1:15">
      <c r="A18" t="s">
        <v>1802</v>
      </c>
      <c r="B18">
        <f>'Foreign Tariff Chg 2018-19'!B4</f>
        <v>10</v>
      </c>
      <c r="C18">
        <f>'Foreign Tariff Chg 2018-19'!C4</f>
        <v>0</v>
      </c>
      <c r="D18">
        <f>'Foreign Tariff Chg 2018-19'!D4</f>
        <v>10</v>
      </c>
      <c r="E18">
        <f>'Foreign Tariff Chg 2018-19'!E4</f>
        <v>10</v>
      </c>
      <c r="F18">
        <f>'Foreign Tariff Chg 2018-19'!F4</f>
        <v>10</v>
      </c>
      <c r="G18">
        <f>'Foreign Tariff Chg 2018-19'!G4</f>
        <v>10</v>
      </c>
      <c r="H18">
        <f>'Foreign Tariff Chg 2018-19'!H4</f>
        <v>10</v>
      </c>
      <c r="I18">
        <f>'Foreign Tariff Chg 2018-19'!I4</f>
        <v>10</v>
      </c>
      <c r="J18">
        <f>'Foreign Tariff Chg 2018-19'!J4</f>
        <v>0</v>
      </c>
      <c r="K18">
        <f>'Foreign Tariff Chg 2018-19'!K4</f>
        <v>23.187919999999998</v>
      </c>
      <c r="L18">
        <f>'Foreign Tariff Chg 2018-19'!L4</f>
        <v>10</v>
      </c>
      <c r="M18">
        <f>'Foreign Tariff Chg 2018-19'!M4</f>
        <v>10</v>
      </c>
      <c r="N18">
        <f>'Foreign Tariff Chg 2018-19'!N4</f>
        <v>10</v>
      </c>
      <c r="O18">
        <f>'Foreign Tariff Chg 2018-19'!O4</f>
        <v>10</v>
      </c>
    </row>
    <row r="19" spans="1:15">
      <c r="A19" t="s">
        <v>1803</v>
      </c>
      <c r="B19">
        <f>'Foreign Tariff Chg 2018-19'!B5</f>
        <v>19.32263</v>
      </c>
      <c r="C19">
        <f>'Foreign Tariff Chg 2018-19'!C5</f>
        <v>16.16337</v>
      </c>
      <c r="D19">
        <f>'Foreign Tariff Chg 2018-19'!D5</f>
        <v>17.522179999999999</v>
      </c>
      <c r="E19">
        <f>'Foreign Tariff Chg 2018-19'!E5</f>
        <v>16.415410000000001</v>
      </c>
      <c r="F19">
        <f>'Foreign Tariff Chg 2018-19'!F5</f>
        <v>17.623000000000001</v>
      </c>
      <c r="G19">
        <f>'Foreign Tariff Chg 2018-19'!G5</f>
        <v>13.48915</v>
      </c>
      <c r="H19">
        <f>'Foreign Tariff Chg 2018-19'!H5</f>
        <v>15.98298</v>
      </c>
      <c r="I19">
        <f>'Foreign Tariff Chg 2018-19'!I5</f>
        <v>13.03952</v>
      </c>
      <c r="J19">
        <f>'Foreign Tariff Chg 2018-19'!J5</f>
        <v>13.746880000000001</v>
      </c>
      <c r="K19">
        <f>'Foreign Tariff Chg 2018-19'!K5</f>
        <v>15.071249999999999</v>
      </c>
      <c r="L19">
        <f>'Foreign Tariff Chg 2018-19'!L5</f>
        <v>14.73128</v>
      </c>
      <c r="M19">
        <f>'Foreign Tariff Chg 2018-19'!M5</f>
        <v>14.481769999999999</v>
      </c>
      <c r="N19">
        <f>'Foreign Tariff Chg 2018-19'!N5</f>
        <v>16.374649999999999</v>
      </c>
      <c r="O19">
        <f>'Foreign Tariff Chg 2018-19'!O5</f>
        <v>15.200049999999999</v>
      </c>
    </row>
    <row r="20" spans="1:15">
      <c r="A20" t="s">
        <v>1804</v>
      </c>
      <c r="B20">
        <f>'Foreign Tariff Chg 2018-19'!B6</f>
        <v>0</v>
      </c>
      <c r="C20">
        <f>'Foreign Tariff Chg 2018-19'!C6</f>
        <v>0</v>
      </c>
      <c r="D20">
        <f>'Foreign Tariff Chg 2018-19'!D6</f>
        <v>0</v>
      </c>
      <c r="E20">
        <f>'Foreign Tariff Chg 2018-19'!E6</f>
        <v>0</v>
      </c>
      <c r="F20">
        <f>'Foreign Tariff Chg 2018-19'!F6</f>
        <v>0</v>
      </c>
      <c r="G20">
        <f>'Foreign Tariff Chg 2018-19'!G6</f>
        <v>0</v>
      </c>
      <c r="H20">
        <f>'Foreign Tariff Chg 2018-19'!H6</f>
        <v>0</v>
      </c>
      <c r="I20">
        <f>'Foreign Tariff Chg 2018-19'!I6</f>
        <v>17.5</v>
      </c>
      <c r="J20">
        <f>'Foreign Tariff Chg 2018-19'!J6</f>
        <v>0</v>
      </c>
      <c r="K20">
        <f>'Foreign Tariff Chg 2018-19'!K6</f>
        <v>15</v>
      </c>
      <c r="L20">
        <f>'Foreign Tariff Chg 2018-19'!L6</f>
        <v>0</v>
      </c>
      <c r="M20">
        <f>'Foreign Tariff Chg 2018-19'!M6</f>
        <v>0</v>
      </c>
      <c r="N20">
        <f>'Foreign Tariff Chg 2018-19'!N6</f>
        <v>50</v>
      </c>
      <c r="O20">
        <f>'Foreign Tariff Chg 2018-19'!O6</f>
        <v>0</v>
      </c>
    </row>
    <row r="21" spans="1:15">
      <c r="A21" t="s">
        <v>1805</v>
      </c>
      <c r="B21">
        <f>'Foreign Tariff Chg 2018-19'!B7</f>
        <v>0</v>
      </c>
      <c r="C21">
        <f>'Foreign Tariff Chg 2018-19'!C7</f>
        <v>0</v>
      </c>
      <c r="D21">
        <f>'Foreign Tariff Chg 2018-19'!D7</f>
        <v>0</v>
      </c>
      <c r="E21">
        <f>'Foreign Tariff Chg 2018-19'!E7</f>
        <v>0</v>
      </c>
      <c r="F21">
        <f>'Foreign Tariff Chg 2018-19'!F7</f>
        <v>0</v>
      </c>
      <c r="G21">
        <f>'Foreign Tariff Chg 2018-19'!G7</f>
        <v>0</v>
      </c>
      <c r="H21">
        <f>'Foreign Tariff Chg 2018-19'!H7</f>
        <v>0</v>
      </c>
      <c r="I21">
        <f>'Foreign Tariff Chg 2018-19'!I7</f>
        <v>0</v>
      </c>
      <c r="J21">
        <f>'Foreign Tariff Chg 2018-19'!J7</f>
        <v>0</v>
      </c>
      <c r="K21">
        <f>'Foreign Tariff Chg 2018-19'!K7</f>
        <v>0</v>
      </c>
      <c r="L21">
        <f>'Foreign Tariff Chg 2018-19'!L7</f>
        <v>0</v>
      </c>
      <c r="M21">
        <f>'Foreign Tariff Chg 2018-19'!M7</f>
        <v>0</v>
      </c>
      <c r="N21">
        <f>'Foreign Tariff Chg 2018-19'!N7</f>
        <v>0</v>
      </c>
      <c r="O21">
        <f>'Foreign Tariff Chg 2018-19'!O7</f>
        <v>0</v>
      </c>
    </row>
    <row r="22" spans="1:15">
      <c r="A22" t="s">
        <v>1806</v>
      </c>
      <c r="B22">
        <f>'Foreign Tariff Chg 2018-19'!B8</f>
        <v>0</v>
      </c>
      <c r="C22">
        <f>'Foreign Tariff Chg 2018-19'!C8</f>
        <v>0</v>
      </c>
      <c r="D22">
        <f>'Foreign Tariff Chg 2018-19'!D8</f>
        <v>0</v>
      </c>
      <c r="E22">
        <f>'Foreign Tariff Chg 2018-19'!E8</f>
        <v>0</v>
      </c>
      <c r="F22">
        <f>'Foreign Tariff Chg 2018-19'!F8</f>
        <v>0</v>
      </c>
      <c r="G22">
        <f>'Foreign Tariff Chg 2018-19'!G8</f>
        <v>0</v>
      </c>
      <c r="H22">
        <f>'Foreign Tariff Chg 2018-19'!H8</f>
        <v>0</v>
      </c>
      <c r="I22">
        <f>'Foreign Tariff Chg 2018-19'!I8</f>
        <v>0</v>
      </c>
      <c r="J22">
        <f>'Foreign Tariff Chg 2018-19'!J8</f>
        <v>0</v>
      </c>
      <c r="K22">
        <f>'Foreign Tariff Chg 2018-19'!K8</f>
        <v>0</v>
      </c>
      <c r="L22">
        <f>'Foreign Tariff Chg 2018-19'!L8</f>
        <v>0</v>
      </c>
      <c r="M22">
        <f>'Foreign Tariff Chg 2018-19'!M8</f>
        <v>0</v>
      </c>
      <c r="N22">
        <f>'Foreign Tariff Chg 2018-19'!N8</f>
        <v>0</v>
      </c>
      <c r="O22">
        <f>'Foreign Tariff Chg 2018-19'!O8</f>
        <v>0</v>
      </c>
    </row>
    <row r="23" spans="1:15">
      <c r="A23" t="s">
        <v>1807</v>
      </c>
      <c r="B23">
        <f>'Foreign Tariff Chg 2018-19'!B9</f>
        <v>0</v>
      </c>
      <c r="C23">
        <f>'Foreign Tariff Chg 2018-19'!C9</f>
        <v>0</v>
      </c>
      <c r="D23">
        <f>'Foreign Tariff Chg 2018-19'!D9</f>
        <v>17</v>
      </c>
      <c r="E23">
        <f>'Foreign Tariff Chg 2018-19'!E9</f>
        <v>0</v>
      </c>
      <c r="F23">
        <f>'Foreign Tariff Chg 2018-19'!F9</f>
        <v>0</v>
      </c>
      <c r="G23">
        <f>'Foreign Tariff Chg 2018-19'!G9</f>
        <v>0</v>
      </c>
      <c r="H23">
        <f>'Foreign Tariff Chg 2018-19'!H9</f>
        <v>0</v>
      </c>
      <c r="I23">
        <f>'Foreign Tariff Chg 2018-19'!I9</f>
        <v>0</v>
      </c>
      <c r="J23">
        <f>'Foreign Tariff Chg 2018-19'!J9</f>
        <v>0</v>
      </c>
      <c r="K23">
        <f>'Foreign Tariff Chg 2018-19'!K9</f>
        <v>18.092780000000001</v>
      </c>
      <c r="L23">
        <f>'Foreign Tariff Chg 2018-19'!L9</f>
        <v>0</v>
      </c>
      <c r="M23">
        <f>'Foreign Tariff Chg 2018-19'!M9</f>
        <v>15</v>
      </c>
      <c r="N23">
        <f>'Foreign Tariff Chg 2018-19'!N9</f>
        <v>12.5</v>
      </c>
      <c r="O23">
        <f>'Foreign Tariff Chg 2018-19'!O9</f>
        <v>7.0000000000000098</v>
      </c>
    </row>
    <row r="24" spans="1:15">
      <c r="A24" t="s">
        <v>1808</v>
      </c>
      <c r="B24">
        <f>'Foreign Tariff Chg 2018-19'!B10</f>
        <v>2.7777777777777701</v>
      </c>
      <c r="C24">
        <f>'Foreign Tariff Chg 2018-19'!C10</f>
        <v>1.1111111111111101</v>
      </c>
      <c r="D24">
        <f>'Foreign Tariff Chg 2018-19'!D10</f>
        <v>5.5555555555555598</v>
      </c>
      <c r="E24">
        <f>'Foreign Tariff Chg 2018-19'!E10</f>
        <v>0</v>
      </c>
      <c r="F24">
        <f>'Foreign Tariff Chg 2018-19'!F10</f>
        <v>1.6666666666666601</v>
      </c>
      <c r="G24">
        <f>'Foreign Tariff Chg 2018-19'!G10</f>
        <v>1.5873011111111199</v>
      </c>
      <c r="H24">
        <f>'Foreign Tariff Chg 2018-19'!H10</f>
        <v>3.1597222222222299</v>
      </c>
      <c r="I24">
        <f>'Foreign Tariff Chg 2018-19'!I10</f>
        <v>5.8253966666666601</v>
      </c>
      <c r="J24">
        <f>'Foreign Tariff Chg 2018-19'!J10</f>
        <v>3.3333333333333401</v>
      </c>
      <c r="K24">
        <f>'Foreign Tariff Chg 2018-19'!K10</f>
        <v>11.04166625</v>
      </c>
      <c r="L24">
        <f>'Foreign Tariff Chg 2018-19'!L10</f>
        <v>4.3236711111111203</v>
      </c>
      <c r="M24">
        <f>'Foreign Tariff Chg 2018-19'!M10</f>
        <v>3.3333333333333401</v>
      </c>
      <c r="N24">
        <f>'Foreign Tariff Chg 2018-19'!N10</f>
        <v>6.6666666666666696</v>
      </c>
      <c r="O24">
        <f>'Foreign Tariff Chg 2018-19'!O10</f>
        <v>2.7777777777777701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52372-B8F8-4DB3-A8E3-422079E6E075}">
  <sheetPr>
    <tabColor theme="8" tint="0.59999389629810485"/>
  </sheetPr>
  <dimension ref="A1:O10"/>
  <sheetViews>
    <sheetView workbookViewId="0">
      <selection activeCell="N2" sqref="N2"/>
    </sheetView>
  </sheetViews>
  <sheetFormatPr defaultRowHeight="15"/>
  <sheetData>
    <row r="1" spans="1:15">
      <c r="B1" t="s">
        <v>1725</v>
      </c>
      <c r="C1" t="s">
        <v>1809</v>
      </c>
      <c r="D1" t="s">
        <v>1810</v>
      </c>
      <c r="E1" t="s">
        <v>1811</v>
      </c>
      <c r="F1" t="s">
        <v>1812</v>
      </c>
      <c r="G1" t="s">
        <v>1813</v>
      </c>
      <c r="H1" t="s">
        <v>1814</v>
      </c>
      <c r="I1" t="s">
        <v>1815</v>
      </c>
      <c r="J1" t="s">
        <v>1816</v>
      </c>
      <c r="K1" t="s">
        <v>1817</v>
      </c>
      <c r="L1" t="s">
        <v>1818</v>
      </c>
      <c r="M1" t="s">
        <v>1831</v>
      </c>
      <c r="N1" t="s">
        <v>1820</v>
      </c>
      <c r="O1" t="s">
        <v>1821</v>
      </c>
    </row>
    <row r="2" spans="1:15">
      <c r="A2" t="s">
        <v>1822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18.650539999999999</v>
      </c>
      <c r="L2">
        <v>0</v>
      </c>
      <c r="M2">
        <v>26.666666296296299</v>
      </c>
      <c r="N2">
        <v>0</v>
      </c>
      <c r="O2">
        <v>0</v>
      </c>
    </row>
    <row r="3" spans="1:15">
      <c r="A3" t="s">
        <v>1823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22.580639999999999</v>
      </c>
      <c r="L3">
        <v>0</v>
      </c>
      <c r="M3">
        <v>35</v>
      </c>
      <c r="N3">
        <v>0</v>
      </c>
      <c r="O3">
        <v>0</v>
      </c>
    </row>
    <row r="4" spans="1:15">
      <c r="A4" t="s">
        <v>1824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21.54214</v>
      </c>
      <c r="L4">
        <v>0</v>
      </c>
      <c r="M4">
        <v>33.333329999999997</v>
      </c>
      <c r="N4">
        <v>0</v>
      </c>
      <c r="O4">
        <v>0</v>
      </c>
    </row>
    <row r="5" spans="1:15">
      <c r="A5" t="s">
        <v>1825</v>
      </c>
      <c r="B5">
        <v>17.276119999999999</v>
      </c>
      <c r="C5">
        <v>19.99719</v>
      </c>
      <c r="D5">
        <v>17.845859999999998</v>
      </c>
      <c r="E5">
        <v>19.066109999999998</v>
      </c>
      <c r="F5">
        <v>18.529109999999999</v>
      </c>
      <c r="G5">
        <v>20.07743</v>
      </c>
      <c r="H5">
        <v>21.3109</v>
      </c>
      <c r="I5">
        <v>19.836770000000001</v>
      </c>
      <c r="J5">
        <v>18.902329999999999</v>
      </c>
      <c r="K5">
        <v>22.045500000000001</v>
      </c>
      <c r="L5">
        <v>21.96827</v>
      </c>
      <c r="M5">
        <v>21.277080000000002</v>
      </c>
      <c r="N5">
        <v>21.359629999999999</v>
      </c>
      <c r="O5">
        <v>19.246269999999999</v>
      </c>
    </row>
    <row r="6" spans="1:15">
      <c r="A6" t="s">
        <v>1826</v>
      </c>
      <c r="B6">
        <v>3.1400000000000099</v>
      </c>
      <c r="C6">
        <v>2.9500000000000099</v>
      </c>
      <c r="D6">
        <v>7.1817599999999899</v>
      </c>
      <c r="E6">
        <v>3.7406299999999999</v>
      </c>
      <c r="F6">
        <v>4.9171400000000096</v>
      </c>
      <c r="G6">
        <v>5.2385999999999999</v>
      </c>
      <c r="H6">
        <v>4.4346800000000002</v>
      </c>
      <c r="I6">
        <v>4.4854299999999903</v>
      </c>
      <c r="J6">
        <v>4.2680699999999998</v>
      </c>
      <c r="K6">
        <v>11.831049999999999</v>
      </c>
      <c r="L6">
        <v>3.3674900000000099</v>
      </c>
      <c r="M6">
        <v>3.89767000000001</v>
      </c>
      <c r="N6">
        <v>2.55107999999999</v>
      </c>
      <c r="O6">
        <v>3.7071400000000101</v>
      </c>
    </row>
    <row r="7" spans="1:15">
      <c r="A7" t="s">
        <v>1827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23.208950000000002</v>
      </c>
      <c r="L7">
        <v>0</v>
      </c>
      <c r="M7">
        <v>33.333329999999997</v>
      </c>
      <c r="N7">
        <v>0</v>
      </c>
      <c r="O7">
        <v>0</v>
      </c>
    </row>
    <row r="8" spans="1:15">
      <c r="A8" t="s">
        <v>1828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22.876110000000001</v>
      </c>
      <c r="L8">
        <v>0</v>
      </c>
      <c r="M8">
        <v>30</v>
      </c>
      <c r="N8">
        <v>0</v>
      </c>
      <c r="O8">
        <v>0</v>
      </c>
    </row>
    <row r="9" spans="1:15">
      <c r="A9" t="s">
        <v>1829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21.448720000000002</v>
      </c>
      <c r="L9">
        <v>0</v>
      </c>
      <c r="M9">
        <v>30</v>
      </c>
      <c r="N9">
        <v>0</v>
      </c>
      <c r="O9">
        <v>0</v>
      </c>
    </row>
    <row r="10" spans="1:15">
      <c r="A10" t="s">
        <v>1830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16.1125211111111</v>
      </c>
      <c r="L10">
        <v>0</v>
      </c>
      <c r="M10">
        <v>21.6666666666667</v>
      </c>
      <c r="N10">
        <v>0</v>
      </c>
      <c r="O10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A85BB-BCA1-45EB-A5B5-0547F766A845}">
  <sheetPr>
    <tabColor theme="8" tint="0.59999389629810485"/>
  </sheetPr>
  <dimension ref="A1:O10"/>
  <sheetViews>
    <sheetView workbookViewId="0">
      <selection activeCell="L16" sqref="L16"/>
    </sheetView>
  </sheetViews>
  <sheetFormatPr defaultRowHeight="15"/>
  <sheetData>
    <row r="1" spans="1:15">
      <c r="B1" t="s">
        <v>1725</v>
      </c>
      <c r="C1" t="s">
        <v>1809</v>
      </c>
      <c r="D1" t="s">
        <v>1810</v>
      </c>
      <c r="E1" t="s">
        <v>1811</v>
      </c>
      <c r="F1" t="s">
        <v>1812</v>
      </c>
      <c r="G1" t="s">
        <v>1813</v>
      </c>
      <c r="H1" t="s">
        <v>1814</v>
      </c>
      <c r="I1" t="s">
        <v>1815</v>
      </c>
      <c r="J1" t="s">
        <v>1816</v>
      </c>
      <c r="K1" t="s">
        <v>1817</v>
      </c>
      <c r="L1" t="s">
        <v>1818</v>
      </c>
      <c r="M1" t="s">
        <v>1831</v>
      </c>
      <c r="N1" t="s">
        <v>1832</v>
      </c>
      <c r="O1" t="s">
        <v>1821</v>
      </c>
    </row>
    <row r="2" spans="1:15">
      <c r="A2" t="s">
        <v>1822</v>
      </c>
      <c r="B2">
        <v>17.592592592592599</v>
      </c>
      <c r="C2">
        <v>0</v>
      </c>
      <c r="D2">
        <v>24.074074074074101</v>
      </c>
      <c r="E2">
        <v>20.370370370370399</v>
      </c>
      <c r="F2">
        <v>0</v>
      </c>
      <c r="G2">
        <v>15.7407407407407</v>
      </c>
      <c r="H2">
        <v>0</v>
      </c>
      <c r="I2">
        <v>24.074074074074101</v>
      </c>
      <c r="J2">
        <v>22.2222222222222</v>
      </c>
      <c r="K2">
        <v>25</v>
      </c>
      <c r="L2">
        <v>15.7407407407407</v>
      </c>
      <c r="M2">
        <v>24.074074074074101</v>
      </c>
      <c r="N2">
        <v>21.296296296296301</v>
      </c>
      <c r="O2">
        <v>20.370370370370399</v>
      </c>
    </row>
    <row r="3" spans="1:15">
      <c r="A3" t="s">
        <v>1823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</row>
    <row r="4" spans="1:15">
      <c r="A4" t="s">
        <v>1824</v>
      </c>
      <c r="B4">
        <v>10</v>
      </c>
      <c r="C4">
        <v>0</v>
      </c>
      <c r="D4">
        <v>10</v>
      </c>
      <c r="E4">
        <v>10</v>
      </c>
      <c r="F4">
        <v>10</v>
      </c>
      <c r="G4">
        <v>10</v>
      </c>
      <c r="H4">
        <v>10</v>
      </c>
      <c r="I4">
        <v>10</v>
      </c>
      <c r="J4">
        <v>0</v>
      </c>
      <c r="K4">
        <v>23.187919999999998</v>
      </c>
      <c r="L4">
        <v>10</v>
      </c>
      <c r="M4">
        <v>10</v>
      </c>
      <c r="N4">
        <v>10</v>
      </c>
      <c r="O4">
        <v>10</v>
      </c>
    </row>
    <row r="5" spans="1:15">
      <c r="A5" t="s">
        <v>1825</v>
      </c>
      <c r="B5">
        <v>19.32263</v>
      </c>
      <c r="C5">
        <v>16.16337</v>
      </c>
      <c r="D5">
        <v>17.522179999999999</v>
      </c>
      <c r="E5">
        <v>16.415410000000001</v>
      </c>
      <c r="F5">
        <v>17.623000000000001</v>
      </c>
      <c r="G5">
        <v>13.48915</v>
      </c>
      <c r="H5">
        <v>15.98298</v>
      </c>
      <c r="I5">
        <v>13.03952</v>
      </c>
      <c r="J5">
        <v>13.746880000000001</v>
      </c>
      <c r="K5">
        <v>15.071249999999999</v>
      </c>
      <c r="L5">
        <v>14.73128</v>
      </c>
      <c r="M5">
        <v>14.481769999999999</v>
      </c>
      <c r="N5">
        <v>16.374649999999999</v>
      </c>
      <c r="O5">
        <v>15.200049999999999</v>
      </c>
    </row>
    <row r="6" spans="1:15">
      <c r="A6" t="s">
        <v>1826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17.5</v>
      </c>
      <c r="J6">
        <v>0</v>
      </c>
      <c r="K6">
        <v>15</v>
      </c>
      <c r="L6">
        <v>0</v>
      </c>
      <c r="M6">
        <v>0</v>
      </c>
      <c r="N6">
        <v>50</v>
      </c>
      <c r="O6">
        <v>0</v>
      </c>
    </row>
    <row r="7" spans="1:15">
      <c r="A7" t="s">
        <v>1827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</row>
    <row r="8" spans="1:15">
      <c r="A8" t="s">
        <v>1828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</row>
    <row r="9" spans="1:15">
      <c r="A9" t="s">
        <v>1829</v>
      </c>
      <c r="B9">
        <v>0</v>
      </c>
      <c r="C9">
        <v>0</v>
      </c>
      <c r="D9">
        <v>17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18.092780000000001</v>
      </c>
      <c r="L9">
        <v>0</v>
      </c>
      <c r="M9">
        <v>15</v>
      </c>
      <c r="N9">
        <v>12.5</v>
      </c>
      <c r="O9">
        <v>7.0000000000000098</v>
      </c>
    </row>
    <row r="10" spans="1:15">
      <c r="A10" t="s">
        <v>1830</v>
      </c>
      <c r="B10">
        <v>2.7777777777777701</v>
      </c>
      <c r="C10">
        <v>1.1111111111111101</v>
      </c>
      <c r="D10">
        <v>5.5555555555555598</v>
      </c>
      <c r="E10">
        <v>0</v>
      </c>
      <c r="F10">
        <v>1.6666666666666601</v>
      </c>
      <c r="G10">
        <v>1.5873011111111199</v>
      </c>
      <c r="H10">
        <v>3.1597222222222299</v>
      </c>
      <c r="I10">
        <v>5.8253966666666601</v>
      </c>
      <c r="J10">
        <v>3.3333333333333401</v>
      </c>
      <c r="K10">
        <v>11.04166625</v>
      </c>
      <c r="L10">
        <v>4.3236711111111203</v>
      </c>
      <c r="M10">
        <v>3.3333333333333401</v>
      </c>
      <c r="N10">
        <v>6.6666666666666696</v>
      </c>
      <c r="O10">
        <v>2.7777777777777701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9943F-7CAC-431E-BA4E-B92BE599EDE0}">
  <sheetPr>
    <tabColor theme="8" tint="0.59999389629810485"/>
  </sheetPr>
  <dimension ref="A1:AE236"/>
  <sheetViews>
    <sheetView topLeftCell="K1" workbookViewId="0">
      <selection activeCell="I5" sqref="I5"/>
    </sheetView>
  </sheetViews>
  <sheetFormatPr defaultColWidth="9.140625" defaultRowHeight="15"/>
  <cols>
    <col min="1" max="2" width="13.140625" style="1" customWidth="1"/>
    <col min="3" max="3" width="20.85546875" style="1" customWidth="1"/>
    <col min="4" max="4" width="13.140625" style="1" customWidth="1"/>
    <col min="5" max="6" width="9.140625" style="1"/>
    <col min="7" max="7" width="12.42578125" style="70" customWidth="1"/>
    <col min="8" max="8" width="12.28515625" style="93" customWidth="1"/>
    <col min="9" max="9" width="9.140625" style="1"/>
    <col min="10" max="10" width="11.5703125" style="1" bestFit="1" customWidth="1"/>
    <col min="11" max="14" width="9.140625" style="1"/>
    <col min="15" max="15" width="9.5703125" style="72" bestFit="1" customWidth="1"/>
    <col min="16" max="16" width="12.28515625" style="6" customWidth="1"/>
    <col min="17" max="25" width="9.140625" style="1"/>
    <col min="26" max="26" width="9.140625" style="70"/>
    <col min="27" max="29" width="9.140625" style="1"/>
    <col min="30" max="31" width="9.140625" style="5"/>
    <col min="32" max="16384" width="9.140625" style="1"/>
  </cols>
  <sheetData>
    <row r="1" spans="1:31">
      <c r="A1" s="13" t="s">
        <v>0</v>
      </c>
      <c r="B1" s="13" t="s">
        <v>1</v>
      </c>
      <c r="C1" t="s">
        <v>286</v>
      </c>
      <c r="F1" s="1" t="s">
        <v>4</v>
      </c>
      <c r="G1" s="70" t="s">
        <v>287</v>
      </c>
      <c r="H1" s="93" t="s">
        <v>277</v>
      </c>
      <c r="M1" s="1" t="s">
        <v>278</v>
      </c>
      <c r="N1" s="1" t="s">
        <v>4</v>
      </c>
      <c r="O1" s="72" t="s">
        <v>279</v>
      </c>
      <c r="P1" s="6" t="s">
        <v>6</v>
      </c>
      <c r="Q1" s="1" t="s">
        <v>8</v>
      </c>
      <c r="Y1" s="1" t="s">
        <v>4</v>
      </c>
      <c r="Z1" s="70" t="s">
        <v>280</v>
      </c>
      <c r="AD1" s="5" t="s">
        <v>4</v>
      </c>
      <c r="AE1" s="5" t="s">
        <v>281</v>
      </c>
    </row>
    <row r="2" spans="1:31">
      <c r="A2" s="1" t="s">
        <v>12</v>
      </c>
      <c r="C2" s="1" t="s">
        <v>288</v>
      </c>
      <c r="F2" s="1">
        <v>1790</v>
      </c>
      <c r="G2" s="89"/>
      <c r="H2" s="92">
        <v>0</v>
      </c>
      <c r="I2" s="77" t="s">
        <v>9</v>
      </c>
      <c r="N2" s="1">
        <v>1790</v>
      </c>
      <c r="O2" s="72">
        <f t="shared" ref="O2:O65" si="0">P2</f>
        <v>0</v>
      </c>
      <c r="P2" s="6">
        <f t="shared" ref="P2:P65" si="1">H2</f>
        <v>0</v>
      </c>
      <c r="Y2" s="1">
        <v>1790</v>
      </c>
      <c r="Z2" s="70">
        <f>GDP!P2</f>
        <v>193.00695868854558</v>
      </c>
      <c r="AA2" s="77" t="s">
        <v>9</v>
      </c>
      <c r="AD2" s="17" t="s">
        <v>14</v>
      </c>
      <c r="AE2" s="5">
        <f t="shared" ref="AE2:AE65" si="2">(O2/Z2)*100</f>
        <v>0</v>
      </c>
    </row>
    <row r="3" spans="1:31" ht="15" customHeight="1">
      <c r="A3" s="1" t="s">
        <v>16</v>
      </c>
      <c r="C3" s="1" t="s">
        <v>54</v>
      </c>
      <c r="F3" s="1">
        <v>1791</v>
      </c>
      <c r="G3" s="89"/>
      <c r="H3" s="92">
        <v>0</v>
      </c>
      <c r="I3" s="79" t="s">
        <v>15</v>
      </c>
      <c r="N3" s="1">
        <v>1791</v>
      </c>
      <c r="O3" s="72">
        <f t="shared" si="0"/>
        <v>0</v>
      </c>
      <c r="P3" s="6">
        <f t="shared" si="1"/>
        <v>0</v>
      </c>
      <c r="Y3" s="1">
        <v>1791</v>
      </c>
      <c r="Z3" s="70">
        <f>GDP!P3</f>
        <v>210.0075716300237</v>
      </c>
      <c r="AA3" s="78" t="s">
        <v>20</v>
      </c>
      <c r="AD3" s="17" t="s">
        <v>18</v>
      </c>
      <c r="AE3" s="5">
        <f t="shared" si="2"/>
        <v>0</v>
      </c>
    </row>
    <row r="4" spans="1:31">
      <c r="A4" s="1" t="s">
        <v>21</v>
      </c>
      <c r="C4" s="1" t="s">
        <v>22</v>
      </c>
      <c r="D4" s="2"/>
      <c r="F4" s="1">
        <v>1792</v>
      </c>
      <c r="G4" s="89"/>
      <c r="H4" s="92">
        <v>0</v>
      </c>
      <c r="I4" s="80" t="s">
        <v>283</v>
      </c>
      <c r="N4" s="1">
        <v>1792</v>
      </c>
      <c r="O4" s="72">
        <f t="shared" si="0"/>
        <v>0</v>
      </c>
      <c r="P4" s="6">
        <f t="shared" si="1"/>
        <v>0</v>
      </c>
      <c r="Y4" s="1">
        <v>1792</v>
      </c>
      <c r="Z4" s="70">
        <f>GDP!P4</f>
        <v>230.00829273764504</v>
      </c>
      <c r="AA4" s="83" t="s">
        <v>25</v>
      </c>
      <c r="AD4" s="17" t="s">
        <v>23</v>
      </c>
      <c r="AE4" s="5">
        <f t="shared" si="2"/>
        <v>0</v>
      </c>
    </row>
    <row r="5" spans="1:31">
      <c r="A5" s="1" t="s">
        <v>26</v>
      </c>
      <c r="C5" s="1" t="s">
        <v>27</v>
      </c>
      <c r="D5" s="2"/>
      <c r="F5" s="1">
        <v>1793</v>
      </c>
      <c r="G5" s="89"/>
      <c r="H5" s="92">
        <v>0</v>
      </c>
      <c r="I5" s="86" t="s">
        <v>284</v>
      </c>
      <c r="N5" s="1">
        <v>1793</v>
      </c>
      <c r="O5" s="72">
        <f t="shared" si="0"/>
        <v>0</v>
      </c>
      <c r="P5" s="6">
        <f t="shared" si="1"/>
        <v>0</v>
      </c>
      <c r="Y5" s="1">
        <v>1793</v>
      </c>
      <c r="Z5" s="70">
        <f>GDP!P5</f>
        <v>256.00923017755275</v>
      </c>
      <c r="AA5" s="1" t="s">
        <v>29</v>
      </c>
      <c r="AD5" s="17" t="s">
        <v>28</v>
      </c>
      <c r="AE5" s="5">
        <f t="shared" si="2"/>
        <v>0</v>
      </c>
    </row>
    <row r="6" spans="1:31">
      <c r="A6" s="1" t="s">
        <v>30</v>
      </c>
      <c r="C6" s="1" t="s">
        <v>31</v>
      </c>
      <c r="D6" s="2"/>
      <c r="F6" s="1">
        <v>1794</v>
      </c>
      <c r="G6" s="89"/>
      <c r="H6" s="92">
        <v>0</v>
      </c>
      <c r="I6" s="84" t="s">
        <v>24</v>
      </c>
      <c r="N6" s="1">
        <v>1794</v>
      </c>
      <c r="O6" s="72">
        <f t="shared" si="0"/>
        <v>0</v>
      </c>
      <c r="P6" s="6">
        <f t="shared" si="1"/>
        <v>0</v>
      </c>
      <c r="Y6" s="1">
        <v>1794</v>
      </c>
      <c r="Z6" s="70">
        <f>GDP!P6</f>
        <v>321.01157377732198</v>
      </c>
      <c r="AD6" s="17" t="s">
        <v>32</v>
      </c>
      <c r="AE6" s="5">
        <f t="shared" si="2"/>
        <v>0</v>
      </c>
    </row>
    <row r="7" spans="1:31">
      <c r="A7" s="1" t="s">
        <v>33</v>
      </c>
      <c r="C7" s="4" t="s">
        <v>34</v>
      </c>
      <c r="D7" s="2"/>
      <c r="F7" s="1">
        <v>1795</v>
      </c>
      <c r="G7" s="89"/>
      <c r="H7" s="92">
        <v>0</v>
      </c>
      <c r="N7" s="1">
        <v>1795</v>
      </c>
      <c r="O7" s="72">
        <f t="shared" si="0"/>
        <v>0</v>
      </c>
      <c r="P7" s="6">
        <f t="shared" si="1"/>
        <v>0</v>
      </c>
      <c r="Y7" s="1">
        <v>1795</v>
      </c>
      <c r="Z7" s="70">
        <f>GDP!P7</f>
        <v>390.01406159861546</v>
      </c>
      <c r="AD7" s="17" t="s">
        <v>35</v>
      </c>
      <c r="AE7" s="5">
        <f t="shared" si="2"/>
        <v>0</v>
      </c>
    </row>
    <row r="8" spans="1:31">
      <c r="A8" s="1" t="s">
        <v>36</v>
      </c>
      <c r="C8" s="4" t="s">
        <v>37</v>
      </c>
      <c r="D8" s="2"/>
      <c r="F8" s="1">
        <v>1796</v>
      </c>
      <c r="G8" s="89"/>
      <c r="H8" s="92">
        <v>0</v>
      </c>
      <c r="N8" s="1">
        <v>1796</v>
      </c>
      <c r="O8" s="72">
        <f t="shared" si="0"/>
        <v>0</v>
      </c>
      <c r="P8" s="6">
        <f t="shared" si="1"/>
        <v>0</v>
      </c>
      <c r="Y8" s="1">
        <v>1796</v>
      </c>
      <c r="Z8" s="70">
        <f>GDP!P8</f>
        <v>423.01525142619056</v>
      </c>
      <c r="AD8" s="17" t="s">
        <v>38</v>
      </c>
      <c r="AE8" s="5">
        <f t="shared" si="2"/>
        <v>0</v>
      </c>
    </row>
    <row r="9" spans="1:31">
      <c r="A9" s="1" t="s">
        <v>39</v>
      </c>
      <c r="C9" s="4" t="s">
        <v>40</v>
      </c>
      <c r="D9" s="2"/>
      <c r="F9" s="1">
        <v>1797</v>
      </c>
      <c r="G9" s="89"/>
      <c r="H9" s="92">
        <v>0</v>
      </c>
      <c r="N9" s="1">
        <v>1797</v>
      </c>
      <c r="O9" s="72">
        <f t="shared" si="0"/>
        <v>0</v>
      </c>
      <c r="P9" s="6">
        <f t="shared" si="1"/>
        <v>0</v>
      </c>
      <c r="Y9" s="1">
        <v>1797</v>
      </c>
      <c r="Z9" s="70">
        <f>GDP!P9</f>
        <v>415.01496298314203</v>
      </c>
      <c r="AD9" s="17" t="s">
        <v>41</v>
      </c>
      <c r="AE9" s="5">
        <f t="shared" si="2"/>
        <v>0</v>
      </c>
    </row>
    <row r="10" spans="1:31">
      <c r="A10" s="1" t="s">
        <v>42</v>
      </c>
      <c r="C10" s="1" t="s">
        <v>43</v>
      </c>
      <c r="D10" s="2"/>
      <c r="F10" s="1">
        <v>1798</v>
      </c>
      <c r="G10" s="89"/>
      <c r="H10" s="92">
        <v>0</v>
      </c>
      <c r="N10" s="1">
        <v>1798</v>
      </c>
      <c r="O10" s="72">
        <f t="shared" si="0"/>
        <v>0</v>
      </c>
      <c r="P10" s="6">
        <f t="shared" si="1"/>
        <v>0</v>
      </c>
      <c r="Y10" s="1">
        <v>1798</v>
      </c>
      <c r="Z10" s="70">
        <f>GDP!P10</f>
        <v>418.01507114928523</v>
      </c>
      <c r="AD10" s="17" t="s">
        <v>44</v>
      </c>
      <c r="AE10" s="5">
        <f t="shared" si="2"/>
        <v>0</v>
      </c>
    </row>
    <row r="11" spans="1:31">
      <c r="A11" s="1" t="s">
        <v>45</v>
      </c>
      <c r="C11" s="4" t="s">
        <v>46</v>
      </c>
      <c r="D11" s="2"/>
      <c r="F11" s="1">
        <v>1799</v>
      </c>
      <c r="G11" s="89"/>
      <c r="H11" s="92">
        <v>0</v>
      </c>
      <c r="N11" s="1">
        <v>1799</v>
      </c>
      <c r="O11" s="72">
        <f t="shared" si="0"/>
        <v>0</v>
      </c>
      <c r="P11" s="6">
        <f t="shared" si="1"/>
        <v>0</v>
      </c>
      <c r="Y11" s="1">
        <v>1799</v>
      </c>
      <c r="Z11" s="70">
        <f>GDP!P11</f>
        <v>447.0161167553361</v>
      </c>
      <c r="AD11" s="17" t="s">
        <v>47</v>
      </c>
      <c r="AE11" s="5">
        <f t="shared" si="2"/>
        <v>0</v>
      </c>
    </row>
    <row r="12" spans="1:31">
      <c r="A12" s="1" t="s">
        <v>48</v>
      </c>
      <c r="C12" s="4" t="s">
        <v>49</v>
      </c>
      <c r="D12" s="2"/>
      <c r="F12" s="1">
        <v>1800</v>
      </c>
      <c r="G12" s="89"/>
      <c r="H12" s="92">
        <v>0</v>
      </c>
      <c r="N12" s="1">
        <v>1800</v>
      </c>
      <c r="O12" s="72">
        <f t="shared" si="0"/>
        <v>0</v>
      </c>
      <c r="P12" s="6">
        <f t="shared" si="1"/>
        <v>0</v>
      </c>
      <c r="Y12" s="1">
        <v>1800</v>
      </c>
      <c r="Z12" s="70">
        <f>GDP!P12</f>
        <v>486.01752291519762</v>
      </c>
      <c r="AD12" s="17" t="s">
        <v>50</v>
      </c>
      <c r="AE12" s="5">
        <f t="shared" si="2"/>
        <v>0</v>
      </c>
    </row>
    <row r="13" spans="1:31">
      <c r="A13" s="1" t="s">
        <v>51</v>
      </c>
      <c r="C13" s="4" t="s">
        <v>52</v>
      </c>
      <c r="D13" s="2"/>
      <c r="F13" s="1">
        <v>1801</v>
      </c>
      <c r="G13" s="89"/>
      <c r="H13" s="92">
        <v>0</v>
      </c>
      <c r="N13" s="1">
        <v>1801</v>
      </c>
      <c r="O13" s="72">
        <f t="shared" si="0"/>
        <v>0</v>
      </c>
      <c r="P13" s="6">
        <f t="shared" si="1"/>
        <v>0</v>
      </c>
      <c r="Y13" s="1">
        <v>1801</v>
      </c>
      <c r="Z13" s="70">
        <f>GDP!P13</f>
        <v>520.01874879815387</v>
      </c>
      <c r="AD13" s="17" t="s">
        <v>53</v>
      </c>
      <c r="AE13" s="5">
        <f t="shared" si="2"/>
        <v>0</v>
      </c>
    </row>
    <row r="14" spans="1:31">
      <c r="A14" s="1" t="s">
        <v>54</v>
      </c>
      <c r="B14" s="14">
        <v>12784</v>
      </c>
      <c r="C14" s="22">
        <v>364</v>
      </c>
      <c r="D14" s="2"/>
      <c r="F14" s="1">
        <v>1802</v>
      </c>
      <c r="G14" s="89"/>
      <c r="H14" s="92">
        <v>0</v>
      </c>
      <c r="N14" s="1">
        <v>1802</v>
      </c>
      <c r="O14" s="72">
        <f t="shared" si="0"/>
        <v>0</v>
      </c>
      <c r="P14" s="6">
        <f t="shared" si="1"/>
        <v>0</v>
      </c>
      <c r="Y14" s="1">
        <v>1802</v>
      </c>
      <c r="Z14" s="70">
        <f>GDP!P14</f>
        <v>456.01644125376572</v>
      </c>
      <c r="AD14" s="17" t="s">
        <v>55</v>
      </c>
      <c r="AE14" s="5">
        <f t="shared" si="2"/>
        <v>0</v>
      </c>
    </row>
    <row r="15" spans="1:31">
      <c r="A15" s="1" t="s">
        <v>56</v>
      </c>
      <c r="B15" s="14">
        <v>13149</v>
      </c>
      <c r="C15" s="22">
        <v>529</v>
      </c>
      <c r="D15" s="2"/>
      <c r="F15" s="1">
        <v>1803</v>
      </c>
      <c r="G15" s="89"/>
      <c r="H15" s="92">
        <v>0</v>
      </c>
      <c r="N15" s="1">
        <v>1803</v>
      </c>
      <c r="O15" s="72">
        <f t="shared" si="0"/>
        <v>0</v>
      </c>
      <c r="P15" s="6">
        <f t="shared" si="1"/>
        <v>0</v>
      </c>
      <c r="Y15" s="1">
        <v>1803</v>
      </c>
      <c r="Z15" s="70">
        <f>GDP!P15</f>
        <v>493.01777530286518</v>
      </c>
      <c r="AD15" s="17" t="s">
        <v>57</v>
      </c>
      <c r="AE15" s="5">
        <f t="shared" si="2"/>
        <v>0</v>
      </c>
    </row>
    <row r="16" spans="1:31">
      <c r="A16" s="1" t="s">
        <v>58</v>
      </c>
      <c r="B16" s="14">
        <v>13515</v>
      </c>
      <c r="C16" s="22">
        <v>719</v>
      </c>
      <c r="D16" s="2"/>
      <c r="F16" s="1">
        <v>1804</v>
      </c>
      <c r="G16" s="89"/>
      <c r="H16" s="92">
        <v>0</v>
      </c>
      <c r="N16" s="1">
        <v>1804</v>
      </c>
      <c r="O16" s="72">
        <f t="shared" si="0"/>
        <v>0</v>
      </c>
      <c r="P16" s="6">
        <f t="shared" si="1"/>
        <v>0</v>
      </c>
      <c r="Y16" s="1">
        <v>1804</v>
      </c>
      <c r="Z16" s="70">
        <f>GDP!P16</f>
        <v>538.01939779501311</v>
      </c>
      <c r="AD16" s="17" t="s">
        <v>59</v>
      </c>
      <c r="AE16" s="5">
        <f t="shared" si="2"/>
        <v>0</v>
      </c>
    </row>
    <row r="17" spans="1:31">
      <c r="A17" s="1" t="s">
        <v>60</v>
      </c>
      <c r="B17" s="14">
        <v>13880</v>
      </c>
      <c r="C17" s="22">
        <v>1038</v>
      </c>
      <c r="D17" s="2"/>
      <c r="F17" s="1">
        <v>1805</v>
      </c>
      <c r="G17" s="89"/>
      <c r="H17" s="92">
        <v>0</v>
      </c>
      <c r="N17" s="1">
        <v>1805</v>
      </c>
      <c r="O17" s="72">
        <f t="shared" si="0"/>
        <v>0</v>
      </c>
      <c r="P17" s="6">
        <f t="shared" si="1"/>
        <v>0</v>
      </c>
      <c r="Y17" s="1">
        <v>1805</v>
      </c>
      <c r="Z17" s="70">
        <f>GDP!P17</f>
        <v>567.02044340106397</v>
      </c>
      <c r="AD17" s="17" t="s">
        <v>61</v>
      </c>
      <c r="AE17" s="5">
        <f t="shared" si="2"/>
        <v>0</v>
      </c>
    </row>
    <row r="18" spans="1:31">
      <c r="A18" s="1" t="s">
        <v>62</v>
      </c>
      <c r="B18" s="14">
        <v>14245</v>
      </c>
      <c r="C18" s="22">
        <v>1287</v>
      </c>
      <c r="D18" s="2"/>
      <c r="F18" s="1">
        <v>1806</v>
      </c>
      <c r="G18" s="89"/>
      <c r="H18" s="92">
        <v>0</v>
      </c>
      <c r="N18" s="1">
        <v>1806</v>
      </c>
      <c r="O18" s="72">
        <f t="shared" si="0"/>
        <v>0</v>
      </c>
      <c r="P18" s="6">
        <f t="shared" si="1"/>
        <v>0</v>
      </c>
      <c r="Y18" s="1">
        <v>1806</v>
      </c>
      <c r="Z18" s="70">
        <f>GDP!P18</f>
        <v>624.02249855778462</v>
      </c>
      <c r="AD18" s="17" t="s">
        <v>63</v>
      </c>
      <c r="AE18" s="5">
        <f t="shared" si="2"/>
        <v>0</v>
      </c>
    </row>
    <row r="19" spans="1:31">
      <c r="A19" s="1" t="s">
        <v>64</v>
      </c>
      <c r="B19" s="14">
        <v>14610</v>
      </c>
      <c r="C19" s="22">
        <v>1127</v>
      </c>
      <c r="D19" s="2"/>
      <c r="F19" s="1">
        <v>1807</v>
      </c>
      <c r="G19" s="89"/>
      <c r="H19" s="92">
        <v>0</v>
      </c>
      <c r="N19" s="1">
        <v>1807</v>
      </c>
      <c r="O19" s="72">
        <f t="shared" si="0"/>
        <v>0</v>
      </c>
      <c r="P19" s="6">
        <f t="shared" si="1"/>
        <v>0</v>
      </c>
      <c r="Y19" s="1">
        <v>1807</v>
      </c>
      <c r="Z19" s="70">
        <f>GDP!P19</f>
        <v>595.02145295173375</v>
      </c>
      <c r="AD19" s="17" t="s">
        <v>65</v>
      </c>
      <c r="AE19" s="5">
        <f t="shared" si="2"/>
        <v>0</v>
      </c>
    </row>
    <row r="20" spans="1:31">
      <c r="A20" s="1" t="s">
        <v>17</v>
      </c>
      <c r="B20" s="14">
        <v>14976</v>
      </c>
      <c r="C20" s="22">
        <v>1197</v>
      </c>
      <c r="D20" s="2"/>
      <c r="F20" s="1">
        <v>1808</v>
      </c>
      <c r="G20" s="89"/>
      <c r="H20" s="92">
        <v>0</v>
      </c>
      <c r="N20" s="1">
        <v>1808</v>
      </c>
      <c r="O20" s="72">
        <f t="shared" si="0"/>
        <v>0</v>
      </c>
      <c r="P20" s="6">
        <f t="shared" si="1"/>
        <v>0</v>
      </c>
      <c r="Y20" s="1">
        <v>1808</v>
      </c>
      <c r="Z20" s="70">
        <f>GDP!P20</f>
        <v>653.0235441638356</v>
      </c>
      <c r="AD20" s="17" t="s">
        <v>66</v>
      </c>
      <c r="AE20" s="5">
        <f t="shared" si="2"/>
        <v>0</v>
      </c>
    </row>
    <row r="21" spans="1:31">
      <c r="A21" s="1" t="s">
        <v>67</v>
      </c>
      <c r="B21" s="14">
        <v>15341</v>
      </c>
      <c r="C21" s="22">
        <v>2124</v>
      </c>
      <c r="D21" s="2"/>
      <c r="F21" s="1">
        <v>1809</v>
      </c>
      <c r="G21" s="89"/>
      <c r="H21" s="92">
        <v>0</v>
      </c>
      <c r="N21" s="1">
        <v>1809</v>
      </c>
      <c r="O21" s="72">
        <f t="shared" si="0"/>
        <v>0</v>
      </c>
      <c r="P21" s="6">
        <f t="shared" si="1"/>
        <v>0</v>
      </c>
      <c r="Y21" s="1">
        <v>1809</v>
      </c>
      <c r="Z21" s="70">
        <f>GDP!P21</f>
        <v>694.02502243445929</v>
      </c>
      <c r="AD21" s="17" t="s">
        <v>68</v>
      </c>
      <c r="AE21" s="5">
        <f t="shared" si="2"/>
        <v>0</v>
      </c>
    </row>
    <row r="22" spans="1:31">
      <c r="A22" s="1" t="s">
        <v>69</v>
      </c>
      <c r="B22" s="14">
        <v>15706</v>
      </c>
      <c r="C22" s="22">
        <v>4719</v>
      </c>
      <c r="D22" s="2"/>
      <c r="F22" s="1">
        <v>1810</v>
      </c>
      <c r="G22" s="89"/>
      <c r="H22" s="92">
        <v>0</v>
      </c>
      <c r="N22" s="1">
        <v>1810</v>
      </c>
      <c r="O22" s="72">
        <f t="shared" si="0"/>
        <v>0</v>
      </c>
      <c r="P22" s="6">
        <f t="shared" si="1"/>
        <v>0</v>
      </c>
      <c r="Y22" s="1">
        <v>1810</v>
      </c>
      <c r="Z22" s="70">
        <f>GDP!P22</f>
        <v>714.02574354208059</v>
      </c>
      <c r="AD22" s="17" t="s">
        <v>70</v>
      </c>
      <c r="AE22" s="5">
        <f t="shared" si="2"/>
        <v>0</v>
      </c>
    </row>
    <row r="23" spans="1:31">
      <c r="A23" s="1" t="s">
        <v>71</v>
      </c>
      <c r="B23" s="14">
        <v>16071</v>
      </c>
      <c r="C23" s="22">
        <v>9557</v>
      </c>
      <c r="D23" s="2"/>
      <c r="F23" s="1">
        <v>1811</v>
      </c>
      <c r="G23" s="89"/>
      <c r="H23" s="92">
        <v>0</v>
      </c>
      <c r="N23" s="1">
        <v>1811</v>
      </c>
      <c r="O23" s="72">
        <f t="shared" si="0"/>
        <v>0</v>
      </c>
      <c r="P23" s="6">
        <f t="shared" si="1"/>
        <v>0</v>
      </c>
      <c r="Y23" s="1">
        <v>1811</v>
      </c>
      <c r="Z23" s="70">
        <f>GDP!P23</f>
        <v>776.02797897570656</v>
      </c>
      <c r="AD23" s="17" t="s">
        <v>72</v>
      </c>
      <c r="AE23" s="5">
        <f t="shared" si="2"/>
        <v>0</v>
      </c>
    </row>
    <row r="24" spans="1:31">
      <c r="A24" s="1" t="s">
        <v>73</v>
      </c>
      <c r="B24" s="14">
        <v>16437</v>
      </c>
      <c r="C24" s="22">
        <v>14838</v>
      </c>
      <c r="D24" s="2"/>
      <c r="F24" s="1">
        <v>1812</v>
      </c>
      <c r="G24" s="89"/>
      <c r="H24" s="92">
        <v>0</v>
      </c>
      <c r="N24" s="1">
        <v>1812</v>
      </c>
      <c r="O24" s="72">
        <f t="shared" si="0"/>
        <v>0</v>
      </c>
      <c r="P24" s="6">
        <f t="shared" si="1"/>
        <v>0</v>
      </c>
      <c r="Y24" s="1">
        <v>1812</v>
      </c>
      <c r="Z24" s="70">
        <f>GDP!P24</f>
        <v>795.02866402794677</v>
      </c>
      <c r="AD24" s="17" t="s">
        <v>74</v>
      </c>
      <c r="AE24" s="5">
        <f t="shared" si="2"/>
        <v>0</v>
      </c>
    </row>
    <row r="25" spans="1:31">
      <c r="A25" s="1" t="s">
        <v>75</v>
      </c>
      <c r="B25" s="14">
        <v>16802</v>
      </c>
      <c r="C25" s="22">
        <v>15988</v>
      </c>
      <c r="D25" s="2"/>
      <c r="F25" s="1">
        <v>1813</v>
      </c>
      <c r="G25" s="89"/>
      <c r="H25" s="92">
        <v>0</v>
      </c>
      <c r="N25" s="1">
        <v>1813</v>
      </c>
      <c r="O25" s="72">
        <f t="shared" si="0"/>
        <v>0</v>
      </c>
      <c r="P25" s="6">
        <f t="shared" si="1"/>
        <v>0</v>
      </c>
      <c r="Y25" s="1">
        <v>1813</v>
      </c>
      <c r="Z25" s="70">
        <f>GDP!P25</f>
        <v>980.03533427344382</v>
      </c>
      <c r="AD25" s="17" t="s">
        <v>76</v>
      </c>
      <c r="AE25" s="5">
        <f t="shared" si="2"/>
        <v>0</v>
      </c>
    </row>
    <row r="26" spans="1:31">
      <c r="A26" s="1" t="s">
        <v>77</v>
      </c>
      <c r="B26" s="14">
        <v>17167</v>
      </c>
      <c r="C26" s="22">
        <v>11883</v>
      </c>
      <c r="D26" s="2"/>
      <c r="F26" s="1">
        <v>1814</v>
      </c>
      <c r="G26" s="89"/>
      <c r="H26" s="92">
        <v>0</v>
      </c>
      <c r="N26" s="1">
        <v>1814</v>
      </c>
      <c r="O26" s="72">
        <f t="shared" si="0"/>
        <v>0</v>
      </c>
      <c r="P26" s="6">
        <f t="shared" si="1"/>
        <v>0</v>
      </c>
      <c r="Y26" s="1">
        <v>1814</v>
      </c>
      <c r="Z26" s="70">
        <f>GDP!P26</f>
        <v>1090.039300365361</v>
      </c>
      <c r="AD26" s="17" t="s">
        <v>78</v>
      </c>
      <c r="AE26" s="5">
        <f t="shared" si="2"/>
        <v>0</v>
      </c>
    </row>
    <row r="27" spans="1:31">
      <c r="A27" s="1" t="s">
        <v>79</v>
      </c>
      <c r="B27" s="14">
        <v>17532</v>
      </c>
      <c r="C27" s="22">
        <v>8615</v>
      </c>
      <c r="D27" s="2"/>
      <c r="F27" s="1">
        <v>1815</v>
      </c>
      <c r="G27" s="89"/>
      <c r="H27" s="92">
        <v>0</v>
      </c>
      <c r="N27" s="1">
        <v>1815</v>
      </c>
      <c r="O27" s="72">
        <f t="shared" si="0"/>
        <v>0</v>
      </c>
      <c r="P27" s="6">
        <f t="shared" si="1"/>
        <v>0</v>
      </c>
      <c r="Y27" s="1">
        <v>1815</v>
      </c>
      <c r="Z27" s="70">
        <f>GDP!P27</f>
        <v>935.03371178129589</v>
      </c>
      <c r="AD27" s="17" t="s">
        <v>80</v>
      </c>
      <c r="AE27" s="5">
        <f t="shared" si="2"/>
        <v>0</v>
      </c>
    </row>
    <row r="28" spans="1:31">
      <c r="A28" s="1" t="s">
        <v>81</v>
      </c>
      <c r="B28" s="14">
        <v>17898</v>
      </c>
      <c r="C28" s="22">
        <v>9678</v>
      </c>
      <c r="D28" s="2"/>
      <c r="F28" s="1">
        <v>1816</v>
      </c>
      <c r="G28" s="89"/>
      <c r="H28" s="92">
        <v>0</v>
      </c>
      <c r="N28" s="1">
        <v>1816</v>
      </c>
      <c r="O28" s="72">
        <f t="shared" si="0"/>
        <v>0</v>
      </c>
      <c r="P28" s="6">
        <f t="shared" si="1"/>
        <v>0</v>
      </c>
      <c r="Y28" s="1">
        <v>1816</v>
      </c>
      <c r="Z28" s="70">
        <f>GDP!P28</f>
        <v>828.02985385552199</v>
      </c>
      <c r="AD28" s="17" t="s">
        <v>82</v>
      </c>
      <c r="AE28" s="5">
        <f t="shared" si="2"/>
        <v>0</v>
      </c>
    </row>
    <row r="29" spans="1:31">
      <c r="A29" s="1" t="s">
        <v>83</v>
      </c>
      <c r="B29" s="14">
        <v>18263</v>
      </c>
      <c r="C29" s="22">
        <v>11192</v>
      </c>
      <c r="D29" s="2"/>
      <c r="F29" s="1">
        <v>1817</v>
      </c>
      <c r="G29" s="89"/>
      <c r="H29" s="92">
        <v>0</v>
      </c>
      <c r="N29" s="1">
        <v>1817</v>
      </c>
      <c r="O29" s="72">
        <f t="shared" si="0"/>
        <v>0</v>
      </c>
      <c r="P29" s="6">
        <f t="shared" si="1"/>
        <v>0</v>
      </c>
      <c r="Y29" s="1">
        <v>1817</v>
      </c>
      <c r="Z29" s="70">
        <f>GDP!P29</f>
        <v>777.02801503108765</v>
      </c>
      <c r="AD29" s="17" t="s">
        <v>84</v>
      </c>
      <c r="AE29" s="5">
        <f t="shared" si="2"/>
        <v>0</v>
      </c>
    </row>
    <row r="30" spans="1:31">
      <c r="A30" s="1" t="s">
        <v>85</v>
      </c>
      <c r="B30" s="14">
        <v>18628</v>
      </c>
      <c r="C30" s="22">
        <v>10449</v>
      </c>
      <c r="D30" s="2"/>
      <c r="F30" s="1">
        <v>1818</v>
      </c>
      <c r="G30" s="89"/>
      <c r="H30" s="92">
        <v>0</v>
      </c>
      <c r="N30" s="1">
        <v>1818</v>
      </c>
      <c r="O30" s="72">
        <f t="shared" si="0"/>
        <v>0</v>
      </c>
      <c r="P30" s="6">
        <f t="shared" si="1"/>
        <v>0</v>
      </c>
      <c r="Y30" s="1">
        <v>1818</v>
      </c>
      <c r="Z30" s="70">
        <f>GDP!P30</f>
        <v>745.02686125889352</v>
      </c>
      <c r="AD30" s="17" t="s">
        <v>86</v>
      </c>
      <c r="AE30" s="5">
        <f t="shared" si="2"/>
        <v>0</v>
      </c>
    </row>
    <row r="31" spans="1:31">
      <c r="A31" s="1" t="s">
        <v>87</v>
      </c>
      <c r="B31" s="14">
        <v>18993</v>
      </c>
      <c r="C31" s="22">
        <v>14101</v>
      </c>
      <c r="D31" s="2"/>
      <c r="F31" s="1">
        <v>1819</v>
      </c>
      <c r="G31" s="89"/>
      <c r="H31" s="92">
        <v>0</v>
      </c>
      <c r="N31" s="1">
        <v>1819</v>
      </c>
      <c r="O31" s="72">
        <f t="shared" si="0"/>
        <v>0</v>
      </c>
      <c r="P31" s="6">
        <f t="shared" si="1"/>
        <v>0</v>
      </c>
      <c r="Y31" s="1">
        <v>1819</v>
      </c>
      <c r="Z31" s="70">
        <f>GDP!P31</f>
        <v>735.02650070508287</v>
      </c>
      <c r="AD31" s="17" t="s">
        <v>88</v>
      </c>
      <c r="AE31" s="5">
        <f t="shared" si="2"/>
        <v>0</v>
      </c>
    </row>
    <row r="32" spans="1:31">
      <c r="A32" s="1" t="s">
        <v>89</v>
      </c>
      <c r="B32" s="14">
        <v>19359</v>
      </c>
      <c r="C32" s="22">
        <v>21226</v>
      </c>
      <c r="D32" s="2"/>
      <c r="F32" s="1">
        <v>1820</v>
      </c>
      <c r="G32" s="89"/>
      <c r="H32" s="92">
        <v>0</v>
      </c>
      <c r="N32" s="1">
        <v>1820</v>
      </c>
      <c r="O32" s="72">
        <f t="shared" si="0"/>
        <v>0</v>
      </c>
      <c r="P32" s="6">
        <f t="shared" si="1"/>
        <v>0</v>
      </c>
      <c r="Y32" s="1">
        <v>1820</v>
      </c>
      <c r="Z32" s="70">
        <f>GDP!P32</f>
        <v>718.02588776360483</v>
      </c>
      <c r="AD32" s="5">
        <v>1820</v>
      </c>
      <c r="AE32" s="5">
        <f t="shared" si="2"/>
        <v>0</v>
      </c>
    </row>
    <row r="33" spans="1:31">
      <c r="A33" s="1" t="s">
        <v>91</v>
      </c>
      <c r="B33" s="14">
        <v>19724</v>
      </c>
      <c r="C33" s="22">
        <v>21238</v>
      </c>
      <c r="D33" s="2"/>
      <c r="F33" s="1">
        <v>1821</v>
      </c>
      <c r="G33" s="89"/>
      <c r="H33" s="92">
        <v>0</v>
      </c>
      <c r="N33" s="1">
        <v>1821</v>
      </c>
      <c r="O33" s="72">
        <f t="shared" si="0"/>
        <v>0</v>
      </c>
      <c r="P33" s="6">
        <f t="shared" si="1"/>
        <v>0</v>
      </c>
      <c r="Y33" s="1">
        <v>1821</v>
      </c>
      <c r="Z33" s="70">
        <f>GDP!P33</f>
        <v>742.02675309275037</v>
      </c>
      <c r="AD33" s="5">
        <v>1821</v>
      </c>
      <c r="AE33" s="5">
        <f t="shared" si="2"/>
        <v>0</v>
      </c>
    </row>
    <row r="34" spans="1:31">
      <c r="A34" s="1" t="s">
        <v>93</v>
      </c>
      <c r="B34" s="14">
        <v>20089</v>
      </c>
      <c r="C34" s="22">
        <v>21101</v>
      </c>
      <c r="D34" s="2"/>
      <c r="F34" s="1">
        <v>1822</v>
      </c>
      <c r="G34" s="89"/>
      <c r="H34" s="92">
        <v>0</v>
      </c>
      <c r="N34" s="1">
        <v>1822</v>
      </c>
      <c r="O34" s="72">
        <f t="shared" si="0"/>
        <v>0</v>
      </c>
      <c r="P34" s="6">
        <f t="shared" si="1"/>
        <v>0</v>
      </c>
      <c r="Y34" s="1">
        <v>1822</v>
      </c>
      <c r="Z34" s="70">
        <f>GDP!P34</f>
        <v>816.02942119094928</v>
      </c>
      <c r="AD34" s="5">
        <v>1822</v>
      </c>
      <c r="AE34" s="5">
        <f t="shared" si="2"/>
        <v>0</v>
      </c>
    </row>
    <row r="35" spans="1:31">
      <c r="A35" s="1" t="s">
        <v>95</v>
      </c>
      <c r="B35" s="14">
        <v>20454</v>
      </c>
      <c r="C35" s="22">
        <v>17861</v>
      </c>
      <c r="D35" s="2"/>
      <c r="F35" s="1">
        <v>1823</v>
      </c>
      <c r="G35" s="89"/>
      <c r="H35" s="92">
        <v>0</v>
      </c>
      <c r="N35" s="1">
        <v>1823</v>
      </c>
      <c r="O35" s="72">
        <f t="shared" si="0"/>
        <v>0</v>
      </c>
      <c r="P35" s="6">
        <f t="shared" si="1"/>
        <v>0</v>
      </c>
      <c r="Y35" s="1">
        <v>1823</v>
      </c>
      <c r="Z35" s="70">
        <f>GDP!P35</f>
        <v>767.02765447727711</v>
      </c>
      <c r="AD35" s="5">
        <v>1823</v>
      </c>
      <c r="AE35" s="5">
        <f t="shared" si="2"/>
        <v>0</v>
      </c>
    </row>
    <row r="36" spans="1:31">
      <c r="A36" s="1" t="s">
        <v>97</v>
      </c>
      <c r="B36" s="14">
        <v>20820</v>
      </c>
      <c r="C36" s="22">
        <v>20880</v>
      </c>
      <c r="D36" s="2"/>
      <c r="F36" s="1">
        <v>1824</v>
      </c>
      <c r="G36" s="89"/>
      <c r="H36" s="92">
        <v>0</v>
      </c>
      <c r="N36" s="1">
        <v>1824</v>
      </c>
      <c r="O36" s="72">
        <f t="shared" si="0"/>
        <v>0</v>
      </c>
      <c r="P36" s="6">
        <f t="shared" si="1"/>
        <v>0</v>
      </c>
      <c r="Y36" s="1">
        <v>1824</v>
      </c>
      <c r="Z36" s="70">
        <f>GDP!P36</f>
        <v>762.02747420037178</v>
      </c>
      <c r="AD36" s="5">
        <v>1824</v>
      </c>
      <c r="AE36" s="5">
        <f t="shared" si="2"/>
        <v>0</v>
      </c>
    </row>
    <row r="37" spans="1:31">
      <c r="A37" s="1" t="s">
        <v>99</v>
      </c>
      <c r="B37" s="14">
        <v>21185</v>
      </c>
      <c r="C37" s="22">
        <v>21167</v>
      </c>
      <c r="D37" s="2"/>
      <c r="F37" s="1">
        <v>1825</v>
      </c>
      <c r="G37" s="89"/>
      <c r="H37" s="92">
        <v>0</v>
      </c>
      <c r="N37" s="1">
        <v>1825</v>
      </c>
      <c r="O37" s="72">
        <f t="shared" si="0"/>
        <v>0</v>
      </c>
      <c r="P37" s="6">
        <f t="shared" si="1"/>
        <v>0</v>
      </c>
      <c r="Y37" s="1">
        <v>1825</v>
      </c>
      <c r="Z37" s="70">
        <f>GDP!P37</f>
        <v>832.02999807704634</v>
      </c>
      <c r="AD37" s="5">
        <v>1825</v>
      </c>
      <c r="AE37" s="5">
        <f t="shared" si="2"/>
        <v>0</v>
      </c>
    </row>
    <row r="38" spans="1:31">
      <c r="A38" s="1" t="s">
        <v>101</v>
      </c>
      <c r="B38" s="14">
        <v>21550</v>
      </c>
      <c r="C38" s="22">
        <v>20074</v>
      </c>
      <c r="D38" s="2"/>
      <c r="F38" s="1">
        <v>1826</v>
      </c>
      <c r="G38" s="89"/>
      <c r="H38" s="92">
        <v>0</v>
      </c>
      <c r="N38" s="1">
        <v>1826</v>
      </c>
      <c r="O38" s="72">
        <f t="shared" si="0"/>
        <v>0</v>
      </c>
      <c r="P38" s="6">
        <f t="shared" si="1"/>
        <v>0</v>
      </c>
      <c r="Y38" s="1">
        <v>1826</v>
      </c>
      <c r="Z38" s="70">
        <f>GDP!P38</f>
        <v>876.0315845138133</v>
      </c>
      <c r="AD38" s="5">
        <v>1826</v>
      </c>
      <c r="AE38" s="5">
        <f t="shared" si="2"/>
        <v>0</v>
      </c>
    </row>
    <row r="39" spans="1:31">
      <c r="A39" s="1" t="s">
        <v>103</v>
      </c>
      <c r="B39" s="14">
        <v>21915</v>
      </c>
      <c r="C39" s="22">
        <v>17309</v>
      </c>
      <c r="D39" s="2"/>
      <c r="F39" s="1">
        <v>1827</v>
      </c>
      <c r="G39" s="89"/>
      <c r="H39" s="92">
        <v>0</v>
      </c>
      <c r="N39" s="1">
        <v>1827</v>
      </c>
      <c r="O39" s="72">
        <f t="shared" si="0"/>
        <v>0</v>
      </c>
      <c r="P39" s="6">
        <f t="shared" si="1"/>
        <v>0</v>
      </c>
      <c r="Y39" s="1">
        <v>1827</v>
      </c>
      <c r="Z39" s="70">
        <f>GDP!P39</f>
        <v>925.03335122748558</v>
      </c>
      <c r="AD39" s="5">
        <v>1827</v>
      </c>
      <c r="AE39" s="5">
        <f t="shared" si="2"/>
        <v>0</v>
      </c>
    </row>
    <row r="40" spans="1:31">
      <c r="A40" s="1" t="s">
        <v>105</v>
      </c>
      <c r="B40" s="14">
        <v>22281</v>
      </c>
      <c r="C40" s="22">
        <v>21494</v>
      </c>
      <c r="D40" s="2"/>
      <c r="F40" s="1">
        <v>1828</v>
      </c>
      <c r="G40" s="89"/>
      <c r="H40" s="92">
        <v>0</v>
      </c>
      <c r="N40" s="1">
        <v>1828</v>
      </c>
      <c r="O40" s="72">
        <f t="shared" si="0"/>
        <v>0</v>
      </c>
      <c r="P40" s="6">
        <f t="shared" si="1"/>
        <v>0</v>
      </c>
      <c r="Y40" s="1">
        <v>1828</v>
      </c>
      <c r="Z40" s="70">
        <f>GDP!P40</f>
        <v>907.03270223062634</v>
      </c>
      <c r="AD40" s="5">
        <v>1828</v>
      </c>
      <c r="AE40" s="5">
        <f t="shared" si="2"/>
        <v>0</v>
      </c>
    </row>
    <row r="41" spans="1:31">
      <c r="A41" s="1" t="s">
        <v>107</v>
      </c>
      <c r="B41" s="14">
        <v>22646</v>
      </c>
      <c r="C41" s="22">
        <v>20954</v>
      </c>
      <c r="D41" s="3"/>
      <c r="F41" s="1">
        <v>1829</v>
      </c>
      <c r="G41" s="89"/>
      <c r="H41" s="92">
        <v>0</v>
      </c>
      <c r="N41" s="1">
        <v>1829</v>
      </c>
      <c r="O41" s="72">
        <f t="shared" si="0"/>
        <v>0</v>
      </c>
      <c r="P41" s="6">
        <f t="shared" si="1"/>
        <v>0</v>
      </c>
      <c r="Y41" s="1">
        <v>1829</v>
      </c>
      <c r="Z41" s="70">
        <f>GDP!P41</f>
        <v>940.03389205820145</v>
      </c>
      <c r="AD41" s="5">
        <v>1829</v>
      </c>
      <c r="AE41" s="5">
        <f t="shared" si="2"/>
        <v>0</v>
      </c>
    </row>
    <row r="42" spans="1:31">
      <c r="A42" s="1" t="s">
        <v>109</v>
      </c>
      <c r="B42" s="14">
        <v>23011</v>
      </c>
      <c r="C42" s="22">
        <v>20523</v>
      </c>
      <c r="D42" s="3"/>
      <c r="F42" s="1">
        <v>1830</v>
      </c>
      <c r="G42" s="89"/>
      <c r="H42" s="92">
        <v>0</v>
      </c>
      <c r="N42" s="1">
        <v>1830</v>
      </c>
      <c r="O42" s="72">
        <f t="shared" si="0"/>
        <v>0</v>
      </c>
      <c r="P42" s="6">
        <f t="shared" si="1"/>
        <v>0</v>
      </c>
      <c r="Y42" s="1">
        <v>1830</v>
      </c>
      <c r="Z42" s="70">
        <f>GDP!P42</f>
        <v>1032.0372091532595</v>
      </c>
      <c r="AD42" s="5">
        <v>1830</v>
      </c>
      <c r="AE42" s="5">
        <f t="shared" si="2"/>
        <v>0</v>
      </c>
    </row>
    <row r="43" spans="1:31">
      <c r="A43" s="1" t="s">
        <v>111</v>
      </c>
      <c r="B43" s="14">
        <v>23376</v>
      </c>
      <c r="C43" s="22">
        <v>21579</v>
      </c>
      <c r="D43" s="3"/>
      <c r="F43" s="1">
        <v>1831</v>
      </c>
      <c r="G43" s="89"/>
      <c r="H43" s="92">
        <v>0</v>
      </c>
      <c r="N43" s="1">
        <v>1831</v>
      </c>
      <c r="O43" s="72">
        <f t="shared" si="0"/>
        <v>0</v>
      </c>
      <c r="P43" s="6">
        <f t="shared" si="1"/>
        <v>0</v>
      </c>
      <c r="Y43" s="1">
        <v>1831</v>
      </c>
      <c r="Z43" s="70">
        <f>GDP!P43</f>
        <v>1065.0383989808347</v>
      </c>
      <c r="AD43" s="5">
        <v>1831</v>
      </c>
      <c r="AE43" s="5">
        <f t="shared" si="2"/>
        <v>0</v>
      </c>
    </row>
    <row r="44" spans="1:31">
      <c r="A44" s="1" t="s">
        <v>113</v>
      </c>
      <c r="B44" s="14">
        <v>23742</v>
      </c>
      <c r="C44" s="22">
        <v>23493</v>
      </c>
      <c r="D44" s="3"/>
      <c r="F44" s="1">
        <v>1832</v>
      </c>
      <c r="G44" s="89"/>
      <c r="H44" s="92">
        <v>0</v>
      </c>
      <c r="N44" s="1">
        <v>1832</v>
      </c>
      <c r="O44" s="72">
        <f t="shared" si="0"/>
        <v>0</v>
      </c>
      <c r="P44" s="6">
        <f t="shared" si="1"/>
        <v>0</v>
      </c>
      <c r="Y44" s="1">
        <v>1832</v>
      </c>
      <c r="Z44" s="70">
        <f>GDP!P44</f>
        <v>1142.0411752451766</v>
      </c>
      <c r="AD44" s="5">
        <v>1832</v>
      </c>
      <c r="AE44" s="5">
        <f t="shared" si="2"/>
        <v>0</v>
      </c>
    </row>
    <row r="45" spans="1:31">
      <c r="A45" s="1" t="s">
        <v>115</v>
      </c>
      <c r="B45" s="14">
        <v>24107</v>
      </c>
      <c r="C45" s="22">
        <v>25461</v>
      </c>
      <c r="D45" s="3"/>
      <c r="F45" s="1">
        <v>1833</v>
      </c>
      <c r="G45" s="89"/>
      <c r="H45" s="92">
        <v>0</v>
      </c>
      <c r="N45" s="1">
        <v>1833</v>
      </c>
      <c r="O45" s="72">
        <f t="shared" si="0"/>
        <v>0</v>
      </c>
      <c r="P45" s="6">
        <f t="shared" si="1"/>
        <v>0</v>
      </c>
      <c r="Y45" s="1">
        <v>1833</v>
      </c>
      <c r="Z45" s="70">
        <f>GDP!P45</f>
        <v>1172.0422569066086</v>
      </c>
      <c r="AD45" s="5">
        <v>1833</v>
      </c>
      <c r="AE45" s="5">
        <f t="shared" si="2"/>
        <v>0</v>
      </c>
    </row>
    <row r="46" spans="1:31">
      <c r="A46" s="1" t="s">
        <v>117</v>
      </c>
      <c r="B46" s="14">
        <v>24472</v>
      </c>
      <c r="C46" s="22">
        <v>30073</v>
      </c>
      <c r="D46" s="3"/>
      <c r="F46" s="1">
        <v>1834</v>
      </c>
      <c r="G46" s="89"/>
      <c r="H46" s="92">
        <v>0</v>
      </c>
      <c r="N46" s="1">
        <v>1834</v>
      </c>
      <c r="O46" s="72">
        <f t="shared" si="0"/>
        <v>0</v>
      </c>
      <c r="P46" s="6">
        <f t="shared" si="1"/>
        <v>0</v>
      </c>
      <c r="Y46" s="1">
        <v>1834</v>
      </c>
      <c r="Z46" s="70">
        <f>GDP!P46</f>
        <v>1233.0444562848536</v>
      </c>
      <c r="AD46" s="5">
        <v>1834</v>
      </c>
      <c r="AE46" s="5">
        <f t="shared" si="2"/>
        <v>0</v>
      </c>
    </row>
    <row r="47" spans="1:31">
      <c r="A47" s="1" t="s">
        <v>119</v>
      </c>
      <c r="B47" s="14">
        <v>24837</v>
      </c>
      <c r="C47" s="22">
        <v>33971</v>
      </c>
      <c r="D47" s="3"/>
      <c r="F47" s="1">
        <v>1835</v>
      </c>
      <c r="G47" s="89"/>
      <c r="H47" s="92">
        <v>0</v>
      </c>
      <c r="N47" s="1">
        <v>1835</v>
      </c>
      <c r="O47" s="72">
        <f t="shared" si="0"/>
        <v>0</v>
      </c>
      <c r="P47" s="6">
        <f t="shared" si="1"/>
        <v>0</v>
      </c>
      <c r="Y47" s="1">
        <v>1835</v>
      </c>
      <c r="Z47" s="70">
        <f>GDP!P47</f>
        <v>1358.0489632074868</v>
      </c>
      <c r="AD47" s="5">
        <v>1835</v>
      </c>
      <c r="AE47" s="5">
        <f t="shared" si="2"/>
        <v>0</v>
      </c>
    </row>
    <row r="48" spans="1:31">
      <c r="A48" s="1" t="s">
        <v>121</v>
      </c>
      <c r="B48" s="14">
        <v>25203</v>
      </c>
      <c r="C48" s="22">
        <v>28665</v>
      </c>
      <c r="D48" s="3"/>
      <c r="F48" s="1">
        <v>1836</v>
      </c>
      <c r="G48" s="89"/>
      <c r="H48" s="92">
        <v>0</v>
      </c>
      <c r="N48" s="1">
        <v>1836</v>
      </c>
      <c r="O48" s="72">
        <f t="shared" si="0"/>
        <v>0</v>
      </c>
      <c r="P48" s="6">
        <f t="shared" si="1"/>
        <v>0</v>
      </c>
      <c r="Y48" s="1">
        <v>1836</v>
      </c>
      <c r="Z48" s="70">
        <f>GDP!P48</f>
        <v>1497.0539749054551</v>
      </c>
      <c r="AD48" s="5">
        <v>1836</v>
      </c>
      <c r="AE48" s="5">
        <f t="shared" si="2"/>
        <v>0</v>
      </c>
    </row>
    <row r="49" spans="1:31">
      <c r="A49" s="1" t="s">
        <v>123</v>
      </c>
      <c r="B49" s="14">
        <v>25568</v>
      </c>
      <c r="C49" s="22">
        <v>36678</v>
      </c>
      <c r="D49" s="3"/>
      <c r="F49" s="1">
        <v>1837</v>
      </c>
      <c r="G49" s="89"/>
      <c r="H49" s="92">
        <v>0</v>
      </c>
      <c r="N49" s="1">
        <v>1837</v>
      </c>
      <c r="O49" s="72">
        <f t="shared" si="0"/>
        <v>0</v>
      </c>
      <c r="P49" s="6">
        <f t="shared" si="1"/>
        <v>0</v>
      </c>
      <c r="Y49" s="1">
        <v>1837</v>
      </c>
      <c r="Z49" s="70">
        <f>GDP!P49</f>
        <v>1574.0567511697973</v>
      </c>
      <c r="AD49" s="5">
        <v>1837</v>
      </c>
      <c r="AE49" s="5">
        <f t="shared" si="2"/>
        <v>0</v>
      </c>
    </row>
    <row r="50" spans="1:31">
      <c r="A50" s="1" t="s">
        <v>125</v>
      </c>
      <c r="B50" s="14">
        <v>25933</v>
      </c>
      <c r="C50" s="22">
        <v>32829</v>
      </c>
      <c r="D50" s="3"/>
      <c r="F50" s="1">
        <v>1838</v>
      </c>
      <c r="G50" s="89"/>
      <c r="H50" s="92">
        <v>0</v>
      </c>
      <c r="N50" s="1">
        <v>1838</v>
      </c>
      <c r="O50" s="72">
        <f t="shared" si="0"/>
        <v>0</v>
      </c>
      <c r="P50" s="6">
        <f t="shared" si="1"/>
        <v>0</v>
      </c>
      <c r="Y50" s="1">
        <v>1838</v>
      </c>
      <c r="Z50" s="70">
        <f>GDP!P50</f>
        <v>1618.058337606564</v>
      </c>
      <c r="AD50" s="5">
        <v>1838</v>
      </c>
      <c r="AE50" s="5">
        <f t="shared" si="2"/>
        <v>0</v>
      </c>
    </row>
    <row r="51" spans="1:31">
      <c r="A51" s="1" t="s">
        <v>127</v>
      </c>
      <c r="B51" s="14">
        <v>26298</v>
      </c>
      <c r="C51" s="22">
        <v>26785</v>
      </c>
      <c r="D51" s="3"/>
      <c r="F51" s="1">
        <v>1839</v>
      </c>
      <c r="G51" s="89"/>
      <c r="H51" s="92">
        <v>0</v>
      </c>
      <c r="N51" s="1">
        <v>1839</v>
      </c>
      <c r="O51" s="72">
        <f t="shared" si="0"/>
        <v>0</v>
      </c>
      <c r="P51" s="6">
        <f t="shared" si="1"/>
        <v>0</v>
      </c>
      <c r="Y51" s="1">
        <v>1839</v>
      </c>
      <c r="Z51" s="70">
        <f>GDP!P51</f>
        <v>1685.0607533170953</v>
      </c>
      <c r="AD51" s="5">
        <v>1839</v>
      </c>
      <c r="AE51" s="5">
        <f t="shared" si="2"/>
        <v>0</v>
      </c>
    </row>
    <row r="52" spans="1:31">
      <c r="A52" s="1" t="s">
        <v>129</v>
      </c>
      <c r="B52" s="14">
        <v>26664</v>
      </c>
      <c r="C52" s="22">
        <v>32166</v>
      </c>
      <c r="D52" s="3"/>
      <c r="F52" s="1">
        <v>1840</v>
      </c>
      <c r="G52" s="89"/>
      <c r="H52" s="92">
        <v>0</v>
      </c>
      <c r="N52" s="1">
        <v>1840</v>
      </c>
      <c r="O52" s="72">
        <f t="shared" si="0"/>
        <v>0</v>
      </c>
      <c r="P52" s="6">
        <f t="shared" si="1"/>
        <v>0</v>
      </c>
      <c r="Y52" s="1">
        <v>1840</v>
      </c>
      <c r="Z52" s="70">
        <f>GDP!P52</f>
        <v>1590.0573280558942</v>
      </c>
      <c r="AD52" s="5">
        <v>1840</v>
      </c>
      <c r="AE52" s="5">
        <f t="shared" si="2"/>
        <v>0</v>
      </c>
    </row>
    <row r="53" spans="1:31">
      <c r="A53" s="1" t="s">
        <v>131</v>
      </c>
      <c r="B53" s="14">
        <v>27029</v>
      </c>
      <c r="C53" s="22">
        <v>36153</v>
      </c>
      <c r="D53" s="3"/>
      <c r="F53" s="1">
        <v>1841</v>
      </c>
      <c r="G53" s="89"/>
      <c r="H53" s="92">
        <v>0</v>
      </c>
      <c r="N53" s="1">
        <v>1841</v>
      </c>
      <c r="O53" s="72">
        <f t="shared" si="0"/>
        <v>0</v>
      </c>
      <c r="P53" s="6">
        <f t="shared" si="1"/>
        <v>0</v>
      </c>
      <c r="Y53" s="1">
        <v>1841</v>
      </c>
      <c r="Z53" s="70">
        <f>GDP!P53</f>
        <v>1678.0605009294279</v>
      </c>
      <c r="AD53" s="5">
        <v>1841</v>
      </c>
      <c r="AE53" s="5">
        <f t="shared" si="2"/>
        <v>0</v>
      </c>
    </row>
    <row r="54" spans="1:31">
      <c r="A54" s="1" t="s">
        <v>133</v>
      </c>
      <c r="B54" s="14">
        <v>27394</v>
      </c>
      <c r="C54" s="22">
        <v>38620</v>
      </c>
      <c r="D54" s="3"/>
      <c r="F54" s="1">
        <v>1842</v>
      </c>
      <c r="G54" s="89"/>
      <c r="H54" s="92">
        <v>0</v>
      </c>
      <c r="N54" s="1">
        <v>1842</v>
      </c>
      <c r="O54" s="72">
        <f t="shared" si="0"/>
        <v>0</v>
      </c>
      <c r="P54" s="6">
        <f t="shared" si="1"/>
        <v>0</v>
      </c>
      <c r="Y54" s="1">
        <v>1842</v>
      </c>
      <c r="Z54" s="70">
        <f>GDP!P54</f>
        <v>1646.0593471572338</v>
      </c>
      <c r="AD54" s="5">
        <v>1842</v>
      </c>
      <c r="AE54" s="5">
        <f t="shared" si="2"/>
        <v>0</v>
      </c>
    </row>
    <row r="55" spans="1:31">
      <c r="A55" s="1" t="s">
        <v>135</v>
      </c>
      <c r="B55" s="14">
        <v>27759</v>
      </c>
      <c r="C55" s="22">
        <v>40621</v>
      </c>
      <c r="D55" s="3"/>
      <c r="F55" s="1">
        <v>1843</v>
      </c>
      <c r="G55" s="89"/>
      <c r="H55" s="92">
        <v>0</v>
      </c>
      <c r="N55" s="1">
        <v>1843</v>
      </c>
      <c r="O55" s="72">
        <f t="shared" si="0"/>
        <v>0</v>
      </c>
      <c r="P55" s="6">
        <f t="shared" si="1"/>
        <v>0</v>
      </c>
      <c r="Y55" s="1">
        <v>1843</v>
      </c>
      <c r="Z55" s="70">
        <f>GDP!P55</f>
        <v>1595.0575083327994</v>
      </c>
      <c r="AD55" s="5">
        <v>1843</v>
      </c>
      <c r="AE55" s="5">
        <f t="shared" si="2"/>
        <v>0</v>
      </c>
    </row>
    <row r="56" spans="1:31">
      <c r="A56" s="1" t="s">
        <v>137</v>
      </c>
      <c r="B56" s="14">
        <v>28125</v>
      </c>
      <c r="C56" s="22">
        <v>41409</v>
      </c>
      <c r="D56" s="3"/>
      <c r="F56" s="1">
        <v>1844</v>
      </c>
      <c r="G56" s="89"/>
      <c r="H56" s="92">
        <v>0</v>
      </c>
      <c r="N56" s="1">
        <v>1844</v>
      </c>
      <c r="O56" s="72">
        <f t="shared" si="0"/>
        <v>0</v>
      </c>
      <c r="P56" s="6">
        <f t="shared" si="1"/>
        <v>0</v>
      </c>
      <c r="Y56" s="1">
        <v>1844</v>
      </c>
      <c r="Z56" s="70">
        <f>GDP!P56</f>
        <v>1741.0627724184349</v>
      </c>
      <c r="AD56" s="5">
        <v>1844</v>
      </c>
      <c r="AE56" s="5">
        <f t="shared" si="2"/>
        <v>0</v>
      </c>
    </row>
    <row r="57" spans="1:31">
      <c r="A57" s="1" t="s">
        <v>139</v>
      </c>
      <c r="B57" s="14">
        <v>28490</v>
      </c>
      <c r="C57" s="22">
        <v>54892</v>
      </c>
      <c r="D57" s="3"/>
      <c r="F57" s="1">
        <v>1845</v>
      </c>
      <c r="G57" s="89"/>
      <c r="H57" s="92">
        <v>0</v>
      </c>
      <c r="N57" s="1">
        <v>1845</v>
      </c>
      <c r="O57" s="72">
        <f t="shared" si="0"/>
        <v>0</v>
      </c>
      <c r="P57" s="6">
        <f t="shared" si="1"/>
        <v>0</v>
      </c>
      <c r="Y57" s="1">
        <v>1845</v>
      </c>
      <c r="Z57" s="70">
        <f>GDP!P57</f>
        <v>1899.0684691686433</v>
      </c>
      <c r="AD57" s="5">
        <v>1845</v>
      </c>
      <c r="AE57" s="5">
        <f t="shared" si="2"/>
        <v>0</v>
      </c>
    </row>
    <row r="58" spans="1:31">
      <c r="A58" s="1" t="s">
        <v>141</v>
      </c>
      <c r="B58" s="14">
        <v>28855</v>
      </c>
      <c r="C58" s="22">
        <v>59952</v>
      </c>
      <c r="D58" s="3"/>
      <c r="F58" s="1">
        <v>1846</v>
      </c>
      <c r="G58" s="89"/>
      <c r="H58" s="92">
        <v>0</v>
      </c>
      <c r="N58" s="1">
        <v>1846</v>
      </c>
      <c r="O58" s="72">
        <f t="shared" si="0"/>
        <v>0</v>
      </c>
      <c r="P58" s="6">
        <f t="shared" si="1"/>
        <v>0</v>
      </c>
      <c r="Y58" s="1">
        <v>1846</v>
      </c>
      <c r="Z58" s="70">
        <f>GDP!P58</f>
        <v>2113.0761850201916</v>
      </c>
      <c r="AD58" s="5">
        <v>1846</v>
      </c>
      <c r="AE58" s="5">
        <f t="shared" si="2"/>
        <v>0</v>
      </c>
    </row>
    <row r="59" spans="1:31">
      <c r="A59" s="1" t="s">
        <v>143</v>
      </c>
      <c r="B59" s="14">
        <v>29220</v>
      </c>
      <c r="C59" s="22">
        <v>65677</v>
      </c>
      <c r="D59" s="3"/>
      <c r="F59" s="1">
        <v>1847</v>
      </c>
      <c r="G59" s="89"/>
      <c r="H59" s="92">
        <v>0</v>
      </c>
      <c r="N59" s="1">
        <v>1847</v>
      </c>
      <c r="O59" s="72">
        <f t="shared" si="0"/>
        <v>0</v>
      </c>
      <c r="P59" s="6">
        <f t="shared" si="1"/>
        <v>0</v>
      </c>
      <c r="Y59" s="1">
        <v>1847</v>
      </c>
      <c r="Z59" s="70">
        <f>GDP!P59</f>
        <v>2476.0892731235185</v>
      </c>
      <c r="AD59" s="5">
        <v>1847</v>
      </c>
      <c r="AE59" s="5">
        <f t="shared" si="2"/>
        <v>0</v>
      </c>
    </row>
    <row r="60" spans="1:31">
      <c r="A60" s="1" t="s">
        <v>145</v>
      </c>
      <c r="B60" s="14">
        <v>29586</v>
      </c>
      <c r="C60" s="22">
        <v>64600</v>
      </c>
      <c r="D60" s="3"/>
      <c r="F60" s="1">
        <v>1848</v>
      </c>
      <c r="G60" s="89"/>
      <c r="H60" s="92">
        <v>0</v>
      </c>
      <c r="N60" s="1">
        <v>1848</v>
      </c>
      <c r="O60" s="72">
        <f t="shared" si="0"/>
        <v>0</v>
      </c>
      <c r="P60" s="6">
        <f t="shared" si="1"/>
        <v>0</v>
      </c>
      <c r="Y60" s="1">
        <v>1848</v>
      </c>
      <c r="Z60" s="70">
        <f>GDP!P60</f>
        <v>2496.0899942311403</v>
      </c>
      <c r="AD60" s="5">
        <v>1848</v>
      </c>
      <c r="AE60" s="5">
        <f t="shared" si="2"/>
        <v>0</v>
      </c>
    </row>
    <row r="61" spans="1:31">
      <c r="A61" s="1" t="s">
        <v>147</v>
      </c>
      <c r="B61" s="14">
        <v>29951</v>
      </c>
      <c r="C61" s="22">
        <v>61137</v>
      </c>
      <c r="D61" s="3"/>
      <c r="F61" s="1">
        <v>1849</v>
      </c>
      <c r="G61" s="89"/>
      <c r="H61" s="92">
        <v>0</v>
      </c>
      <c r="N61" s="1">
        <v>1849</v>
      </c>
      <c r="O61" s="72">
        <f t="shared" si="0"/>
        <v>0</v>
      </c>
      <c r="P61" s="6">
        <f t="shared" si="1"/>
        <v>0</v>
      </c>
      <c r="Y61" s="1">
        <v>1849</v>
      </c>
      <c r="Z61" s="70">
        <f>GDP!P61</f>
        <v>2488.0897057880916</v>
      </c>
      <c r="AD61" s="5">
        <v>1849</v>
      </c>
      <c r="AE61" s="5">
        <f t="shared" si="2"/>
        <v>0</v>
      </c>
    </row>
    <row r="62" spans="1:31">
      <c r="A62" s="1" t="s">
        <v>149</v>
      </c>
      <c r="B62" s="14">
        <v>30316</v>
      </c>
      <c r="C62" s="22">
        <v>49207</v>
      </c>
      <c r="D62" s="3"/>
      <c r="F62" s="1">
        <v>1850</v>
      </c>
      <c r="G62" s="89"/>
      <c r="H62" s="92">
        <v>0</v>
      </c>
      <c r="N62" s="1">
        <v>1850</v>
      </c>
      <c r="O62" s="72">
        <f t="shared" si="0"/>
        <v>0</v>
      </c>
      <c r="P62" s="6">
        <f t="shared" si="1"/>
        <v>0</v>
      </c>
      <c r="Y62" s="1">
        <v>1850</v>
      </c>
      <c r="Z62" s="70">
        <f>GDP!P62</f>
        <v>2656.0957630921107</v>
      </c>
      <c r="AD62" s="5">
        <v>1850</v>
      </c>
      <c r="AE62" s="5">
        <f t="shared" si="2"/>
        <v>0</v>
      </c>
    </row>
    <row r="63" spans="1:31">
      <c r="A63" s="1" t="s">
        <v>151</v>
      </c>
      <c r="B63" s="14">
        <v>30681</v>
      </c>
      <c r="C63" s="22">
        <v>37022</v>
      </c>
      <c r="D63" s="3"/>
      <c r="F63" s="1">
        <v>1851</v>
      </c>
      <c r="G63" s="89"/>
      <c r="H63" s="92">
        <v>0</v>
      </c>
      <c r="N63" s="1">
        <v>1851</v>
      </c>
      <c r="O63" s="72">
        <f t="shared" si="0"/>
        <v>0</v>
      </c>
      <c r="P63" s="6">
        <f t="shared" si="1"/>
        <v>0</v>
      </c>
      <c r="Y63" s="1">
        <v>1851</v>
      </c>
      <c r="Z63" s="70">
        <f>GDP!P63</f>
        <v>2799.1009190116033</v>
      </c>
      <c r="AD63" s="5">
        <v>1851</v>
      </c>
      <c r="AE63" s="5">
        <f t="shared" si="2"/>
        <v>0</v>
      </c>
    </row>
    <row r="64" spans="1:31">
      <c r="A64" s="1" t="s">
        <v>153</v>
      </c>
      <c r="B64" s="14">
        <v>31047</v>
      </c>
      <c r="C64" s="22">
        <v>56893</v>
      </c>
      <c r="D64" s="3"/>
      <c r="F64" s="1">
        <v>1852</v>
      </c>
      <c r="G64" s="89"/>
      <c r="H64" s="92">
        <v>0</v>
      </c>
      <c r="N64" s="1">
        <v>1852</v>
      </c>
      <c r="O64" s="72">
        <f t="shared" si="0"/>
        <v>0</v>
      </c>
      <c r="P64" s="6">
        <f t="shared" si="1"/>
        <v>0</v>
      </c>
      <c r="Y64" s="1">
        <v>1852</v>
      </c>
      <c r="Z64" s="70">
        <f>GDP!P64</f>
        <v>3143.1133220626903</v>
      </c>
      <c r="AD64" s="5">
        <v>1852</v>
      </c>
      <c r="AE64" s="5">
        <f t="shared" si="2"/>
        <v>0</v>
      </c>
    </row>
    <row r="65" spans="1:31">
      <c r="A65" s="1" t="s">
        <v>155</v>
      </c>
      <c r="B65" s="14">
        <v>31412</v>
      </c>
      <c r="C65" s="22">
        <v>61331</v>
      </c>
      <c r="D65" s="3"/>
      <c r="F65" s="1">
        <v>1853</v>
      </c>
      <c r="G65" s="89"/>
      <c r="H65" s="92">
        <v>0</v>
      </c>
      <c r="N65" s="1">
        <v>1853</v>
      </c>
      <c r="O65" s="72">
        <f t="shared" si="0"/>
        <v>0</v>
      </c>
      <c r="P65" s="6">
        <f t="shared" si="1"/>
        <v>0</v>
      </c>
      <c r="Y65" s="1">
        <v>1853</v>
      </c>
      <c r="Z65" s="70">
        <f>GDP!P65</f>
        <v>3383.1219753541463</v>
      </c>
      <c r="AD65" s="5">
        <v>1853</v>
      </c>
      <c r="AE65" s="5">
        <f t="shared" si="2"/>
        <v>0</v>
      </c>
    </row>
    <row r="66" spans="1:31">
      <c r="A66" s="1" t="s">
        <v>157</v>
      </c>
      <c r="B66" s="14">
        <v>31777</v>
      </c>
      <c r="C66" s="22">
        <v>63143</v>
      </c>
      <c r="D66" s="3"/>
      <c r="F66" s="1">
        <v>1854</v>
      </c>
      <c r="G66" s="89"/>
      <c r="H66" s="92">
        <v>0</v>
      </c>
      <c r="N66" s="1">
        <v>1854</v>
      </c>
      <c r="O66" s="72">
        <f t="shared" ref="O66:O129" si="3">P66</f>
        <v>0</v>
      </c>
      <c r="P66" s="6">
        <f t="shared" ref="P66:P73" si="4">H66</f>
        <v>0</v>
      </c>
      <c r="Y66" s="1">
        <v>1854</v>
      </c>
      <c r="Z66" s="70">
        <f>GDP!P66</f>
        <v>3789.1366138388594</v>
      </c>
      <c r="AD66" s="5">
        <v>1854</v>
      </c>
      <c r="AE66" s="5">
        <f t="shared" ref="AE66:AE121" si="5">(O66/Z66)*100</f>
        <v>0</v>
      </c>
    </row>
    <row r="67" spans="1:31">
      <c r="A67" s="1" t="s">
        <v>159</v>
      </c>
      <c r="B67" s="14">
        <v>32142</v>
      </c>
      <c r="C67" s="22">
        <v>83926</v>
      </c>
      <c r="D67" s="3"/>
      <c r="F67" s="1">
        <v>1855</v>
      </c>
      <c r="G67" s="89"/>
      <c r="H67" s="92">
        <v>0</v>
      </c>
      <c r="N67" s="1">
        <v>1855</v>
      </c>
      <c r="O67" s="72">
        <f t="shared" si="3"/>
        <v>0</v>
      </c>
      <c r="P67" s="6">
        <f t="shared" si="4"/>
        <v>0</v>
      </c>
      <c r="Y67" s="1">
        <v>1855</v>
      </c>
      <c r="Z67" s="70">
        <f>GDP!P67</f>
        <v>4048.145952182555</v>
      </c>
      <c r="AD67" s="5">
        <v>1855</v>
      </c>
      <c r="AE67" s="5">
        <f t="shared" si="5"/>
        <v>0</v>
      </c>
    </row>
    <row r="68" spans="1:31">
      <c r="A68" s="1" t="s">
        <v>161</v>
      </c>
      <c r="B68" s="14">
        <v>32508</v>
      </c>
      <c r="C68" s="22">
        <v>94508</v>
      </c>
      <c r="D68" s="3"/>
      <c r="F68" s="1">
        <v>1856</v>
      </c>
      <c r="G68" s="89"/>
      <c r="H68" s="92">
        <v>0</v>
      </c>
      <c r="N68" s="1">
        <v>1856</v>
      </c>
      <c r="O68" s="72">
        <f t="shared" si="3"/>
        <v>0</v>
      </c>
      <c r="P68" s="6">
        <f t="shared" si="4"/>
        <v>0</v>
      </c>
      <c r="Y68" s="1">
        <v>1856</v>
      </c>
      <c r="Z68" s="70">
        <f>GDP!P68</f>
        <v>4103.1479352285132</v>
      </c>
      <c r="AD68" s="5">
        <v>1856</v>
      </c>
      <c r="AE68" s="5">
        <f t="shared" si="5"/>
        <v>0</v>
      </c>
    </row>
    <row r="69" spans="1:31">
      <c r="A69" s="1" t="s">
        <v>163</v>
      </c>
      <c r="B69" s="14">
        <v>32873</v>
      </c>
      <c r="C69" s="22">
        <v>103291</v>
      </c>
      <c r="D69" s="3"/>
      <c r="F69" s="1">
        <v>1857</v>
      </c>
      <c r="G69" s="89"/>
      <c r="H69" s="92">
        <v>0</v>
      </c>
      <c r="N69" s="1">
        <v>1857</v>
      </c>
      <c r="O69" s="72">
        <f t="shared" si="3"/>
        <v>0</v>
      </c>
      <c r="P69" s="6">
        <f t="shared" si="4"/>
        <v>0</v>
      </c>
      <c r="Y69" s="1">
        <v>1857</v>
      </c>
      <c r="Z69" s="70">
        <f>GDP!P69</f>
        <v>4241.1529108711002</v>
      </c>
      <c r="AD69" s="5">
        <v>1857</v>
      </c>
      <c r="AE69" s="5">
        <f t="shared" si="5"/>
        <v>0</v>
      </c>
    </row>
    <row r="70" spans="1:31">
      <c r="A70" s="1" t="s">
        <v>165</v>
      </c>
      <c r="B70" s="14">
        <v>33238</v>
      </c>
      <c r="C70" s="22">
        <v>93507</v>
      </c>
      <c r="D70" s="3"/>
      <c r="F70" s="1">
        <v>1858</v>
      </c>
      <c r="G70" s="89"/>
      <c r="H70" s="92">
        <v>0</v>
      </c>
      <c r="N70" s="1">
        <v>1858</v>
      </c>
      <c r="O70" s="72">
        <f t="shared" si="3"/>
        <v>0</v>
      </c>
      <c r="P70" s="6">
        <f t="shared" si="4"/>
        <v>0</v>
      </c>
      <c r="Y70" s="1">
        <v>1858</v>
      </c>
      <c r="Z70" s="70">
        <f>GDP!P70</f>
        <v>4151.1496658868045</v>
      </c>
      <c r="AD70" s="5">
        <v>1858</v>
      </c>
      <c r="AE70" s="5">
        <f t="shared" si="5"/>
        <v>0</v>
      </c>
    </row>
    <row r="71" spans="1:31">
      <c r="A71" s="1" t="s">
        <v>167</v>
      </c>
      <c r="B71" s="14">
        <v>33603</v>
      </c>
      <c r="C71" s="22">
        <v>98086</v>
      </c>
      <c r="D71" s="3"/>
      <c r="F71" s="1">
        <v>1859</v>
      </c>
      <c r="G71" s="89"/>
      <c r="H71" s="92">
        <v>0</v>
      </c>
      <c r="N71" s="1">
        <v>1859</v>
      </c>
      <c r="O71" s="72">
        <f t="shared" si="3"/>
        <v>0</v>
      </c>
      <c r="P71" s="6">
        <f t="shared" si="4"/>
        <v>0</v>
      </c>
      <c r="Y71" s="1">
        <v>1859</v>
      </c>
      <c r="Z71" s="70">
        <f>GDP!P71</f>
        <v>4475.1613478302697</v>
      </c>
      <c r="AD71" s="5">
        <v>1859</v>
      </c>
      <c r="AE71" s="5">
        <f t="shared" si="5"/>
        <v>0</v>
      </c>
    </row>
    <row r="72" spans="1:31">
      <c r="A72" s="1" t="s">
        <v>169</v>
      </c>
      <c r="B72" s="14">
        <v>33969</v>
      </c>
      <c r="C72" s="22">
        <v>100270</v>
      </c>
      <c r="D72" s="3"/>
      <c r="F72" s="1">
        <v>1860</v>
      </c>
      <c r="G72" s="89"/>
      <c r="H72" s="92">
        <v>0</v>
      </c>
      <c r="N72" s="1">
        <v>1860</v>
      </c>
      <c r="O72" s="72">
        <f t="shared" si="3"/>
        <v>0</v>
      </c>
      <c r="P72" s="6">
        <f t="shared" si="4"/>
        <v>0</v>
      </c>
      <c r="Y72" s="1">
        <v>1860</v>
      </c>
      <c r="Z72" s="70">
        <f>GDP!P72</f>
        <v>4410.1590042305006</v>
      </c>
      <c r="AD72" s="5">
        <v>1860</v>
      </c>
      <c r="AE72" s="5">
        <f t="shared" si="5"/>
        <v>0</v>
      </c>
    </row>
    <row r="73" spans="1:31">
      <c r="A73" s="1" t="s">
        <v>171</v>
      </c>
      <c r="B73" s="14">
        <v>34334</v>
      </c>
      <c r="C73" s="22">
        <v>117520</v>
      </c>
      <c r="D73" s="3"/>
      <c r="F73" s="1">
        <v>1861</v>
      </c>
      <c r="G73" s="89"/>
      <c r="H73" s="92">
        <v>0</v>
      </c>
      <c r="N73" s="1">
        <v>1861</v>
      </c>
      <c r="O73" s="72">
        <f t="shared" si="3"/>
        <v>0</v>
      </c>
      <c r="P73" s="6">
        <f t="shared" si="4"/>
        <v>0</v>
      </c>
      <c r="Y73" s="1">
        <v>1861</v>
      </c>
      <c r="Z73" s="70">
        <f>GDP!P73</f>
        <v>4673.168486795721</v>
      </c>
      <c r="AD73" s="5">
        <v>1861</v>
      </c>
      <c r="AE73" s="5">
        <f t="shared" si="5"/>
        <v>0</v>
      </c>
    </row>
    <row r="74" spans="1:31">
      <c r="A74" s="1" t="s">
        <v>173</v>
      </c>
      <c r="B74" s="14">
        <v>34699</v>
      </c>
      <c r="C74" s="22">
        <v>140385</v>
      </c>
      <c r="D74" s="3"/>
      <c r="F74" s="1">
        <v>1862</v>
      </c>
      <c r="G74" s="89"/>
      <c r="H74" s="92">
        <v>0</v>
      </c>
      <c r="I74" s="1" t="s">
        <v>289</v>
      </c>
      <c r="N74" s="1">
        <v>1862</v>
      </c>
      <c r="O74" s="72">
        <f t="shared" si="3"/>
        <v>0</v>
      </c>
      <c r="P74" s="6">
        <f>H74</f>
        <v>0</v>
      </c>
      <c r="Y74" s="1">
        <v>1862</v>
      </c>
      <c r="Z74" s="70">
        <f>GDP!P74</f>
        <v>5881.2120416960488</v>
      </c>
      <c r="AD74" s="5">
        <v>1862</v>
      </c>
      <c r="AE74" s="5">
        <f t="shared" si="5"/>
        <v>0</v>
      </c>
    </row>
    <row r="75" spans="1:31">
      <c r="A75" s="1" t="s">
        <v>175</v>
      </c>
      <c r="B75" s="14">
        <v>35064</v>
      </c>
      <c r="C75" s="22">
        <v>157004</v>
      </c>
      <c r="D75" s="3"/>
      <c r="F75" s="1">
        <v>1863</v>
      </c>
      <c r="G75" s="89"/>
      <c r="H75" s="92">
        <v>2.7</v>
      </c>
      <c r="I75" s="1">
        <v>0</v>
      </c>
      <c r="N75" s="1">
        <v>1863</v>
      </c>
      <c r="O75" s="72">
        <f t="shared" si="3"/>
        <v>0</v>
      </c>
      <c r="P75" s="6">
        <f t="shared" ref="P75:P120" si="6">I75*H75</f>
        <v>0</v>
      </c>
      <c r="Y75" s="1">
        <v>1863</v>
      </c>
      <c r="Z75" s="70">
        <f>GDP!P75</f>
        <v>7746.279284981737</v>
      </c>
      <c r="AD75" s="5">
        <v>1863</v>
      </c>
      <c r="AE75" s="5">
        <f t="shared" si="5"/>
        <v>0</v>
      </c>
    </row>
    <row r="76" spans="1:31">
      <c r="A76" s="1" t="s">
        <v>177</v>
      </c>
      <c r="B76" s="14">
        <v>35430</v>
      </c>
      <c r="C76" s="22">
        <v>171824</v>
      </c>
      <c r="D76" s="3"/>
      <c r="F76" s="1">
        <v>1864</v>
      </c>
      <c r="G76" s="89"/>
      <c r="H76" s="92">
        <v>20.3</v>
      </c>
      <c r="I76" s="1">
        <v>0</v>
      </c>
      <c r="N76" s="1">
        <v>1864</v>
      </c>
      <c r="O76" s="72">
        <f t="shared" si="3"/>
        <v>0</v>
      </c>
      <c r="P76" s="6">
        <f t="shared" si="6"/>
        <v>0</v>
      </c>
      <c r="Y76" s="1">
        <v>1864</v>
      </c>
      <c r="Z76" s="70">
        <f>GDP!P76</f>
        <v>9600.3461316582325</v>
      </c>
      <c r="AD76" s="5">
        <v>1864</v>
      </c>
      <c r="AE76" s="5">
        <f t="shared" si="5"/>
        <v>0</v>
      </c>
    </row>
    <row r="77" spans="1:31">
      <c r="A77" s="1" t="s">
        <v>179</v>
      </c>
      <c r="B77" s="14">
        <v>35795</v>
      </c>
      <c r="C77" s="22">
        <v>182293</v>
      </c>
      <c r="D77" s="3"/>
      <c r="F77" s="1">
        <v>1865</v>
      </c>
      <c r="G77" s="89"/>
      <c r="H77" s="92">
        <v>32</v>
      </c>
      <c r="I77" s="1">
        <v>0</v>
      </c>
      <c r="N77" s="1">
        <v>1865</v>
      </c>
      <c r="O77" s="72">
        <f t="shared" si="3"/>
        <v>0</v>
      </c>
      <c r="P77" s="6">
        <f t="shared" si="6"/>
        <v>0</v>
      </c>
      <c r="Y77" s="1">
        <v>1865</v>
      </c>
      <c r="Z77" s="70">
        <f>GDP!P77</f>
        <v>10012.360986475232</v>
      </c>
      <c r="AD77" s="5">
        <v>1865</v>
      </c>
      <c r="AE77" s="5">
        <f t="shared" si="5"/>
        <v>0</v>
      </c>
    </row>
    <row r="78" spans="1:31">
      <c r="A78" s="1" t="s">
        <v>181</v>
      </c>
      <c r="B78" s="14">
        <v>36160</v>
      </c>
      <c r="C78" s="22">
        <v>188677</v>
      </c>
      <c r="D78" s="3"/>
      <c r="F78" s="1">
        <v>1866</v>
      </c>
      <c r="G78" s="89"/>
      <c r="H78" s="92">
        <v>73</v>
      </c>
      <c r="I78" s="1">
        <v>0</v>
      </c>
      <c r="N78" s="1">
        <v>1866</v>
      </c>
      <c r="O78" s="72">
        <f t="shared" si="3"/>
        <v>0</v>
      </c>
      <c r="P78" s="6">
        <f t="shared" si="6"/>
        <v>0</v>
      </c>
      <c r="Y78" s="1">
        <v>1866</v>
      </c>
      <c r="Z78" s="70">
        <f>GDP!P78</f>
        <v>9098.3280318569377</v>
      </c>
      <c r="AD78" s="5">
        <v>1866</v>
      </c>
      <c r="AE78" s="5">
        <f t="shared" si="5"/>
        <v>0</v>
      </c>
    </row>
    <row r="79" spans="1:31">
      <c r="A79" s="1" t="s">
        <v>183</v>
      </c>
      <c r="B79" s="14">
        <v>36525</v>
      </c>
      <c r="C79" s="22">
        <v>184680</v>
      </c>
      <c r="D79" s="3"/>
      <c r="F79" s="1">
        <v>1867</v>
      </c>
      <c r="G79" s="89"/>
      <c r="H79" s="92">
        <v>66</v>
      </c>
      <c r="I79" s="1">
        <v>0</v>
      </c>
      <c r="N79" s="1">
        <v>1867</v>
      </c>
      <c r="O79" s="72">
        <f t="shared" si="3"/>
        <v>0</v>
      </c>
      <c r="P79" s="6">
        <f t="shared" si="6"/>
        <v>0</v>
      </c>
      <c r="Y79" s="1">
        <v>1867</v>
      </c>
      <c r="Z79" s="70">
        <f>GDP!P79</f>
        <v>8465.3052088007225</v>
      </c>
      <c r="AD79" s="5">
        <v>1867</v>
      </c>
      <c r="AE79" s="5">
        <f t="shared" si="5"/>
        <v>0</v>
      </c>
    </row>
    <row r="80" spans="1:31">
      <c r="A80" s="1" t="s">
        <v>185</v>
      </c>
      <c r="B80" s="14">
        <v>36891</v>
      </c>
      <c r="C80" s="22">
        <v>207289</v>
      </c>
      <c r="D80" s="3"/>
      <c r="F80" s="1">
        <v>1868</v>
      </c>
      <c r="G80" s="89"/>
      <c r="H80" s="92">
        <v>41.4</v>
      </c>
      <c r="I80" s="1">
        <v>0</v>
      </c>
      <c r="N80" s="1">
        <v>1868</v>
      </c>
      <c r="O80" s="72">
        <f t="shared" si="3"/>
        <v>0</v>
      </c>
      <c r="P80" s="6">
        <f t="shared" si="6"/>
        <v>0</v>
      </c>
      <c r="Y80" s="1">
        <v>1868</v>
      </c>
      <c r="Z80" s="70">
        <f>GDP!P80</f>
        <v>8261.2978535029852</v>
      </c>
      <c r="AD80" s="5">
        <v>1868</v>
      </c>
      <c r="AE80" s="5">
        <f t="shared" si="5"/>
        <v>0</v>
      </c>
    </row>
    <row r="81" spans="1:31">
      <c r="A81" s="1" t="s">
        <v>187</v>
      </c>
      <c r="B81" s="14">
        <v>37256</v>
      </c>
      <c r="C81" s="22">
        <v>151075</v>
      </c>
      <c r="D81" s="3"/>
      <c r="F81" s="1">
        <v>1869</v>
      </c>
      <c r="G81" s="89"/>
      <c r="H81" s="92">
        <v>34.799999999999997</v>
      </c>
      <c r="I81" s="1">
        <v>0</v>
      </c>
      <c r="N81" s="1">
        <v>1869</v>
      </c>
      <c r="O81" s="72">
        <f t="shared" si="3"/>
        <v>0</v>
      </c>
      <c r="P81" s="6">
        <f t="shared" si="6"/>
        <v>0</v>
      </c>
      <c r="Y81" s="1">
        <v>1869</v>
      </c>
      <c r="Z81" s="70">
        <f>GDP!P81</f>
        <v>8009.2887675469574</v>
      </c>
      <c r="AD81" s="5">
        <v>1869</v>
      </c>
      <c r="AE81" s="5">
        <f t="shared" si="5"/>
        <v>0</v>
      </c>
    </row>
    <row r="82" spans="1:31">
      <c r="A82" s="1" t="s">
        <v>189</v>
      </c>
      <c r="B82" s="14">
        <v>37621</v>
      </c>
      <c r="C82" s="22">
        <v>148044</v>
      </c>
      <c r="D82" s="3"/>
      <c r="F82" s="1">
        <v>1870</v>
      </c>
      <c r="G82" s="89"/>
      <c r="H82" s="92">
        <v>37.799999999999997</v>
      </c>
      <c r="I82" s="1">
        <v>0</v>
      </c>
      <c r="N82" s="1">
        <v>1870</v>
      </c>
      <c r="O82" s="72">
        <f t="shared" si="3"/>
        <v>0</v>
      </c>
      <c r="P82" s="6">
        <f t="shared" si="6"/>
        <v>0</v>
      </c>
      <c r="Y82" s="1">
        <v>1870</v>
      </c>
      <c r="Z82" s="70">
        <f>GDP!P82</f>
        <v>7899.28480145504</v>
      </c>
      <c r="AD82" s="5">
        <v>1870</v>
      </c>
      <c r="AE82" s="5">
        <f t="shared" si="5"/>
        <v>0</v>
      </c>
    </row>
    <row r="83" spans="1:31">
      <c r="A83" s="1" t="s">
        <v>191</v>
      </c>
      <c r="B83" s="14">
        <v>37986</v>
      </c>
      <c r="C83" s="22">
        <v>131778</v>
      </c>
      <c r="D83" s="3"/>
      <c r="F83" s="1">
        <v>1871</v>
      </c>
      <c r="G83" s="89"/>
      <c r="H83" s="92">
        <v>19.2</v>
      </c>
      <c r="I83" s="1">
        <v>0</v>
      </c>
      <c r="N83" s="1">
        <v>1871</v>
      </c>
      <c r="O83" s="72">
        <f t="shared" si="3"/>
        <v>0</v>
      </c>
      <c r="P83" s="6">
        <f t="shared" si="6"/>
        <v>0</v>
      </c>
      <c r="Y83" s="1">
        <v>1871</v>
      </c>
      <c r="Z83" s="70">
        <f>GDP!P83</f>
        <v>7751.2794652586417</v>
      </c>
      <c r="AD83" s="5">
        <v>1871</v>
      </c>
      <c r="AE83" s="5">
        <f t="shared" si="5"/>
        <v>0</v>
      </c>
    </row>
    <row r="84" spans="1:31">
      <c r="A84" s="1" t="s">
        <v>193</v>
      </c>
      <c r="B84" s="14">
        <v>38352</v>
      </c>
      <c r="C84" s="22">
        <v>189371</v>
      </c>
      <c r="D84" s="3"/>
      <c r="F84" s="1">
        <v>1872</v>
      </c>
      <c r="G84" s="89"/>
      <c r="H84" s="92">
        <v>14.4</v>
      </c>
      <c r="I84" s="1">
        <v>0</v>
      </c>
      <c r="N84" s="1">
        <v>1872</v>
      </c>
      <c r="O84" s="72">
        <f t="shared" si="3"/>
        <v>0</v>
      </c>
      <c r="P84" s="6">
        <f t="shared" si="6"/>
        <v>0</v>
      </c>
      <c r="Y84" s="1">
        <v>1872</v>
      </c>
      <c r="Z84" s="70">
        <f>GDP!P84</f>
        <v>8402.3029373117151</v>
      </c>
      <c r="AD84" s="5">
        <v>1872</v>
      </c>
      <c r="AE84" s="5">
        <f t="shared" si="5"/>
        <v>0</v>
      </c>
    </row>
    <row r="85" spans="1:31">
      <c r="A85" s="1" t="s">
        <v>195</v>
      </c>
      <c r="B85" s="14">
        <v>38717</v>
      </c>
      <c r="C85" s="22">
        <v>278282</v>
      </c>
      <c r="D85" s="3"/>
      <c r="F85" s="1">
        <v>1873</v>
      </c>
      <c r="G85" s="89"/>
      <c r="H85" s="92">
        <v>0</v>
      </c>
      <c r="I85" s="96">
        <f>I$84+(I$128-I$84)*(1/44)</f>
        <v>1.0370842128248053E-2</v>
      </c>
      <c r="N85" s="1">
        <v>1873</v>
      </c>
      <c r="O85" s="72">
        <f t="shared" si="3"/>
        <v>0</v>
      </c>
      <c r="P85" s="6">
        <f t="shared" si="6"/>
        <v>0</v>
      </c>
      <c r="Y85" s="1">
        <v>1873</v>
      </c>
      <c r="Z85" s="70">
        <f>GDP!P85</f>
        <v>8936.3221908852047</v>
      </c>
      <c r="AD85" s="5">
        <v>1873</v>
      </c>
      <c r="AE85" s="5">
        <f t="shared" si="5"/>
        <v>0</v>
      </c>
    </row>
    <row r="86" spans="1:31">
      <c r="A86" s="1" t="s">
        <v>197</v>
      </c>
      <c r="B86" s="14">
        <v>39082</v>
      </c>
      <c r="C86" s="22">
        <v>353915</v>
      </c>
      <c r="D86" s="3"/>
      <c r="F86" s="1">
        <v>1874</v>
      </c>
      <c r="G86" s="89"/>
      <c r="H86" s="92">
        <v>0</v>
      </c>
      <c r="I86" s="96">
        <f>I$84+(I$128-I$84)*(2/44)</f>
        <v>2.0741684256496105E-2</v>
      </c>
      <c r="N86" s="1">
        <v>1874</v>
      </c>
      <c r="O86" s="72">
        <f t="shared" si="3"/>
        <v>0</v>
      </c>
      <c r="P86" s="6">
        <f t="shared" si="6"/>
        <v>0</v>
      </c>
      <c r="Y86" s="1">
        <v>1874</v>
      </c>
      <c r="Z86" s="70">
        <f>GDP!P86</f>
        <v>8659.3122035446504</v>
      </c>
      <c r="AD86" s="5">
        <v>1874</v>
      </c>
      <c r="AE86" s="5">
        <f t="shared" si="5"/>
        <v>0</v>
      </c>
    </row>
    <row r="87" spans="1:31">
      <c r="A87" s="1" t="s">
        <v>199</v>
      </c>
      <c r="B87" s="14">
        <v>39447</v>
      </c>
      <c r="C87" s="22">
        <v>370243</v>
      </c>
      <c r="D87" s="3"/>
      <c r="F87" s="1">
        <v>1875</v>
      </c>
      <c r="G87" s="89"/>
      <c r="H87" s="92">
        <v>0</v>
      </c>
      <c r="I87" s="96">
        <f>I$84+(I$128-I$84)*(3/44)</f>
        <v>3.1112526384744155E-2</v>
      </c>
      <c r="N87" s="1">
        <v>1875</v>
      </c>
      <c r="O87" s="72">
        <f t="shared" si="3"/>
        <v>0</v>
      </c>
      <c r="P87" s="6">
        <f t="shared" si="6"/>
        <v>0</v>
      </c>
      <c r="Y87" s="1">
        <v>1875</v>
      </c>
      <c r="Z87" s="70">
        <f>GDP!P87</f>
        <v>8331.3003773796609</v>
      </c>
      <c r="AD87" s="5">
        <v>1875</v>
      </c>
      <c r="AE87" s="5">
        <f t="shared" si="5"/>
        <v>0</v>
      </c>
    </row>
    <row r="88" spans="1:31">
      <c r="A88" s="1" t="s">
        <v>201</v>
      </c>
      <c r="B88" s="14">
        <v>39813</v>
      </c>
      <c r="C88" s="22">
        <v>304346</v>
      </c>
      <c r="D88" s="3"/>
      <c r="F88" s="1">
        <v>1876</v>
      </c>
      <c r="G88" s="89"/>
      <c r="H88" s="92">
        <v>0</v>
      </c>
      <c r="I88" s="96">
        <f>I$84+(I$128-I$84)*(4/44)</f>
        <v>4.1483368512992211E-2</v>
      </c>
      <c r="N88" s="1">
        <v>1876</v>
      </c>
      <c r="O88" s="72">
        <f t="shared" si="3"/>
        <v>0</v>
      </c>
      <c r="P88" s="6">
        <f t="shared" si="6"/>
        <v>0</v>
      </c>
      <c r="Y88" s="1">
        <v>1876</v>
      </c>
      <c r="Z88" s="70">
        <f>GDP!P88</f>
        <v>8482.3058217422004</v>
      </c>
      <c r="AD88" s="5">
        <v>1876</v>
      </c>
      <c r="AE88" s="5">
        <f t="shared" si="5"/>
        <v>0</v>
      </c>
    </row>
    <row r="89" spans="1:31">
      <c r="A89" s="1" t="s">
        <v>203</v>
      </c>
      <c r="B89" s="14">
        <v>40178</v>
      </c>
      <c r="C89" s="22">
        <v>138229</v>
      </c>
      <c r="D89" s="3"/>
      <c r="F89" s="1">
        <v>1877</v>
      </c>
      <c r="G89" s="89"/>
      <c r="H89" s="92">
        <v>0</v>
      </c>
      <c r="I89" s="96">
        <f>I$84+(I$128-I$84)*(5/44)</f>
        <v>5.185421064124026E-2</v>
      </c>
      <c r="N89" s="1">
        <v>1877</v>
      </c>
      <c r="O89" s="72">
        <f t="shared" si="3"/>
        <v>0</v>
      </c>
      <c r="P89" s="6">
        <f t="shared" si="6"/>
        <v>0</v>
      </c>
      <c r="Y89" s="1">
        <v>1877</v>
      </c>
      <c r="Z89" s="70">
        <f>GDP!P89</f>
        <v>8700.3136818152725</v>
      </c>
      <c r="AD89" s="5">
        <v>1877</v>
      </c>
      <c r="AE89" s="5">
        <f t="shared" si="5"/>
        <v>0</v>
      </c>
    </row>
    <row r="90" spans="1:31">
      <c r="A90" s="1" t="s">
        <v>205</v>
      </c>
      <c r="B90" s="14">
        <v>40543</v>
      </c>
      <c r="C90" s="22">
        <v>191437</v>
      </c>
      <c r="D90" s="3"/>
      <c r="F90" s="1">
        <v>1878</v>
      </c>
      <c r="G90" s="89"/>
      <c r="H90" s="92">
        <v>0</v>
      </c>
      <c r="I90" s="96">
        <f>I$84+(I$128-I$84)*(6/44)</f>
        <v>6.2225052769488309E-2</v>
      </c>
      <c r="N90" s="1">
        <v>1878</v>
      </c>
      <c r="O90" s="72">
        <f t="shared" si="3"/>
        <v>0</v>
      </c>
      <c r="P90" s="6">
        <f t="shared" si="6"/>
        <v>0</v>
      </c>
      <c r="Y90" s="1">
        <v>1878</v>
      </c>
      <c r="Z90" s="70">
        <f>GDP!P90</f>
        <v>8555.3084537850173</v>
      </c>
      <c r="AD90" s="5">
        <v>1878</v>
      </c>
      <c r="AE90" s="5">
        <f t="shared" si="5"/>
        <v>0</v>
      </c>
    </row>
    <row r="91" spans="1:31">
      <c r="A91" s="1" t="s">
        <v>207</v>
      </c>
      <c r="B91" s="14">
        <v>40908</v>
      </c>
      <c r="C91" s="22">
        <v>181085</v>
      </c>
      <c r="D91" s="3"/>
      <c r="F91" s="1">
        <v>1879</v>
      </c>
      <c r="G91" s="89"/>
      <c r="H91" s="92">
        <v>0</v>
      </c>
      <c r="I91" s="96">
        <f>I$84+(I$128-I$84)*(7/44)</f>
        <v>7.2595894897736366E-2</v>
      </c>
      <c r="N91" s="1">
        <v>1879</v>
      </c>
      <c r="O91" s="72">
        <f t="shared" si="3"/>
        <v>0</v>
      </c>
      <c r="P91" s="6">
        <f t="shared" si="6"/>
        <v>0</v>
      </c>
      <c r="Y91" s="1">
        <v>1879</v>
      </c>
      <c r="Z91" s="70">
        <f>GDP!P91</f>
        <v>9555.3445091660833</v>
      </c>
      <c r="AD91" s="5">
        <v>1879</v>
      </c>
      <c r="AE91" s="5">
        <f t="shared" si="5"/>
        <v>0</v>
      </c>
    </row>
    <row r="92" spans="1:31">
      <c r="A92" s="1" t="s">
        <v>209</v>
      </c>
      <c r="B92" s="14">
        <v>41274</v>
      </c>
      <c r="C92" s="22">
        <v>242289</v>
      </c>
      <c r="D92" s="3"/>
      <c r="F92" s="1">
        <v>1880</v>
      </c>
      <c r="G92" s="89"/>
      <c r="H92" s="92">
        <v>0</v>
      </c>
      <c r="I92" s="96">
        <f>I$84+(I$128-I$84)*(8/44)</f>
        <v>8.2966737025984422E-2</v>
      </c>
      <c r="N92" s="1">
        <v>1880</v>
      </c>
      <c r="O92" s="72">
        <f t="shared" si="3"/>
        <v>0</v>
      </c>
      <c r="P92" s="6">
        <f t="shared" si="6"/>
        <v>0</v>
      </c>
      <c r="Y92" s="1">
        <v>1880</v>
      </c>
      <c r="Z92" s="70">
        <f>GDP!P92</f>
        <v>10592.381898596248</v>
      </c>
      <c r="AD92" s="5">
        <v>1880</v>
      </c>
      <c r="AE92" s="5">
        <f t="shared" si="5"/>
        <v>0</v>
      </c>
    </row>
    <row r="93" spans="1:31">
      <c r="A93" s="1" t="s">
        <v>211</v>
      </c>
      <c r="B93" s="14">
        <v>41639</v>
      </c>
      <c r="C93" s="22">
        <v>273506</v>
      </c>
      <c r="D93" s="3"/>
      <c r="F93" s="1">
        <v>1881</v>
      </c>
      <c r="G93" s="89"/>
      <c r="H93" s="92">
        <v>0</v>
      </c>
      <c r="I93" s="96">
        <f>I$84+(I$128-I$84)*(9/44)</f>
        <v>9.3337579154232478E-2</v>
      </c>
      <c r="N93" s="1">
        <v>1881</v>
      </c>
      <c r="O93" s="72">
        <f t="shared" si="3"/>
        <v>0</v>
      </c>
      <c r="P93" s="6">
        <f t="shared" si="6"/>
        <v>0</v>
      </c>
      <c r="Y93" s="1">
        <v>1881</v>
      </c>
      <c r="Z93" s="70">
        <f>GDP!P93</f>
        <v>11902.429131145444</v>
      </c>
      <c r="AD93" s="5">
        <v>1881</v>
      </c>
      <c r="AE93" s="5">
        <f t="shared" si="5"/>
        <v>0</v>
      </c>
    </row>
    <row r="94" spans="1:31">
      <c r="A94" s="1" t="s">
        <v>213</v>
      </c>
      <c r="B94" s="14">
        <v>42004</v>
      </c>
      <c r="C94" s="22">
        <v>320731</v>
      </c>
      <c r="F94" s="1">
        <v>1882</v>
      </c>
      <c r="G94" s="89"/>
      <c r="H94" s="92">
        <v>0</v>
      </c>
      <c r="I94" s="96">
        <f>I$84+(I$128-I$84)*(10/44)</f>
        <v>0.10370842128248052</v>
      </c>
      <c r="N94" s="1">
        <v>1882</v>
      </c>
      <c r="O94" s="72">
        <f t="shared" si="3"/>
        <v>0</v>
      </c>
      <c r="P94" s="6">
        <f t="shared" si="6"/>
        <v>0</v>
      </c>
      <c r="Y94" s="1">
        <v>1882</v>
      </c>
      <c r="Z94" s="70">
        <f>GDP!P94</f>
        <v>12519.451377315561</v>
      </c>
      <c r="AD94" s="5">
        <v>1882</v>
      </c>
      <c r="AE94" s="5">
        <f t="shared" si="5"/>
        <v>0</v>
      </c>
    </row>
    <row r="95" spans="1:31">
      <c r="A95" s="1" t="s">
        <v>215</v>
      </c>
      <c r="B95" s="14">
        <v>42369</v>
      </c>
      <c r="C95" s="22">
        <v>343797</v>
      </c>
      <c r="F95" s="1">
        <v>1883</v>
      </c>
      <c r="G95" s="89"/>
      <c r="H95" s="92">
        <v>0</v>
      </c>
      <c r="I95" s="96">
        <f>I$84+(I$128-I$84)*(11/44)</f>
        <v>0.11407926341072858</v>
      </c>
      <c r="N95" s="1">
        <v>1883</v>
      </c>
      <c r="O95" s="72">
        <f t="shared" si="3"/>
        <v>0</v>
      </c>
      <c r="P95" s="6">
        <f t="shared" si="6"/>
        <v>0</v>
      </c>
      <c r="Y95" s="1">
        <v>1883</v>
      </c>
      <c r="Z95" s="70">
        <f>GDP!P95</f>
        <v>12640.45574001667</v>
      </c>
      <c r="AD95" s="5">
        <v>1883</v>
      </c>
      <c r="AE95" s="5">
        <f t="shared" si="5"/>
        <v>0</v>
      </c>
    </row>
    <row r="96" spans="1:31">
      <c r="A96" s="1" t="s">
        <v>217</v>
      </c>
      <c r="B96" s="14">
        <v>42735</v>
      </c>
      <c r="C96" s="22">
        <v>299571</v>
      </c>
      <c r="F96" s="1">
        <v>1884</v>
      </c>
      <c r="G96" s="89"/>
      <c r="H96" s="92">
        <v>0</v>
      </c>
      <c r="I96" s="96">
        <f>I$84+(I$128-I$84)*(12/44)</f>
        <v>0.12445010553897662</v>
      </c>
      <c r="N96" s="1">
        <v>1884</v>
      </c>
      <c r="O96" s="72">
        <f t="shared" si="3"/>
        <v>0</v>
      </c>
      <c r="P96" s="6">
        <f t="shared" si="6"/>
        <v>0</v>
      </c>
      <c r="Y96" s="1">
        <v>1884</v>
      </c>
      <c r="Z96" s="70">
        <f>GDP!P96</f>
        <v>12107.436522498563</v>
      </c>
      <c r="AD96" s="5">
        <v>1884</v>
      </c>
      <c r="AE96" s="5">
        <f t="shared" si="5"/>
        <v>0</v>
      </c>
    </row>
    <row r="97" spans="1:31">
      <c r="A97" s="1" t="s">
        <v>219</v>
      </c>
      <c r="B97" s="14">
        <v>43100</v>
      </c>
      <c r="C97" s="22">
        <v>297048</v>
      </c>
      <c r="F97" s="1">
        <v>1885</v>
      </c>
      <c r="G97" s="89"/>
      <c r="H97" s="92">
        <v>0</v>
      </c>
      <c r="I97" s="96">
        <f>I$84+(I$128-I$84)*(13/44)</f>
        <v>0.13482094766722469</v>
      </c>
      <c r="N97" s="1">
        <v>1885</v>
      </c>
      <c r="O97" s="72">
        <f t="shared" si="3"/>
        <v>0</v>
      </c>
      <c r="P97" s="6">
        <f t="shared" si="6"/>
        <v>0</v>
      </c>
      <c r="Y97" s="1">
        <v>1885</v>
      </c>
      <c r="Z97" s="70">
        <f>GDP!P97</f>
        <v>11925.429960419209</v>
      </c>
      <c r="AD97" s="5">
        <v>1885</v>
      </c>
      <c r="AE97" s="5">
        <f t="shared" si="5"/>
        <v>0</v>
      </c>
    </row>
    <row r="98" spans="1:31">
      <c r="A98" s="1" t="s">
        <v>221</v>
      </c>
      <c r="B98" s="14">
        <v>43465</v>
      </c>
      <c r="C98" s="22">
        <v>204733</v>
      </c>
      <c r="F98" s="1">
        <v>1886</v>
      </c>
      <c r="G98" s="89"/>
      <c r="H98" s="92">
        <v>0</v>
      </c>
      <c r="I98" s="96">
        <f>I$84+(I$128-I$84)*(14/44)</f>
        <v>0.14519178979547273</v>
      </c>
      <c r="N98" s="1">
        <v>1886</v>
      </c>
      <c r="O98" s="72">
        <f t="shared" si="3"/>
        <v>0</v>
      </c>
      <c r="P98" s="6">
        <f t="shared" si="6"/>
        <v>0</v>
      </c>
      <c r="Y98" s="1">
        <v>1886</v>
      </c>
      <c r="Z98" s="70">
        <f>GDP!P98</f>
        <v>12549.452458976995</v>
      </c>
      <c r="AD98" s="5">
        <v>1886</v>
      </c>
      <c r="AE98" s="5">
        <f t="shared" si="5"/>
        <v>0</v>
      </c>
    </row>
    <row r="99" spans="1:31">
      <c r="A99" s="1" t="s">
        <v>223</v>
      </c>
      <c r="B99" s="14">
        <v>43830</v>
      </c>
      <c r="C99" s="22">
        <v>230245</v>
      </c>
      <c r="F99" s="1">
        <v>1887</v>
      </c>
      <c r="G99" s="89"/>
      <c r="H99" s="92">
        <v>0</v>
      </c>
      <c r="I99" s="96">
        <f>I$84+(I$128-I$84)*(15/44)</f>
        <v>0.15556263192372077</v>
      </c>
      <c r="N99" s="1">
        <v>1887</v>
      </c>
      <c r="O99" s="72">
        <f t="shared" si="3"/>
        <v>0</v>
      </c>
      <c r="P99" s="6">
        <f t="shared" si="6"/>
        <v>0</v>
      </c>
      <c r="Y99" s="1">
        <v>1887</v>
      </c>
      <c r="Z99" s="70">
        <f>GDP!P99</f>
        <v>13565.489091244159</v>
      </c>
      <c r="AD99" s="5">
        <v>1887</v>
      </c>
      <c r="AE99" s="5">
        <f t="shared" si="5"/>
        <v>0</v>
      </c>
    </row>
    <row r="100" spans="1:31">
      <c r="A100" s="1" t="s">
        <v>225</v>
      </c>
      <c r="B100" s="14">
        <v>44196</v>
      </c>
      <c r="C100" s="22">
        <v>211845</v>
      </c>
      <c r="F100" s="1">
        <v>1888</v>
      </c>
      <c r="G100" s="89"/>
      <c r="H100" s="92">
        <v>0</v>
      </c>
      <c r="I100" s="96">
        <f>I$84+(I$128-I$84)*(16/44)</f>
        <v>0.16593347405196884</v>
      </c>
      <c r="N100" s="1">
        <v>1888</v>
      </c>
      <c r="O100" s="72">
        <f t="shared" si="3"/>
        <v>0</v>
      </c>
      <c r="P100" s="6">
        <f t="shared" si="6"/>
        <v>0</v>
      </c>
      <c r="Y100" s="1">
        <v>1888</v>
      </c>
      <c r="Z100" s="70">
        <f>GDP!P100</f>
        <v>14332.516745721436</v>
      </c>
      <c r="AD100" s="5">
        <v>1888</v>
      </c>
      <c r="AE100" s="5">
        <f t="shared" si="5"/>
        <v>0</v>
      </c>
    </row>
    <row r="101" spans="1:31">
      <c r="A101" s="1" t="s">
        <v>227</v>
      </c>
      <c r="B101" s="14">
        <v>44561</v>
      </c>
      <c r="C101" s="22">
        <v>371831</v>
      </c>
      <c r="F101" s="1">
        <v>1889</v>
      </c>
      <c r="G101" s="89"/>
      <c r="H101" s="92">
        <v>0</v>
      </c>
      <c r="I101" s="96">
        <f>I$84+(I$128-I$84)*(17/44)</f>
        <v>0.17630431618021689</v>
      </c>
      <c r="N101" s="1">
        <v>1889</v>
      </c>
      <c r="O101" s="72">
        <f t="shared" si="3"/>
        <v>0</v>
      </c>
      <c r="P101" s="6">
        <f t="shared" si="6"/>
        <v>0</v>
      </c>
      <c r="Y101" s="1">
        <v>1889</v>
      </c>
      <c r="Z101" s="70">
        <f>GDP!P101</f>
        <v>14338.516962053724</v>
      </c>
      <c r="AD101" s="5">
        <v>1889</v>
      </c>
      <c r="AE101" s="5">
        <f t="shared" si="5"/>
        <v>0</v>
      </c>
    </row>
    <row r="102" spans="1:31">
      <c r="A102" s="1" t="s">
        <v>229</v>
      </c>
      <c r="B102" s="14">
        <v>44926</v>
      </c>
      <c r="C102" s="22">
        <v>424865</v>
      </c>
      <c r="F102" s="1">
        <v>1890</v>
      </c>
      <c r="G102" s="89"/>
      <c r="H102" s="92">
        <v>0</v>
      </c>
      <c r="I102" s="96">
        <f>I$84+(I$128-I$84)*(18/44)</f>
        <v>0.18667515830846496</v>
      </c>
      <c r="N102" s="1">
        <v>1890</v>
      </c>
      <c r="O102" s="72">
        <f t="shared" si="3"/>
        <v>0</v>
      </c>
      <c r="P102" s="6">
        <f t="shared" si="6"/>
        <v>0</v>
      </c>
      <c r="Y102" s="1">
        <v>1890</v>
      </c>
      <c r="Z102" s="70">
        <f>GDP!P102</f>
        <v>15607.562716332295</v>
      </c>
      <c r="AD102" s="5">
        <v>1890</v>
      </c>
      <c r="AE102" s="5">
        <f t="shared" si="5"/>
        <v>0</v>
      </c>
    </row>
    <row r="103" spans="1:31">
      <c r="A103" s="1" t="s">
        <v>231</v>
      </c>
      <c r="B103" s="14">
        <v>45291</v>
      </c>
      <c r="C103" s="22">
        <v>419584</v>
      </c>
      <c r="F103" s="1">
        <v>1891</v>
      </c>
      <c r="G103" s="89"/>
      <c r="H103" s="92">
        <v>0</v>
      </c>
      <c r="I103" s="96">
        <f>I$84+(I$128-I$84)*(19/44)</f>
        <v>0.197046000436713</v>
      </c>
      <c r="N103" s="1">
        <v>1891</v>
      </c>
      <c r="O103" s="72">
        <f t="shared" si="3"/>
        <v>0</v>
      </c>
      <c r="P103" s="6">
        <f t="shared" si="6"/>
        <v>0</v>
      </c>
      <c r="Y103" s="1">
        <v>1891</v>
      </c>
      <c r="Z103" s="70">
        <f>GDP!P103</f>
        <v>15944.574866995714</v>
      </c>
      <c r="AD103" s="5">
        <v>1891</v>
      </c>
      <c r="AE103" s="5">
        <f t="shared" si="5"/>
        <v>0</v>
      </c>
    </row>
    <row r="104" spans="1:31">
      <c r="A104" s="1" t="s">
        <v>22</v>
      </c>
      <c r="B104" s="14">
        <v>45657</v>
      </c>
      <c r="C104" s="22">
        <v>529867</v>
      </c>
      <c r="F104" s="1">
        <v>1892</v>
      </c>
      <c r="G104" s="89"/>
      <c r="H104" s="92">
        <v>0</v>
      </c>
      <c r="I104" s="96">
        <f>I$84+(I$128-I$84)*(20/44)</f>
        <v>0.20741684256496104</v>
      </c>
      <c r="N104" s="1">
        <v>1892</v>
      </c>
      <c r="O104" s="72">
        <f t="shared" si="3"/>
        <v>0</v>
      </c>
      <c r="P104" s="6">
        <f t="shared" si="6"/>
        <v>0</v>
      </c>
      <c r="Y104" s="1">
        <v>1892</v>
      </c>
      <c r="Z104" s="70">
        <f>GDP!P104</f>
        <v>16920.610057047634</v>
      </c>
      <c r="AD104" s="5">
        <v>1892</v>
      </c>
      <c r="AE104" s="5">
        <f t="shared" si="5"/>
        <v>0</v>
      </c>
    </row>
    <row r="105" spans="1:31">
      <c r="F105" s="1">
        <v>1893</v>
      </c>
      <c r="G105" s="89"/>
      <c r="H105" s="92">
        <v>0</v>
      </c>
      <c r="I105" s="96">
        <f>I$84+(I$128-I$84)*(21/44)</f>
        <v>0.21778768469320911</v>
      </c>
      <c r="N105" s="1">
        <v>1893</v>
      </c>
      <c r="O105" s="72">
        <f t="shared" si="3"/>
        <v>0</v>
      </c>
      <c r="P105" s="6">
        <f t="shared" si="6"/>
        <v>0</v>
      </c>
      <c r="Y105" s="1">
        <v>1893</v>
      </c>
      <c r="Z105" s="70">
        <f>GDP!P105</f>
        <v>15934.574506441902</v>
      </c>
      <c r="AD105" s="5">
        <v>1893</v>
      </c>
      <c r="AE105" s="5">
        <f t="shared" si="5"/>
        <v>0</v>
      </c>
    </row>
    <row r="106" spans="1:31">
      <c r="F106" s="1">
        <v>1894</v>
      </c>
      <c r="G106" s="89"/>
      <c r="H106" s="92">
        <v>0</v>
      </c>
      <c r="I106" s="96">
        <f>I$84+(I$128-I$84)*(22/44)</f>
        <v>0.22815852682145715</v>
      </c>
      <c r="N106" s="1">
        <v>1894</v>
      </c>
      <c r="O106" s="72">
        <f t="shared" si="3"/>
        <v>0</v>
      </c>
      <c r="P106" s="6">
        <f t="shared" si="6"/>
        <v>0</v>
      </c>
      <c r="Y106" s="1">
        <v>1894</v>
      </c>
      <c r="Z106" s="70">
        <f>GDP!P106</f>
        <v>14606.526624895847</v>
      </c>
      <c r="AD106" s="5">
        <v>1894</v>
      </c>
      <c r="AE106" s="5">
        <f t="shared" si="5"/>
        <v>0</v>
      </c>
    </row>
    <row r="107" spans="1:31">
      <c r="F107" s="1">
        <v>1895</v>
      </c>
      <c r="G107" s="89"/>
      <c r="H107" s="92">
        <v>0</v>
      </c>
      <c r="I107" s="96">
        <f>I$84+(I$128-I$84)*(23/44)</f>
        <v>0.23852936894970519</v>
      </c>
      <c r="N107" s="1">
        <v>1895</v>
      </c>
      <c r="O107" s="72">
        <f t="shared" si="3"/>
        <v>0</v>
      </c>
      <c r="P107" s="6">
        <f t="shared" si="6"/>
        <v>0</v>
      </c>
      <c r="Y107" s="1">
        <v>1895</v>
      </c>
      <c r="Z107" s="70">
        <f>GDP!P107</f>
        <v>16114.580996410496</v>
      </c>
      <c r="AD107" s="5">
        <v>1895</v>
      </c>
      <c r="AE107" s="5">
        <f t="shared" si="5"/>
        <v>0</v>
      </c>
    </row>
    <row r="108" spans="1:31">
      <c r="F108" s="1">
        <v>1896</v>
      </c>
      <c r="G108" s="89"/>
      <c r="H108" s="92">
        <v>0</v>
      </c>
      <c r="I108" s="96">
        <f>I$84+(I$128-I$84)*(24/44)</f>
        <v>0.24890021107795324</v>
      </c>
      <c r="N108" s="1">
        <v>1896</v>
      </c>
      <c r="O108" s="72">
        <f t="shared" si="3"/>
        <v>0</v>
      </c>
      <c r="P108" s="6">
        <f t="shared" si="6"/>
        <v>0</v>
      </c>
      <c r="Y108" s="1">
        <v>1896</v>
      </c>
      <c r="Z108" s="70">
        <f>GDP!P108</f>
        <v>15990.576525543243</v>
      </c>
      <c r="AD108" s="5">
        <v>1896</v>
      </c>
      <c r="AE108" s="5">
        <f t="shared" si="5"/>
        <v>0</v>
      </c>
    </row>
    <row r="109" spans="1:31">
      <c r="F109" s="1">
        <v>1897</v>
      </c>
      <c r="H109" s="92">
        <v>0</v>
      </c>
      <c r="I109" s="96">
        <f>I$84+(I$128-I$84)*(25/44)</f>
        <v>0.25927105320620131</v>
      </c>
      <c r="N109" s="1">
        <v>1897</v>
      </c>
      <c r="O109" s="72">
        <f t="shared" si="3"/>
        <v>0</v>
      </c>
      <c r="P109" s="6">
        <f t="shared" si="6"/>
        <v>0</v>
      </c>
      <c r="Y109" s="1">
        <v>1897</v>
      </c>
      <c r="Z109" s="70">
        <f>GDP!P109</f>
        <v>16666.600898980843</v>
      </c>
      <c r="AD109" s="5">
        <v>1897</v>
      </c>
      <c r="AE109" s="5">
        <f t="shared" si="5"/>
        <v>0</v>
      </c>
    </row>
    <row r="110" spans="1:31">
      <c r="F110" s="1">
        <v>1898</v>
      </c>
      <c r="H110" s="92">
        <v>0</v>
      </c>
      <c r="I110" s="96">
        <f>I$84+(I$128-I$84)*(26/44)</f>
        <v>0.26964189533444938</v>
      </c>
      <c r="N110" s="1">
        <v>1898</v>
      </c>
      <c r="O110" s="72">
        <f t="shared" si="3"/>
        <v>0</v>
      </c>
      <c r="P110" s="6">
        <f t="shared" si="6"/>
        <v>0</v>
      </c>
      <c r="Y110" s="1">
        <v>1898</v>
      </c>
      <c r="Z110" s="70">
        <f>GDP!P110</f>
        <v>18663.672901576832</v>
      </c>
      <c r="AD110" s="5">
        <v>1898</v>
      </c>
      <c r="AE110" s="5">
        <f t="shared" si="5"/>
        <v>0</v>
      </c>
    </row>
    <row r="111" spans="1:31">
      <c r="F111" s="1">
        <v>1899</v>
      </c>
      <c r="H111" s="92">
        <v>0</v>
      </c>
      <c r="I111" s="96">
        <f>I$84+(I$128-I$84)*(27/44)</f>
        <v>0.28001273746269739</v>
      </c>
      <c r="N111" s="1">
        <v>1899</v>
      </c>
      <c r="O111" s="72">
        <f t="shared" si="3"/>
        <v>0</v>
      </c>
      <c r="P111" s="6">
        <f t="shared" si="6"/>
        <v>0</v>
      </c>
      <c r="Y111" s="1">
        <v>1899</v>
      </c>
      <c r="Z111" s="70">
        <f>GDP!P111</f>
        <v>20119.725398211664</v>
      </c>
      <c r="AD111" s="5">
        <v>1899</v>
      </c>
      <c r="AE111" s="5">
        <f t="shared" si="5"/>
        <v>0</v>
      </c>
    </row>
    <row r="112" spans="1:31">
      <c r="F112" s="1">
        <v>1900</v>
      </c>
      <c r="H112" s="92">
        <v>0</v>
      </c>
      <c r="I112" s="96">
        <f>I$84+(I$128-I$84)*(28/44)</f>
        <v>0.29038357959094546</v>
      </c>
      <c r="N112" s="1">
        <v>1900</v>
      </c>
      <c r="O112" s="72">
        <f t="shared" si="3"/>
        <v>0</v>
      </c>
      <c r="P112" s="6">
        <f t="shared" si="6"/>
        <v>0</v>
      </c>
      <c r="Y112" s="1">
        <v>1900</v>
      </c>
      <c r="Z112" s="70">
        <f>GDP!P112</f>
        <v>21197.764265912454</v>
      </c>
      <c r="AD112" s="5">
        <v>1900</v>
      </c>
      <c r="AE112" s="5">
        <f t="shared" si="5"/>
        <v>0</v>
      </c>
    </row>
    <row r="113" spans="6:31">
      <c r="F113" s="1">
        <v>1901</v>
      </c>
      <c r="H113" s="92">
        <v>0</v>
      </c>
      <c r="I113" s="96">
        <f>I$84+(I$128-I$84)*(29/44)</f>
        <v>0.30075442171919353</v>
      </c>
      <c r="N113" s="1">
        <v>1901</v>
      </c>
      <c r="O113" s="72">
        <f t="shared" si="3"/>
        <v>0</v>
      </c>
      <c r="P113" s="6">
        <f t="shared" si="6"/>
        <v>0</v>
      </c>
      <c r="Y113" s="1">
        <v>1901</v>
      </c>
      <c r="Z113" s="70">
        <f>GDP!P113</f>
        <v>22931.82678594322</v>
      </c>
      <c r="AD113" s="5">
        <v>1901</v>
      </c>
      <c r="AE113" s="5">
        <f t="shared" si="5"/>
        <v>0</v>
      </c>
    </row>
    <row r="114" spans="6:31">
      <c r="F114" s="1">
        <v>1902</v>
      </c>
      <c r="H114" s="92">
        <v>0</v>
      </c>
      <c r="I114" s="96">
        <f>I$84+(I$128-I$84)*(30/44)</f>
        <v>0.31112526384744155</v>
      </c>
      <c r="N114" s="1">
        <v>1902</v>
      </c>
      <c r="O114" s="72">
        <f t="shared" si="3"/>
        <v>0</v>
      </c>
      <c r="P114" s="6">
        <f t="shared" si="6"/>
        <v>0</v>
      </c>
      <c r="Y114" s="1">
        <v>1902</v>
      </c>
      <c r="Z114" s="70">
        <f>GDP!P114</f>
        <v>24754.892514902902</v>
      </c>
      <c r="AD114" s="5">
        <v>1902</v>
      </c>
      <c r="AE114" s="5">
        <f t="shared" si="5"/>
        <v>0</v>
      </c>
    </row>
    <row r="115" spans="6:31">
      <c r="F115" s="1">
        <v>1903</v>
      </c>
      <c r="H115" s="92">
        <v>0</v>
      </c>
      <c r="I115" s="96">
        <f>I$84+(I$128-I$84)*(31/44)</f>
        <v>0.32149610597568962</v>
      </c>
      <c r="N115" s="1">
        <v>1903</v>
      </c>
      <c r="O115" s="72">
        <f t="shared" si="3"/>
        <v>0</v>
      </c>
      <c r="P115" s="6">
        <f t="shared" si="6"/>
        <v>0</v>
      </c>
      <c r="Y115" s="1">
        <v>1903</v>
      </c>
      <c r="Z115" s="70">
        <f>GDP!P115</f>
        <v>26647.960767739263</v>
      </c>
      <c r="AD115" s="5">
        <v>1903</v>
      </c>
      <c r="AE115" s="5">
        <f t="shared" si="5"/>
        <v>0</v>
      </c>
    </row>
    <row r="116" spans="6:31">
      <c r="F116" s="1">
        <v>1904</v>
      </c>
      <c r="H116" s="92">
        <v>0</v>
      </c>
      <c r="I116" s="96">
        <f>I$84+(I$128-I$84)*(32/44)</f>
        <v>0.33186694810393769</v>
      </c>
      <c r="N116" s="1">
        <v>1904</v>
      </c>
      <c r="O116" s="72">
        <f t="shared" si="3"/>
        <v>0</v>
      </c>
      <c r="P116" s="6">
        <f t="shared" si="6"/>
        <v>0</v>
      </c>
      <c r="Y116" s="1">
        <v>1904</v>
      </c>
      <c r="Z116" s="70">
        <f>GDP!P116</f>
        <v>26360.950419844896</v>
      </c>
      <c r="AD116" s="5">
        <v>1904</v>
      </c>
      <c r="AE116" s="5">
        <f t="shared" si="5"/>
        <v>0</v>
      </c>
    </row>
    <row r="117" spans="6:31">
      <c r="F117" s="1">
        <v>1905</v>
      </c>
      <c r="H117" s="92">
        <v>0</v>
      </c>
      <c r="I117" s="96">
        <f>I$84+(I$128-I$84)*(33/44)</f>
        <v>0.3422377902321857</v>
      </c>
      <c r="N117" s="1">
        <v>1905</v>
      </c>
      <c r="O117" s="72">
        <f t="shared" si="3"/>
        <v>0</v>
      </c>
      <c r="P117" s="6">
        <f t="shared" si="6"/>
        <v>0</v>
      </c>
      <c r="Y117" s="1">
        <v>1905</v>
      </c>
      <c r="Z117" s="70">
        <f>GDP!P117</f>
        <v>29524.064463015206</v>
      </c>
      <c r="AD117" s="5">
        <v>1905</v>
      </c>
      <c r="AE117" s="5">
        <f t="shared" si="5"/>
        <v>0</v>
      </c>
    </row>
    <row r="118" spans="6:31">
      <c r="F118" s="1">
        <v>1906</v>
      </c>
      <c r="H118" s="92">
        <v>0</v>
      </c>
      <c r="I118" s="96">
        <f>I$84+(I$128-I$84)*(34/44)</f>
        <v>0.35260863236043377</v>
      </c>
      <c r="N118" s="1">
        <v>1906</v>
      </c>
      <c r="O118" s="72">
        <f t="shared" si="3"/>
        <v>0</v>
      </c>
      <c r="P118" s="6">
        <f t="shared" si="6"/>
        <v>0</v>
      </c>
      <c r="Y118" s="1">
        <v>1906</v>
      </c>
      <c r="Z118" s="70">
        <f>GDP!P118</f>
        <v>31795.146344785604</v>
      </c>
      <c r="AD118" s="5">
        <v>1906</v>
      </c>
      <c r="AE118" s="5">
        <f t="shared" si="5"/>
        <v>0</v>
      </c>
    </row>
    <row r="119" spans="6:31">
      <c r="F119" s="1">
        <v>1907</v>
      </c>
      <c r="H119" s="92">
        <v>0</v>
      </c>
      <c r="I119" s="96">
        <f>I$84+(I$128-I$84)*(35/44)</f>
        <v>0.36297947448868184</v>
      </c>
      <c r="N119" s="1">
        <v>1907</v>
      </c>
      <c r="O119" s="72">
        <f t="shared" si="3"/>
        <v>0</v>
      </c>
      <c r="P119" s="6">
        <f t="shared" si="6"/>
        <v>0</v>
      </c>
      <c r="Y119" s="1">
        <v>1907</v>
      </c>
      <c r="Z119" s="70">
        <f>GDP!P119</f>
        <v>34640.248922344734</v>
      </c>
      <c r="AD119" s="5">
        <v>1907</v>
      </c>
      <c r="AE119" s="5">
        <f t="shared" si="5"/>
        <v>0</v>
      </c>
    </row>
    <row r="120" spans="6:31">
      <c r="F120" s="1">
        <v>1908</v>
      </c>
      <c r="H120" s="92">
        <v>0</v>
      </c>
      <c r="I120" s="96">
        <f>I$84+(I$128-I$84)*(36/44)</f>
        <v>0.37335031661692991</v>
      </c>
      <c r="N120" s="1">
        <v>1908</v>
      </c>
      <c r="O120" s="72">
        <f t="shared" si="3"/>
        <v>0</v>
      </c>
      <c r="P120" s="6">
        <f t="shared" si="6"/>
        <v>0</v>
      </c>
      <c r="Y120" s="1">
        <v>1908</v>
      </c>
      <c r="Z120" s="70">
        <f>GDP!P120</f>
        <v>30798.110397570683</v>
      </c>
      <c r="AD120" s="5">
        <v>1908</v>
      </c>
      <c r="AE120" s="5">
        <f t="shared" si="5"/>
        <v>0</v>
      </c>
    </row>
    <row r="121" spans="6:31">
      <c r="F121" s="1">
        <v>1909</v>
      </c>
      <c r="H121" s="92">
        <v>0</v>
      </c>
      <c r="I121" s="96">
        <f>I$84+(I$128-I$84)*(37/44)</f>
        <v>0.38372115874517793</v>
      </c>
      <c r="N121" s="1">
        <v>1909</v>
      </c>
      <c r="O121" s="72">
        <f t="shared" si="3"/>
        <v>0</v>
      </c>
      <c r="P121" s="6">
        <f>I121*H121</f>
        <v>0</v>
      </c>
      <c r="Y121" s="1">
        <v>1909</v>
      </c>
      <c r="Z121" s="70">
        <f>GDP!P121</f>
        <v>32541.173242099881</v>
      </c>
      <c r="AD121" s="5">
        <v>1909</v>
      </c>
      <c r="AE121" s="5">
        <f t="shared" si="5"/>
        <v>0</v>
      </c>
    </row>
    <row r="122" spans="6:31">
      <c r="F122" s="1">
        <v>1910</v>
      </c>
      <c r="H122" s="92">
        <v>21</v>
      </c>
      <c r="I122" s="96">
        <f>I$84+(I$128-I$84)*(38/44)</f>
        <v>0.394092000873426</v>
      </c>
      <c r="N122" s="1">
        <v>1910</v>
      </c>
      <c r="O122" s="72">
        <f t="shared" si="3"/>
        <v>8.2759320183419458</v>
      </c>
      <c r="P122" s="6">
        <f t="shared" ref="P122:P126" si="7">I122*H122</f>
        <v>8.2759320183419458</v>
      </c>
      <c r="Y122" s="1">
        <v>1910</v>
      </c>
      <c r="Z122" s="70">
        <f>GDP!P122</f>
        <v>33747.216724889448</v>
      </c>
      <c r="AD122" s="5">
        <v>1910</v>
      </c>
      <c r="AE122" s="5">
        <f t="shared" ref="AE122:AE153" si="8">(O122/Z122)*100</f>
        <v>2.4523302427599109E-2</v>
      </c>
    </row>
    <row r="123" spans="6:31">
      <c r="F123" s="1">
        <v>1911</v>
      </c>
      <c r="H123" s="93">
        <v>33.5</v>
      </c>
      <c r="I123" s="96">
        <f>I$84+(I$128-I$84)*(39/44)</f>
        <v>0.40446284300167407</v>
      </c>
      <c r="N123" s="1">
        <v>1911</v>
      </c>
      <c r="O123" s="72">
        <f t="shared" si="3"/>
        <v>13.549505240556082</v>
      </c>
      <c r="P123" s="6">
        <f t="shared" si="7"/>
        <v>13.549505240556082</v>
      </c>
      <c r="Y123" s="1">
        <v>1911</v>
      </c>
      <c r="Z123" s="70">
        <f>GDP!P123</f>
        <v>34676.250220338457</v>
      </c>
      <c r="AD123" s="5">
        <v>1911</v>
      </c>
      <c r="AE123" s="5">
        <f t="shared" si="8"/>
        <v>3.9074309230266682E-2</v>
      </c>
    </row>
    <row r="124" spans="6:31">
      <c r="F124" s="1">
        <v>1912</v>
      </c>
      <c r="H124" s="93">
        <v>28.6</v>
      </c>
      <c r="I124" s="96">
        <f>I$84+(I$128-I$84)*(40/44)</f>
        <v>0.41483368512992208</v>
      </c>
      <c r="N124" s="1">
        <v>1912</v>
      </c>
      <c r="O124" s="72">
        <f t="shared" si="3"/>
        <v>11.864243394715771</v>
      </c>
      <c r="P124" s="6">
        <f t="shared" si="7"/>
        <v>11.864243394715771</v>
      </c>
      <c r="Y124" s="1">
        <v>1912</v>
      </c>
      <c r="Z124" s="70">
        <f>GDP!P124</f>
        <v>37746.360910358329</v>
      </c>
      <c r="AD124" s="5">
        <v>1912</v>
      </c>
      <c r="AE124" s="5">
        <f t="shared" si="8"/>
        <v>3.1431489310695365E-2</v>
      </c>
    </row>
    <row r="125" spans="6:31">
      <c r="F125" s="1">
        <v>1913</v>
      </c>
      <c r="H125" s="93">
        <v>35</v>
      </c>
      <c r="I125" s="96">
        <f>I$84+(I$128-I$84)*(41/44)</f>
        <v>0.42520452725817015</v>
      </c>
      <c r="N125" s="1">
        <v>1913</v>
      </c>
      <c r="O125" s="72">
        <f t="shared" si="3"/>
        <v>14.882158454035956</v>
      </c>
      <c r="P125" s="6">
        <f t="shared" si="7"/>
        <v>14.882158454035956</v>
      </c>
      <c r="Y125" s="1">
        <v>1913</v>
      </c>
      <c r="Z125" s="70">
        <f>GDP!P125</f>
        <v>39518.42480049358</v>
      </c>
      <c r="AD125" s="5">
        <v>1913</v>
      </c>
      <c r="AE125" s="5">
        <f t="shared" si="8"/>
        <v>3.7658784552187109E-2</v>
      </c>
    </row>
    <row r="126" spans="6:31">
      <c r="F126" s="1">
        <v>1914</v>
      </c>
      <c r="H126" s="93">
        <v>71.599999999999994</v>
      </c>
      <c r="I126" s="96">
        <f>I$84+(I$128-I$84)*(42/44)</f>
        <v>0.43557536938641822</v>
      </c>
      <c r="N126" s="1">
        <v>1914</v>
      </c>
      <c r="O126" s="72">
        <f t="shared" si="3"/>
        <v>31.187196448067542</v>
      </c>
      <c r="P126" s="6">
        <f t="shared" si="7"/>
        <v>31.187196448067542</v>
      </c>
      <c r="Y126" s="1">
        <v>1914</v>
      </c>
      <c r="Z126" s="70">
        <f>GDP!P126</f>
        <v>36832.327955740038</v>
      </c>
      <c r="AD126" s="5">
        <v>1914</v>
      </c>
      <c r="AE126" s="5">
        <f t="shared" si="8"/>
        <v>8.4673432766845386E-2</v>
      </c>
    </row>
    <row r="127" spans="6:31">
      <c r="F127" s="1">
        <v>1915</v>
      </c>
      <c r="H127" s="93">
        <v>80.2</v>
      </c>
      <c r="I127" s="96">
        <f>I$84+(I$128-I$84)*(43/44)</f>
        <v>0.44594621151466624</v>
      </c>
      <c r="N127" s="1">
        <v>1915</v>
      </c>
      <c r="O127" s="72">
        <f t="shared" si="3"/>
        <v>35.764886163476234</v>
      </c>
      <c r="P127" s="6">
        <f>I127*H127</f>
        <v>35.764886163476234</v>
      </c>
      <c r="Y127" s="1">
        <v>1915</v>
      </c>
      <c r="Z127" s="70">
        <f>GDP!P127</f>
        <v>39049.407890519862</v>
      </c>
      <c r="AD127" s="5">
        <v>1915</v>
      </c>
      <c r="AE127" s="5">
        <f t="shared" si="8"/>
        <v>9.1588805299552253E-2</v>
      </c>
    </row>
    <row r="128" spans="6:31">
      <c r="F128" s="1">
        <v>1916</v>
      </c>
      <c r="G128" s="70">
        <v>56994</v>
      </c>
      <c r="H128" s="93">
        <v>124.9</v>
      </c>
      <c r="I128" s="2">
        <f>(G128/1000)/H128</f>
        <v>0.45631705364291431</v>
      </c>
      <c r="J128" s="2"/>
      <c r="N128" s="1">
        <v>1916</v>
      </c>
      <c r="O128" s="72">
        <f t="shared" si="3"/>
        <v>56.994</v>
      </c>
      <c r="P128" s="6">
        <f t="shared" ref="P128:P129" si="9">G128/1000</f>
        <v>56.994</v>
      </c>
      <c r="Y128" s="1">
        <v>1916</v>
      </c>
      <c r="Z128" s="70">
        <f>GDP!P128</f>
        <v>50118.80698753288</v>
      </c>
      <c r="AD128" s="5">
        <v>1916</v>
      </c>
      <c r="AE128" s="5">
        <f t="shared" si="8"/>
        <v>0.11371779063730973</v>
      </c>
    </row>
    <row r="129" spans="6:31">
      <c r="F129" s="1">
        <v>1917</v>
      </c>
      <c r="G129" s="98">
        <v>207274</v>
      </c>
      <c r="H129" s="94">
        <v>359.6</v>
      </c>
      <c r="I129" s="2">
        <f>(G129)/(G129+'Individual Income Tax'!G129)</f>
        <v>0.53506358065165649</v>
      </c>
      <c r="J129" s="2"/>
      <c r="N129" s="1">
        <v>1917</v>
      </c>
      <c r="O129" s="72">
        <f t="shared" si="3"/>
        <v>207.274</v>
      </c>
      <c r="P129" s="6">
        <f t="shared" si="9"/>
        <v>207.274</v>
      </c>
      <c r="Y129" s="1">
        <v>1917</v>
      </c>
      <c r="Z129" s="70">
        <f>GDP!P129</f>
        <v>60280.173346259893</v>
      </c>
      <c r="AD129" s="5">
        <v>1917</v>
      </c>
      <c r="AE129" s="5">
        <f t="shared" si="8"/>
        <v>0.34385103508143844</v>
      </c>
    </row>
    <row r="130" spans="6:31">
      <c r="F130" s="1">
        <v>1918</v>
      </c>
      <c r="G130" s="98"/>
      <c r="H130" s="95">
        <v>2852.3</v>
      </c>
      <c r="I130" s="96">
        <f>I$129+(I$137-I$129)*(1/8)</f>
        <v>0.53319120524480346</v>
      </c>
      <c r="N130" s="1">
        <v>1918</v>
      </c>
      <c r="O130" s="72">
        <f t="shared" ref="O130:O144" si="10">P130</f>
        <v>1520.8212747197531</v>
      </c>
      <c r="P130" s="6">
        <f t="shared" ref="P130:P135" si="11">I130*H130</f>
        <v>1520.8212747197531</v>
      </c>
      <c r="Y130" s="1">
        <v>1918</v>
      </c>
      <c r="Z130" s="70">
        <f>GDP!P130</f>
        <v>76569.760652362078</v>
      </c>
      <c r="AD130" s="5">
        <v>1918</v>
      </c>
      <c r="AE130" s="5">
        <f t="shared" si="8"/>
        <v>1.9861904513774102</v>
      </c>
    </row>
    <row r="131" spans="6:31">
      <c r="F131" s="1">
        <v>1919</v>
      </c>
      <c r="G131" s="98"/>
      <c r="H131" s="95">
        <v>2600.8000000000002</v>
      </c>
      <c r="I131" s="96">
        <f>I$129+(I$137-I$129)*(2/8)</f>
        <v>0.53131882983795053</v>
      </c>
      <c r="N131" s="1">
        <v>1919</v>
      </c>
      <c r="O131" s="72">
        <f t="shared" si="10"/>
        <v>1381.8540126425419</v>
      </c>
      <c r="P131" s="6">
        <f t="shared" si="11"/>
        <v>1381.8540126425419</v>
      </c>
      <c r="Y131" s="1">
        <v>1919</v>
      </c>
      <c r="Z131" s="70">
        <f>GDP!P131</f>
        <v>79092.851620088506</v>
      </c>
      <c r="AD131" s="5">
        <v>1919</v>
      </c>
      <c r="AE131" s="5">
        <f t="shared" si="8"/>
        <v>1.7471288293916687</v>
      </c>
    </row>
    <row r="132" spans="6:31">
      <c r="F132" s="1">
        <v>1920</v>
      </c>
      <c r="G132" s="98"/>
      <c r="H132" s="95">
        <v>3956.9</v>
      </c>
      <c r="I132" s="96">
        <f>I$129+(I$137-I$129)*(3/8)</f>
        <v>0.5294464544310975</v>
      </c>
      <c r="N132" s="1">
        <v>1920</v>
      </c>
      <c r="O132" s="72">
        <f t="shared" si="10"/>
        <v>2094.9666755384096</v>
      </c>
      <c r="P132" s="6">
        <f t="shared" si="11"/>
        <v>2094.9666755384096</v>
      </c>
      <c r="Y132" s="1">
        <v>1920</v>
      </c>
      <c r="Z132" s="70">
        <f>GDP!P132</f>
        <v>89249.217798538608</v>
      </c>
      <c r="AD132" s="5">
        <v>1920</v>
      </c>
      <c r="AE132" s="5">
        <f t="shared" si="8"/>
        <v>2.3473221695537521</v>
      </c>
    </row>
    <row r="133" spans="6:31">
      <c r="F133" s="1">
        <v>1921</v>
      </c>
      <c r="G133" s="98"/>
      <c r="H133" s="95">
        <v>3228.1</v>
      </c>
      <c r="I133" s="96">
        <f>I$129+(I$137-I$129)*(4/8)</f>
        <v>0.52757407902424447</v>
      </c>
      <c r="N133" s="1">
        <v>1921</v>
      </c>
      <c r="O133" s="72">
        <f t="shared" si="10"/>
        <v>1703.0618844981636</v>
      </c>
      <c r="P133" s="6">
        <f t="shared" si="11"/>
        <v>1703.0618844981636</v>
      </c>
      <c r="Y133" s="1">
        <v>1921</v>
      </c>
      <c r="Z133" s="70">
        <f>GDP!P133</f>
        <v>74316.67941958853</v>
      </c>
      <c r="AD133" s="5">
        <v>1921</v>
      </c>
      <c r="AE133" s="5">
        <f t="shared" si="8"/>
        <v>2.2916280676142096</v>
      </c>
    </row>
    <row r="134" spans="6:31">
      <c r="F134" s="1">
        <v>1922</v>
      </c>
      <c r="G134" s="98"/>
      <c r="H134" s="95">
        <v>2086.9</v>
      </c>
      <c r="I134" s="96">
        <f>I$129+(I$137-I$129)*(5/8)</f>
        <v>0.52570170361739155</v>
      </c>
      <c r="N134" s="1">
        <v>1922</v>
      </c>
      <c r="O134" s="72">
        <f t="shared" si="10"/>
        <v>1097.0868852791345</v>
      </c>
      <c r="P134" s="6">
        <f t="shared" si="11"/>
        <v>1097.0868852791345</v>
      </c>
      <c r="Y134" s="1">
        <v>1922</v>
      </c>
      <c r="Z134" s="70">
        <f>GDP!P134</f>
        <v>74142.673145952227</v>
      </c>
      <c r="AD134" s="5">
        <v>1922</v>
      </c>
      <c r="AE134" s="5">
        <f t="shared" si="8"/>
        <v>1.4796969663064128</v>
      </c>
    </row>
    <row r="135" spans="6:31">
      <c r="F135" s="1">
        <v>1923</v>
      </c>
      <c r="G135" s="98"/>
      <c r="H135" s="95">
        <v>1691.1</v>
      </c>
      <c r="I135" s="96">
        <f>I$129+(I$137-I$129)*(6/8)</f>
        <v>0.52382932821053851</v>
      </c>
      <c r="N135" s="1">
        <v>1923</v>
      </c>
      <c r="O135" s="72">
        <f t="shared" si="10"/>
        <v>885.84777693684168</v>
      </c>
      <c r="P135" s="6">
        <f t="shared" si="11"/>
        <v>885.84777693684168</v>
      </c>
      <c r="Y135" s="1">
        <v>1923</v>
      </c>
      <c r="Z135" s="70">
        <f>GDP!P135</f>
        <v>86241.109343952368</v>
      </c>
      <c r="AD135" s="5">
        <v>1923</v>
      </c>
      <c r="AE135" s="5">
        <f t="shared" si="8"/>
        <v>1.0271757676537372</v>
      </c>
    </row>
    <row r="136" spans="6:31">
      <c r="F136" s="1">
        <v>1924</v>
      </c>
      <c r="G136" s="98"/>
      <c r="H136" s="95">
        <v>1841.8</v>
      </c>
      <c r="I136" s="96">
        <f>I$129+(I$137-I$129)*(7/8)</f>
        <v>0.52195695280368559</v>
      </c>
      <c r="N136" s="1">
        <v>1924</v>
      </c>
      <c r="O136" s="72">
        <f t="shared" si="10"/>
        <v>961.34031567382806</v>
      </c>
      <c r="P136" s="6">
        <f>I136*H136</f>
        <v>961.34031567382806</v>
      </c>
      <c r="Y136" s="1">
        <v>1924</v>
      </c>
      <c r="Z136" s="70">
        <f>GDP!P136</f>
        <v>87789.165157682248</v>
      </c>
      <c r="AD136" s="5">
        <v>1924</v>
      </c>
      <c r="AE136" s="5">
        <f t="shared" si="8"/>
        <v>1.0950557667875294</v>
      </c>
    </row>
    <row r="137" spans="6:31">
      <c r="F137" s="1">
        <v>1925</v>
      </c>
      <c r="G137" s="98">
        <v>916233</v>
      </c>
      <c r="H137" s="95">
        <v>1761.7</v>
      </c>
      <c r="I137" s="2">
        <f>(G137/1000)/H137</f>
        <v>0.52008457739683256</v>
      </c>
      <c r="N137" s="1">
        <v>1925</v>
      </c>
      <c r="O137" s="72">
        <f t="shared" si="10"/>
        <v>916.23299999999995</v>
      </c>
      <c r="P137" s="6">
        <f t="shared" ref="P137:P145" si="12">G137/1000</f>
        <v>916.23299999999995</v>
      </c>
      <c r="Y137" s="1">
        <v>1925</v>
      </c>
      <c r="Z137" s="70">
        <f>GDP!P137</f>
        <v>91452.297228543088</v>
      </c>
      <c r="AD137" s="5">
        <v>1925</v>
      </c>
      <c r="AE137" s="5">
        <f t="shared" si="8"/>
        <v>1.0018698575830147</v>
      </c>
    </row>
    <row r="138" spans="6:31">
      <c r="F138" s="1">
        <v>1926</v>
      </c>
      <c r="G138" s="98">
        <v>1094980</v>
      </c>
      <c r="H138" s="95">
        <v>1974.1</v>
      </c>
      <c r="N138" s="1">
        <v>1926</v>
      </c>
      <c r="O138" s="72">
        <f t="shared" si="10"/>
        <v>1094.98</v>
      </c>
      <c r="P138" s="6">
        <f t="shared" si="12"/>
        <v>1094.98</v>
      </c>
      <c r="Y138" s="1">
        <v>1926</v>
      </c>
      <c r="Z138" s="70">
        <f>GDP!P138</f>
        <v>97888.529280975636</v>
      </c>
      <c r="AD138" s="5">
        <v>1926</v>
      </c>
      <c r="AE138" s="5">
        <f t="shared" si="8"/>
        <v>1.1185988879830953</v>
      </c>
    </row>
    <row r="139" spans="6:31">
      <c r="F139" s="1">
        <v>1927</v>
      </c>
      <c r="G139" s="98">
        <v>1308013</v>
      </c>
      <c r="H139" s="95">
        <v>2220</v>
      </c>
      <c r="N139" s="1">
        <v>1927</v>
      </c>
      <c r="O139" s="72">
        <f t="shared" si="10"/>
        <v>1308.0129999999999</v>
      </c>
      <c r="P139" s="6">
        <f t="shared" si="12"/>
        <v>1308.0129999999999</v>
      </c>
      <c r="Y139" s="1">
        <v>1927</v>
      </c>
      <c r="Z139" s="70">
        <f>GDP!P139</f>
        <v>96469.478118389903</v>
      </c>
      <c r="AD139" s="5">
        <v>1927</v>
      </c>
      <c r="AE139" s="5">
        <f t="shared" si="8"/>
        <v>1.3558827367084663</v>
      </c>
    </row>
    <row r="140" spans="6:31">
      <c r="F140" s="1">
        <v>1928</v>
      </c>
      <c r="G140" s="98">
        <v>1291846</v>
      </c>
      <c r="H140" s="95">
        <v>2174.6</v>
      </c>
      <c r="N140" s="1">
        <v>1928</v>
      </c>
      <c r="O140" s="72">
        <f t="shared" si="10"/>
        <v>1291.846</v>
      </c>
      <c r="P140" s="6">
        <f t="shared" si="12"/>
        <v>1291.846</v>
      </c>
      <c r="Y140" s="1">
        <v>1928</v>
      </c>
      <c r="Z140" s="70">
        <f>GDP!P140</f>
        <v>98308.544424235675</v>
      </c>
      <c r="AD140" s="5">
        <v>1928</v>
      </c>
      <c r="AE140" s="5">
        <f t="shared" si="8"/>
        <v>1.3140729603575796</v>
      </c>
    </row>
    <row r="141" spans="6:31">
      <c r="F141" s="1">
        <v>1929</v>
      </c>
      <c r="G141" s="98">
        <v>1235733</v>
      </c>
      <c r="H141" s="95">
        <v>2331.3000000000002</v>
      </c>
      <c r="N141" s="1">
        <v>1929</v>
      </c>
      <c r="O141" s="72">
        <f t="shared" si="10"/>
        <v>1235.7329999999999</v>
      </c>
      <c r="P141" s="6">
        <f t="shared" si="12"/>
        <v>1235.7329999999999</v>
      </c>
      <c r="Y141" s="1">
        <v>1929</v>
      </c>
      <c r="Z141" s="70">
        <f>GDP!P141</f>
        <v>104559.76980642273</v>
      </c>
      <c r="AD141" s="5">
        <v>1929</v>
      </c>
      <c r="AE141" s="5">
        <f t="shared" si="8"/>
        <v>1.1818436500843303</v>
      </c>
    </row>
    <row r="142" spans="6:31">
      <c r="F142" s="1">
        <v>1930</v>
      </c>
      <c r="G142" s="98">
        <v>1263414</v>
      </c>
      <c r="H142" s="95">
        <v>2410.3000000000002</v>
      </c>
      <c r="N142" s="1">
        <v>1930</v>
      </c>
      <c r="O142" s="72">
        <f t="shared" si="10"/>
        <v>1263.414</v>
      </c>
      <c r="P142" s="6">
        <f t="shared" si="12"/>
        <v>1263.414</v>
      </c>
      <c r="Y142" s="1">
        <v>1930</v>
      </c>
      <c r="Z142" s="70">
        <f>GDP!P142</f>
        <v>92163.322863919035</v>
      </c>
      <c r="AD142" s="5">
        <v>1930</v>
      </c>
      <c r="AE142" s="5">
        <f t="shared" si="8"/>
        <v>1.3708425008345844</v>
      </c>
    </row>
    <row r="143" spans="6:31">
      <c r="F143" s="1">
        <v>1931</v>
      </c>
      <c r="G143" s="98">
        <v>1026393</v>
      </c>
      <c r="H143" s="95">
        <v>1860</v>
      </c>
      <c r="N143" s="1">
        <v>1931</v>
      </c>
      <c r="O143" s="72">
        <f t="shared" si="10"/>
        <v>1026.393</v>
      </c>
      <c r="P143" s="6">
        <f t="shared" si="12"/>
        <v>1026.393</v>
      </c>
      <c r="Y143" s="1">
        <v>1931</v>
      </c>
      <c r="Z143" s="70">
        <f>GDP!P143</f>
        <v>77393.790361996071</v>
      </c>
      <c r="AD143" s="5">
        <v>1931</v>
      </c>
      <c r="AE143" s="5">
        <f t="shared" si="8"/>
        <v>1.3261955451454495</v>
      </c>
    </row>
    <row r="144" spans="6:31">
      <c r="F144" s="1">
        <v>1932</v>
      </c>
      <c r="G144" s="98">
        <v>629566</v>
      </c>
      <c r="H144" s="95">
        <v>1056.8</v>
      </c>
      <c r="N144" s="1">
        <v>1932</v>
      </c>
      <c r="O144" s="72">
        <f t="shared" si="10"/>
        <v>629.56600000000003</v>
      </c>
      <c r="P144" s="6">
        <f t="shared" si="12"/>
        <v>629.56600000000003</v>
      </c>
      <c r="Y144" s="1">
        <v>1932</v>
      </c>
      <c r="Z144" s="70">
        <f>GDP!P144</f>
        <v>59524.146088391804</v>
      </c>
      <c r="AD144" s="5">
        <v>1932</v>
      </c>
      <c r="AE144" s="5">
        <f t="shared" si="8"/>
        <v>1.0576648996612414</v>
      </c>
    </row>
    <row r="145" spans="6:31">
      <c r="F145" s="1">
        <v>1933</v>
      </c>
      <c r="G145" s="98">
        <v>394218</v>
      </c>
      <c r="H145" s="95">
        <v>746.8</v>
      </c>
      <c r="N145" s="1">
        <v>1933</v>
      </c>
      <c r="O145" s="72">
        <f>P145</f>
        <v>394.21800000000002</v>
      </c>
      <c r="P145" s="6">
        <f t="shared" si="12"/>
        <v>394.21800000000002</v>
      </c>
      <c r="Y145" s="1">
        <v>1933</v>
      </c>
      <c r="Z145" s="70">
        <f>GDP!P145</f>
        <v>57156.060709249439</v>
      </c>
      <c r="AD145" s="5">
        <v>1933</v>
      </c>
      <c r="AE145" s="5">
        <f t="shared" si="8"/>
        <v>0.68972213114086178</v>
      </c>
    </row>
    <row r="146" spans="6:31">
      <c r="F146" s="1">
        <v>1934</v>
      </c>
      <c r="G146" s="98">
        <v>400146</v>
      </c>
      <c r="H146" s="95">
        <v>783.5</v>
      </c>
      <c r="N146" s="1">
        <v>1934</v>
      </c>
      <c r="O146" s="72">
        <f>Q146</f>
        <v>364</v>
      </c>
      <c r="P146" s="6">
        <f>G146/1000</f>
        <v>400.14600000000002</v>
      </c>
      <c r="Q146" s="22">
        <f t="shared" ref="Q146:Q177" si="13">C14</f>
        <v>364</v>
      </c>
      <c r="Y146" s="1">
        <v>1934</v>
      </c>
      <c r="Z146" s="70">
        <f>GDP!P146</f>
        <v>66802.408499455196</v>
      </c>
      <c r="AD146" s="5">
        <v>1934</v>
      </c>
      <c r="AE146" s="5">
        <f t="shared" si="8"/>
        <v>0.54489053340489746</v>
      </c>
    </row>
    <row r="147" spans="6:31">
      <c r="F147" s="1">
        <v>1935</v>
      </c>
      <c r="G147" s="98">
        <v>578678</v>
      </c>
      <c r="H147" s="95">
        <v>1056.0999999999999</v>
      </c>
      <c r="N147" s="1">
        <v>1935</v>
      </c>
      <c r="O147" s="72">
        <f t="shared" ref="O147:O210" si="14">Q147</f>
        <v>529</v>
      </c>
      <c r="P147" s="6">
        <f t="shared" ref="P147:P182" si="15">G147/1000</f>
        <v>578.678</v>
      </c>
      <c r="Q147" s="22">
        <f t="shared" si="13"/>
        <v>529</v>
      </c>
      <c r="Y147" s="1">
        <v>1935</v>
      </c>
      <c r="Z147" s="70">
        <f>GDP!P147</f>
        <v>74243.676787545701</v>
      </c>
      <c r="AD147" s="5">
        <v>1935</v>
      </c>
      <c r="AE147" s="5">
        <f t="shared" si="8"/>
        <v>0.71251859133239914</v>
      </c>
    </row>
    <row r="148" spans="6:31">
      <c r="F148" s="1">
        <v>1936</v>
      </c>
      <c r="G148" s="98">
        <v>753032</v>
      </c>
      <c r="H148" s="95">
        <v>1393.4</v>
      </c>
      <c r="N148" s="1">
        <v>1936</v>
      </c>
      <c r="O148" s="72">
        <f t="shared" si="14"/>
        <v>719</v>
      </c>
      <c r="P148" s="6">
        <f t="shared" si="15"/>
        <v>753.03200000000004</v>
      </c>
      <c r="Q148" s="22">
        <f t="shared" si="13"/>
        <v>719</v>
      </c>
      <c r="Y148" s="1">
        <v>1936</v>
      </c>
      <c r="Z148" s="70">
        <f>GDP!P148</f>
        <v>84833.058577975797</v>
      </c>
      <c r="AD148" s="5">
        <v>1936</v>
      </c>
      <c r="AE148" s="5">
        <f t="shared" si="8"/>
        <v>0.84754694932886154</v>
      </c>
    </row>
    <row r="149" spans="6:31">
      <c r="F149" s="1">
        <v>1937</v>
      </c>
      <c r="G149" s="98">
        <v>1088101</v>
      </c>
      <c r="H149" s="95">
        <v>2129.6999999999998</v>
      </c>
      <c r="N149" s="1">
        <v>1937</v>
      </c>
      <c r="O149" s="72">
        <f t="shared" si="14"/>
        <v>1038</v>
      </c>
      <c r="P149" s="6">
        <f t="shared" si="15"/>
        <v>1088.1010000000001</v>
      </c>
      <c r="Q149" s="22">
        <f t="shared" si="13"/>
        <v>1038</v>
      </c>
      <c r="Y149" s="1">
        <v>1937</v>
      </c>
      <c r="Z149" s="70">
        <f>GDP!P149</f>
        <v>93006.353258605232</v>
      </c>
      <c r="AD149" s="5">
        <v>1937</v>
      </c>
      <c r="AE149" s="5">
        <f t="shared" si="8"/>
        <v>1.1160527895485044</v>
      </c>
    </row>
    <row r="150" spans="6:31">
      <c r="F150" s="1">
        <v>1938</v>
      </c>
      <c r="G150" s="98">
        <v>1342718</v>
      </c>
      <c r="H150" s="95">
        <v>2573.3000000000002</v>
      </c>
      <c r="N150" s="1">
        <v>1938</v>
      </c>
      <c r="O150" s="72">
        <f t="shared" si="14"/>
        <v>1287</v>
      </c>
      <c r="P150" s="6">
        <f t="shared" si="15"/>
        <v>1342.7180000000001</v>
      </c>
      <c r="Q150" s="22">
        <f t="shared" si="13"/>
        <v>1287</v>
      </c>
      <c r="Y150" s="1">
        <v>1938</v>
      </c>
      <c r="Z150" s="70">
        <f>GDP!P150</f>
        <v>87355.149509646828</v>
      </c>
      <c r="AD150" s="5">
        <v>1938</v>
      </c>
      <c r="AE150" s="5">
        <f t="shared" si="8"/>
        <v>1.4732960875510535</v>
      </c>
    </row>
    <row r="151" spans="6:31">
      <c r="F151" s="1">
        <v>1939</v>
      </c>
      <c r="G151" s="98">
        <v>1156281</v>
      </c>
      <c r="H151" s="95">
        <v>2155.8000000000002</v>
      </c>
      <c r="N151" s="1">
        <v>1939</v>
      </c>
      <c r="O151" s="72">
        <f t="shared" si="14"/>
        <v>1127</v>
      </c>
      <c r="P151" s="6">
        <f t="shared" si="15"/>
        <v>1156.2809999999999</v>
      </c>
      <c r="Q151" s="22">
        <f t="shared" si="13"/>
        <v>1127</v>
      </c>
      <c r="Y151" s="1">
        <v>1939</v>
      </c>
      <c r="Z151" s="70">
        <f>GDP!P151</f>
        <v>93440.368906640608</v>
      </c>
      <c r="AD151" s="5">
        <v>1939</v>
      </c>
      <c r="AE151" s="5">
        <f t="shared" si="8"/>
        <v>1.2061168135220264</v>
      </c>
    </row>
    <row r="152" spans="6:31">
      <c r="F152" s="1">
        <v>1940</v>
      </c>
      <c r="G152" s="98">
        <v>1147592</v>
      </c>
      <c r="H152" s="95">
        <v>2089</v>
      </c>
      <c r="N152" s="1">
        <v>1940</v>
      </c>
      <c r="O152" s="72">
        <f t="shared" si="14"/>
        <v>1197</v>
      </c>
      <c r="P152" s="6">
        <f t="shared" si="15"/>
        <v>1147.5920000000001</v>
      </c>
      <c r="Q152" s="22">
        <f t="shared" si="13"/>
        <v>1197</v>
      </c>
      <c r="Y152" s="1">
        <v>1940</v>
      </c>
      <c r="Z152" s="70">
        <f>GDP!P152</f>
        <v>102902.71006265625</v>
      </c>
      <c r="AD152" s="5">
        <v>1940</v>
      </c>
      <c r="AE152" s="5">
        <f t="shared" si="8"/>
        <v>1.1632346701764811</v>
      </c>
    </row>
    <row r="153" spans="6:31">
      <c r="F153" s="1">
        <v>1941</v>
      </c>
      <c r="G153" s="98">
        <v>2053469</v>
      </c>
      <c r="H153" s="95">
        <v>3438</v>
      </c>
      <c r="N153" s="1">
        <v>1941</v>
      </c>
      <c r="O153" s="72">
        <f t="shared" si="14"/>
        <v>2124</v>
      </c>
      <c r="P153" s="6">
        <f t="shared" si="15"/>
        <v>2053.4690000000001</v>
      </c>
      <c r="Q153" s="22">
        <f t="shared" si="13"/>
        <v>2124</v>
      </c>
      <c r="Y153" s="1">
        <v>1941</v>
      </c>
      <c r="Z153" s="70">
        <f>GDP!P153</f>
        <v>129313.66228527017</v>
      </c>
      <c r="AD153" s="5">
        <v>1941</v>
      </c>
      <c r="AE153" s="5">
        <f t="shared" si="8"/>
        <v>1.6425178611942692</v>
      </c>
    </row>
    <row r="154" spans="6:31">
      <c r="F154" s="1">
        <v>1942</v>
      </c>
      <c r="G154" s="98">
        <v>4744083</v>
      </c>
      <c r="H154" s="95">
        <v>7982</v>
      </c>
      <c r="N154" s="1">
        <v>1942</v>
      </c>
      <c r="O154" s="72">
        <f t="shared" si="14"/>
        <v>4719</v>
      </c>
      <c r="P154" s="6">
        <f t="shared" si="15"/>
        <v>4744.0829999999996</v>
      </c>
      <c r="Q154" s="22">
        <f t="shared" si="13"/>
        <v>4719</v>
      </c>
      <c r="Y154" s="1">
        <v>1942</v>
      </c>
      <c r="Z154" s="70">
        <f>GDP!P154</f>
        <v>165957.98346259855</v>
      </c>
      <c r="AD154" s="5">
        <v>1942</v>
      </c>
      <c r="AE154" s="5">
        <f t="shared" ref="AE154:AE185" si="16">(O154/Z154)*100</f>
        <v>2.8434908050467524</v>
      </c>
    </row>
    <row r="155" spans="6:31">
      <c r="F155" s="1">
        <v>1943</v>
      </c>
      <c r="G155" s="98">
        <v>9668956</v>
      </c>
      <c r="H155" s="95">
        <v>16062</v>
      </c>
      <c r="N155" s="1">
        <v>1943</v>
      </c>
      <c r="O155" s="72">
        <f t="shared" si="14"/>
        <v>9557</v>
      </c>
      <c r="P155" s="6">
        <f t="shared" si="15"/>
        <v>9668.9560000000001</v>
      </c>
      <c r="Q155" s="22">
        <f t="shared" si="13"/>
        <v>9557</v>
      </c>
      <c r="Y155" s="1">
        <v>1943</v>
      </c>
      <c r="Z155" s="70">
        <f>GDP!P155</f>
        <v>203091.32227100828</v>
      </c>
      <c r="AD155" s="5">
        <v>1943</v>
      </c>
      <c r="AE155" s="5">
        <f t="shared" si="16"/>
        <v>4.7057648220178443</v>
      </c>
    </row>
    <row r="156" spans="6:31">
      <c r="F156" s="1">
        <v>1944</v>
      </c>
      <c r="G156" s="98">
        <v>14766796</v>
      </c>
      <c r="H156" s="95">
        <v>34543</v>
      </c>
      <c r="N156" s="1">
        <v>1944</v>
      </c>
      <c r="O156" s="72">
        <f t="shared" si="14"/>
        <v>14838</v>
      </c>
      <c r="P156" s="6">
        <f t="shared" si="15"/>
        <v>14766.796</v>
      </c>
      <c r="Q156" s="22">
        <f t="shared" si="13"/>
        <v>14838</v>
      </c>
      <c r="Y156" s="1">
        <v>1944</v>
      </c>
      <c r="Z156" s="70">
        <f>GDP!P156</f>
        <v>224455.09252211396</v>
      </c>
      <c r="AD156" s="5">
        <v>1944</v>
      </c>
      <c r="AE156" s="5">
        <f t="shared" si="16"/>
        <v>6.6106764757578933</v>
      </c>
    </row>
    <row r="157" spans="6:31">
      <c r="F157" s="1">
        <v>1945</v>
      </c>
      <c r="G157" s="98">
        <v>16027213</v>
      </c>
      <c r="H157" s="95">
        <v>34360</v>
      </c>
      <c r="N157" s="1">
        <v>1945</v>
      </c>
      <c r="O157" s="72">
        <f t="shared" si="14"/>
        <v>15988</v>
      </c>
      <c r="P157" s="6">
        <f t="shared" si="15"/>
        <v>16027.213</v>
      </c>
      <c r="Q157" s="22">
        <f t="shared" si="13"/>
        <v>15988</v>
      </c>
      <c r="Y157" s="1">
        <v>1945</v>
      </c>
      <c r="Z157" s="70">
        <f>GDP!P157</f>
        <v>228015.22087927055</v>
      </c>
      <c r="AD157" s="5">
        <v>1945</v>
      </c>
      <c r="AE157" s="5">
        <f t="shared" si="16"/>
        <v>7.0118126054687036</v>
      </c>
    </row>
    <row r="158" spans="6:31">
      <c r="F158" s="1">
        <v>1946</v>
      </c>
      <c r="G158" s="98">
        <v>12553602</v>
      </c>
      <c r="H158" s="95">
        <v>27981</v>
      </c>
      <c r="N158" s="1">
        <v>1946</v>
      </c>
      <c r="O158" s="72">
        <f t="shared" si="14"/>
        <v>11883</v>
      </c>
      <c r="P158" s="6">
        <f t="shared" si="15"/>
        <v>12553.602000000001</v>
      </c>
      <c r="Q158" s="22">
        <f t="shared" si="13"/>
        <v>11883</v>
      </c>
      <c r="Y158" s="1">
        <v>1946</v>
      </c>
      <c r="Z158" s="70">
        <f>GDP!P158</f>
        <v>227543.20386113069</v>
      </c>
      <c r="AD158" s="5">
        <v>1946</v>
      </c>
      <c r="AE158" s="5">
        <f t="shared" si="16"/>
        <v>5.2223049506027781</v>
      </c>
    </row>
    <row r="159" spans="6:31">
      <c r="F159" s="1">
        <v>1947</v>
      </c>
      <c r="G159" s="98">
        <v>9676459</v>
      </c>
      <c r="H159" s="95">
        <v>26550</v>
      </c>
      <c r="N159" s="1">
        <v>1947</v>
      </c>
      <c r="O159" s="72">
        <f t="shared" si="14"/>
        <v>8615</v>
      </c>
      <c r="P159" s="6">
        <f t="shared" si="15"/>
        <v>9676.4590000000007</v>
      </c>
      <c r="Q159" s="22">
        <f t="shared" si="13"/>
        <v>8615</v>
      </c>
      <c r="Y159" s="1">
        <v>1947</v>
      </c>
      <c r="Z159" s="70">
        <f>GDP!P159</f>
        <v>249625</v>
      </c>
      <c r="AD159" s="5">
        <v>1947</v>
      </c>
      <c r="AE159" s="5">
        <f t="shared" si="16"/>
        <v>3.4511767651477219</v>
      </c>
    </row>
    <row r="160" spans="6:31">
      <c r="F160" s="1">
        <v>1948</v>
      </c>
      <c r="G160" s="98">
        <v>10174410</v>
      </c>
      <c r="H160" s="95">
        <v>28993</v>
      </c>
      <c r="N160" s="1">
        <v>1948</v>
      </c>
      <c r="O160" s="72">
        <f t="shared" si="14"/>
        <v>9678</v>
      </c>
      <c r="P160" s="6">
        <f t="shared" si="15"/>
        <v>10174.41</v>
      </c>
      <c r="Q160" s="22">
        <f t="shared" si="13"/>
        <v>9678</v>
      </c>
      <c r="Y160" s="1">
        <v>1948</v>
      </c>
      <c r="Z160" s="70">
        <f>GDP!P160</f>
        <v>274475</v>
      </c>
      <c r="AD160" s="5">
        <v>1948</v>
      </c>
      <c r="AE160" s="5">
        <f t="shared" si="16"/>
        <v>3.5260041898169234</v>
      </c>
    </row>
    <row r="161" spans="6:31">
      <c r="F161" s="1">
        <v>1949</v>
      </c>
      <c r="G161" s="98">
        <v>11553669</v>
      </c>
      <c r="H161" s="95">
        <v>26744</v>
      </c>
      <c r="N161" s="1">
        <v>1949</v>
      </c>
      <c r="O161" s="72">
        <f t="shared" si="14"/>
        <v>11192</v>
      </c>
      <c r="P161" s="6">
        <f t="shared" si="15"/>
        <v>11553.669</v>
      </c>
      <c r="Q161" s="22">
        <f t="shared" si="13"/>
        <v>11192</v>
      </c>
      <c r="Y161" s="1">
        <v>1949</v>
      </c>
      <c r="Z161" s="70">
        <f>GDP!P161</f>
        <v>272475</v>
      </c>
      <c r="AD161" s="5">
        <v>1949</v>
      </c>
      <c r="AE161" s="5">
        <f t="shared" si="16"/>
        <v>4.1075328011744201</v>
      </c>
    </row>
    <row r="162" spans="6:31">
      <c r="F162" s="1">
        <v>1950</v>
      </c>
      <c r="G162" s="98">
        <v>10854351</v>
      </c>
      <c r="H162" s="95">
        <v>26204</v>
      </c>
      <c r="N162" s="1">
        <v>1950</v>
      </c>
      <c r="O162" s="72">
        <f t="shared" si="14"/>
        <v>10449</v>
      </c>
      <c r="P162" s="6">
        <f t="shared" si="15"/>
        <v>10854.351000000001</v>
      </c>
      <c r="Q162" s="22">
        <f t="shared" si="13"/>
        <v>10449</v>
      </c>
      <c r="Y162" s="1">
        <v>1950</v>
      </c>
      <c r="Z162" s="70">
        <f>GDP!P162</f>
        <v>299825.00000000006</v>
      </c>
      <c r="AD162" s="5">
        <v>1950</v>
      </c>
      <c r="AE162" s="5">
        <f t="shared" si="16"/>
        <v>3.485032935879262</v>
      </c>
    </row>
    <row r="163" spans="6:31">
      <c r="F163" s="1">
        <v>1951</v>
      </c>
      <c r="G163" s="98">
        <v>14387569</v>
      </c>
      <c r="H163" s="95">
        <v>35717</v>
      </c>
      <c r="N163" s="1">
        <v>1951</v>
      </c>
      <c r="O163" s="72">
        <f t="shared" si="14"/>
        <v>14101</v>
      </c>
      <c r="P163" s="6">
        <f t="shared" si="15"/>
        <v>14387.569</v>
      </c>
      <c r="Q163" s="22">
        <f t="shared" si="13"/>
        <v>14101</v>
      </c>
      <c r="Y163" s="1">
        <v>1951</v>
      </c>
      <c r="Z163" s="70">
        <f>GDP!P163</f>
        <v>346925</v>
      </c>
      <c r="AD163" s="5">
        <v>1951</v>
      </c>
      <c r="AE163" s="5">
        <f t="shared" si="16"/>
        <v>4.0645672695827626</v>
      </c>
    </row>
    <row r="164" spans="6:31">
      <c r="F164" s="1">
        <v>1952</v>
      </c>
      <c r="G164" s="98">
        <v>21466910</v>
      </c>
      <c r="H164" s="95">
        <v>49160</v>
      </c>
      <c r="N164" s="1">
        <v>1952</v>
      </c>
      <c r="O164" s="72">
        <f t="shared" si="14"/>
        <v>21226</v>
      </c>
      <c r="P164" s="6">
        <f t="shared" si="15"/>
        <v>21466.91</v>
      </c>
      <c r="Q164" s="22">
        <f t="shared" si="13"/>
        <v>21226</v>
      </c>
      <c r="Y164" s="1">
        <v>1952</v>
      </c>
      <c r="Z164" s="70">
        <f>GDP!P164</f>
        <v>367325</v>
      </c>
      <c r="AD164" s="5">
        <v>1952</v>
      </c>
      <c r="AE164" s="5">
        <f t="shared" si="16"/>
        <v>5.7785339957803039</v>
      </c>
    </row>
    <row r="165" spans="6:31">
      <c r="F165" s="1">
        <v>1953</v>
      </c>
      <c r="G165" s="98">
        <v>21594515</v>
      </c>
      <c r="H165" s="95">
        <v>51054</v>
      </c>
      <c r="N165" s="1">
        <v>1953</v>
      </c>
      <c r="O165" s="72">
        <f t="shared" si="14"/>
        <v>21238</v>
      </c>
      <c r="P165" s="6">
        <f t="shared" si="15"/>
        <v>21594.514999999999</v>
      </c>
      <c r="Q165" s="22">
        <f t="shared" si="13"/>
        <v>21238</v>
      </c>
      <c r="Y165" s="1">
        <v>1953</v>
      </c>
      <c r="Z165" s="70">
        <f>GDP!P165</f>
        <v>389225</v>
      </c>
      <c r="AD165" s="5">
        <v>1953</v>
      </c>
      <c r="AE165" s="5">
        <f t="shared" si="16"/>
        <v>5.4564840387950415</v>
      </c>
    </row>
    <row r="166" spans="6:31">
      <c r="F166" s="1">
        <v>1954</v>
      </c>
      <c r="G166" s="98">
        <v>21546322</v>
      </c>
      <c r="H166" s="95">
        <v>50643</v>
      </c>
      <c r="N166" s="1">
        <v>1954</v>
      </c>
      <c r="O166" s="72">
        <f t="shared" si="14"/>
        <v>21101</v>
      </c>
      <c r="P166" s="6">
        <f t="shared" si="15"/>
        <v>21546.322</v>
      </c>
      <c r="Q166" s="22">
        <f t="shared" si="13"/>
        <v>21101</v>
      </c>
      <c r="Y166" s="1">
        <v>1954</v>
      </c>
      <c r="Z166" s="70">
        <f>GDP!P166</f>
        <v>390525.00000000006</v>
      </c>
      <c r="AD166" s="5">
        <v>1954</v>
      </c>
      <c r="AE166" s="5">
        <f t="shared" si="16"/>
        <v>5.4032392292426854</v>
      </c>
    </row>
    <row r="167" spans="6:31">
      <c r="F167" s="1">
        <v>1955</v>
      </c>
      <c r="G167" s="98">
        <v>18264720</v>
      </c>
      <c r="H167" s="95">
        <v>46608</v>
      </c>
      <c r="N167" s="1">
        <v>1955</v>
      </c>
      <c r="O167" s="72">
        <f t="shared" si="14"/>
        <v>17861</v>
      </c>
      <c r="P167" s="6">
        <f t="shared" si="15"/>
        <v>18264.72</v>
      </c>
      <c r="Q167" s="22">
        <f t="shared" si="13"/>
        <v>17861</v>
      </c>
      <c r="Y167" s="1">
        <v>1955</v>
      </c>
      <c r="Z167" s="70">
        <f>GDP!P167</f>
        <v>425475</v>
      </c>
      <c r="AD167" s="5">
        <v>1955</v>
      </c>
      <c r="AE167" s="5">
        <f t="shared" si="16"/>
        <v>4.1978964686526821</v>
      </c>
    </row>
    <row r="168" spans="6:31">
      <c r="F168" s="1">
        <v>1956</v>
      </c>
      <c r="G168" s="98">
        <v>21298522</v>
      </c>
      <c r="H168" s="95">
        <v>53068</v>
      </c>
      <c r="N168" s="1">
        <v>1956</v>
      </c>
      <c r="O168" s="72">
        <f t="shared" si="14"/>
        <v>20880</v>
      </c>
      <c r="P168" s="6">
        <f t="shared" si="15"/>
        <v>21298.522000000001</v>
      </c>
      <c r="Q168" s="22">
        <f t="shared" si="13"/>
        <v>20880</v>
      </c>
      <c r="Y168" s="1">
        <v>1956</v>
      </c>
      <c r="Z168" s="70">
        <f>GDP!P168</f>
        <v>449350</v>
      </c>
      <c r="AD168" s="5">
        <v>1956</v>
      </c>
      <c r="AE168" s="5">
        <f t="shared" si="16"/>
        <v>4.6467119172137537</v>
      </c>
    </row>
    <row r="169" spans="6:31">
      <c r="F169" s="1">
        <v>1957</v>
      </c>
      <c r="G169" s="98">
        <v>21530653</v>
      </c>
      <c r="H169" s="95">
        <v>56787</v>
      </c>
      <c r="N169" s="1">
        <v>1957</v>
      </c>
      <c r="O169" s="72">
        <f t="shared" si="14"/>
        <v>21167</v>
      </c>
      <c r="P169" s="6">
        <f t="shared" si="15"/>
        <v>21530.652999999998</v>
      </c>
      <c r="Q169" s="22">
        <f t="shared" si="13"/>
        <v>21167</v>
      </c>
      <c r="Y169" s="1">
        <v>1957</v>
      </c>
      <c r="Z169" s="70">
        <f>GDP!P169</f>
        <v>474049.99999999994</v>
      </c>
      <c r="AD169" s="5">
        <v>1957</v>
      </c>
      <c r="AE169" s="5">
        <f t="shared" si="16"/>
        <v>4.4651408079316539</v>
      </c>
    </row>
    <row r="170" spans="6:31">
      <c r="F170" s="1">
        <v>1958</v>
      </c>
      <c r="G170" s="98">
        <v>20533316</v>
      </c>
      <c r="H170" s="95">
        <v>54798</v>
      </c>
      <c r="N170" s="1">
        <v>1958</v>
      </c>
      <c r="O170" s="72">
        <f t="shared" si="14"/>
        <v>20074</v>
      </c>
      <c r="P170" s="6">
        <f t="shared" si="15"/>
        <v>20533.315999999999</v>
      </c>
      <c r="Q170" s="22">
        <f t="shared" si="13"/>
        <v>20074</v>
      </c>
      <c r="Y170" s="1">
        <v>1958</v>
      </c>
      <c r="Z170" s="70">
        <f>GDP!P170</f>
        <v>481225</v>
      </c>
      <c r="AD170" s="5">
        <v>1958</v>
      </c>
      <c r="AE170" s="5">
        <f t="shared" si="16"/>
        <v>4.1714374772715468</v>
      </c>
    </row>
    <row r="171" spans="6:31">
      <c r="F171" s="1">
        <v>1959</v>
      </c>
      <c r="G171" s="98">
        <v>18091509</v>
      </c>
      <c r="H171" s="95">
        <v>54028</v>
      </c>
      <c r="N171" s="1">
        <v>1959</v>
      </c>
      <c r="O171" s="72">
        <f t="shared" si="14"/>
        <v>17309</v>
      </c>
      <c r="P171" s="6">
        <f t="shared" si="15"/>
        <v>18091.508999999998</v>
      </c>
      <c r="Q171" s="22">
        <f t="shared" si="13"/>
        <v>17309</v>
      </c>
      <c r="Y171" s="1">
        <v>1959</v>
      </c>
      <c r="Z171" s="70">
        <f>GDP!P171</f>
        <v>521650</v>
      </c>
      <c r="AD171" s="5">
        <v>1959</v>
      </c>
      <c r="AE171" s="5">
        <f t="shared" si="16"/>
        <v>3.3181251797182019</v>
      </c>
    </row>
    <row r="172" spans="6:31">
      <c r="F172" s="1">
        <v>1960</v>
      </c>
      <c r="G172" s="98">
        <v>22179414</v>
      </c>
      <c r="H172" s="95">
        <v>62209</v>
      </c>
      <c r="N172" s="1">
        <v>1960</v>
      </c>
      <c r="O172" s="72">
        <f t="shared" si="14"/>
        <v>21494</v>
      </c>
      <c r="P172" s="6">
        <f t="shared" si="15"/>
        <v>22179.414000000001</v>
      </c>
      <c r="Q172" s="22">
        <f t="shared" si="13"/>
        <v>21494</v>
      </c>
      <c r="Y172" s="1">
        <v>1960</v>
      </c>
      <c r="Z172" s="70">
        <f>GDP!P172</f>
        <v>542375</v>
      </c>
      <c r="AD172" s="5">
        <v>1960</v>
      </c>
      <c r="AE172" s="5">
        <f t="shared" si="16"/>
        <v>3.9629407697626187</v>
      </c>
    </row>
    <row r="173" spans="6:31">
      <c r="F173" s="1">
        <v>1961</v>
      </c>
      <c r="G173" s="98">
        <v>21764940</v>
      </c>
      <c r="H173" s="95">
        <v>62292</v>
      </c>
      <c r="N173" s="1">
        <v>1961</v>
      </c>
      <c r="O173" s="72">
        <f t="shared" si="14"/>
        <v>20954</v>
      </c>
      <c r="P173" s="6">
        <f t="shared" si="15"/>
        <v>21764.94</v>
      </c>
      <c r="Q173" s="22">
        <f t="shared" si="13"/>
        <v>20954</v>
      </c>
      <c r="Y173" s="1">
        <v>1961</v>
      </c>
      <c r="Z173" s="70">
        <f>GDP!P173</f>
        <v>562200</v>
      </c>
      <c r="AD173" s="5">
        <v>1961</v>
      </c>
      <c r="AE173" s="5">
        <f t="shared" si="16"/>
        <v>3.7271433653504089</v>
      </c>
    </row>
    <row r="174" spans="6:31">
      <c r="F174" s="1">
        <v>1962</v>
      </c>
      <c r="G174" s="98">
        <v>21295711</v>
      </c>
      <c r="H174" s="95">
        <v>66094</v>
      </c>
      <c r="N174" s="1">
        <v>1962</v>
      </c>
      <c r="O174" s="72">
        <f t="shared" si="14"/>
        <v>20523</v>
      </c>
      <c r="P174" s="6">
        <f t="shared" si="15"/>
        <v>21295.710999999999</v>
      </c>
      <c r="Q174" s="22">
        <f t="shared" si="13"/>
        <v>20523</v>
      </c>
      <c r="Y174" s="1">
        <v>1962</v>
      </c>
      <c r="Z174" s="70">
        <f>GDP!P174</f>
        <v>603925</v>
      </c>
      <c r="AD174" s="5">
        <v>1962</v>
      </c>
      <c r="AE174" s="5">
        <f t="shared" si="16"/>
        <v>3.3982696526886618</v>
      </c>
    </row>
    <row r="175" spans="6:31">
      <c r="F175" s="1">
        <v>1963</v>
      </c>
      <c r="G175" s="98">
        <v>22336134</v>
      </c>
      <c r="H175" s="95">
        <v>69167</v>
      </c>
      <c r="N175" s="1">
        <v>1963</v>
      </c>
      <c r="O175" s="72">
        <f t="shared" si="14"/>
        <v>21579</v>
      </c>
      <c r="P175" s="6">
        <f t="shared" si="15"/>
        <v>22336.133999999998</v>
      </c>
      <c r="Q175" s="22">
        <f t="shared" si="13"/>
        <v>21579</v>
      </c>
      <c r="Y175" s="1">
        <v>1963</v>
      </c>
      <c r="Z175" s="70">
        <f>GDP!P175</f>
        <v>637450</v>
      </c>
      <c r="AD175" s="5">
        <v>1963</v>
      </c>
      <c r="AE175" s="5">
        <f t="shared" si="16"/>
        <v>3.3852066828770884</v>
      </c>
    </row>
    <row r="176" spans="6:31">
      <c r="F176" s="1">
        <v>1964</v>
      </c>
      <c r="G176" s="98">
        <v>24300863</v>
      </c>
      <c r="H176" s="95">
        <v>72190</v>
      </c>
      <c r="N176" s="1">
        <v>1964</v>
      </c>
      <c r="O176" s="72">
        <f t="shared" si="14"/>
        <v>23493</v>
      </c>
      <c r="P176" s="6">
        <f t="shared" si="15"/>
        <v>24300.863000000001</v>
      </c>
      <c r="Q176" s="22">
        <f t="shared" si="13"/>
        <v>23493</v>
      </c>
      <c r="Y176" s="1">
        <v>1964</v>
      </c>
      <c r="Z176" s="70">
        <f>GDP!P176</f>
        <v>684450</v>
      </c>
      <c r="AD176" s="5">
        <v>1964</v>
      </c>
      <c r="AE176" s="5">
        <f t="shared" si="16"/>
        <v>3.4323909708525093</v>
      </c>
    </row>
    <row r="177" spans="6:31">
      <c r="F177" s="1">
        <v>1965</v>
      </c>
      <c r="G177" s="98">
        <v>26131334</v>
      </c>
      <c r="H177" s="95">
        <v>74253</v>
      </c>
      <c r="N177" s="1">
        <v>1965</v>
      </c>
      <c r="O177" s="72">
        <f t="shared" si="14"/>
        <v>25461</v>
      </c>
      <c r="P177" s="6">
        <f t="shared" si="15"/>
        <v>26131.333999999999</v>
      </c>
      <c r="Q177" s="22">
        <f t="shared" si="13"/>
        <v>25461</v>
      </c>
      <c r="Y177" s="1">
        <v>1965</v>
      </c>
      <c r="Z177" s="70">
        <f>GDP!P177</f>
        <v>742300.00000000012</v>
      </c>
      <c r="AD177" s="5">
        <v>1965</v>
      </c>
      <c r="AE177" s="5">
        <f t="shared" si="16"/>
        <v>3.4300148188064123</v>
      </c>
    </row>
    <row r="178" spans="6:31">
      <c r="F178" s="1">
        <v>1966</v>
      </c>
      <c r="G178" s="98">
        <v>30834243</v>
      </c>
      <c r="H178" s="95">
        <v>85519</v>
      </c>
      <c r="N178" s="1">
        <v>1966</v>
      </c>
      <c r="O178" s="72">
        <f t="shared" si="14"/>
        <v>30073</v>
      </c>
      <c r="P178" s="6">
        <f t="shared" si="15"/>
        <v>30834.242999999999</v>
      </c>
      <c r="Q178" s="22">
        <f t="shared" ref="Q178:Q209" si="17">C46</f>
        <v>30073</v>
      </c>
      <c r="Y178" s="1">
        <v>1966</v>
      </c>
      <c r="Z178" s="70">
        <f>GDP!P178</f>
        <v>813400.00000000012</v>
      </c>
      <c r="AD178" s="5">
        <v>1966</v>
      </c>
      <c r="AE178" s="5">
        <f t="shared" si="16"/>
        <v>3.6971969510695839</v>
      </c>
    </row>
    <row r="179" spans="6:31">
      <c r="F179" s="1">
        <v>1967</v>
      </c>
      <c r="G179" s="98">
        <v>34917825</v>
      </c>
      <c r="H179" s="95">
        <v>95497</v>
      </c>
      <c r="N179" s="1">
        <v>1967</v>
      </c>
      <c r="O179" s="72">
        <f t="shared" si="14"/>
        <v>33971</v>
      </c>
      <c r="P179" s="6">
        <f t="shared" si="15"/>
        <v>34917.824999999997</v>
      </c>
      <c r="Q179" s="22">
        <f t="shared" si="17"/>
        <v>33971</v>
      </c>
      <c r="Y179" s="1">
        <v>1967</v>
      </c>
      <c r="Z179" s="70">
        <f>GDP!P179</f>
        <v>859950</v>
      </c>
      <c r="AD179" s="5">
        <v>1967</v>
      </c>
      <c r="AE179" s="5">
        <f t="shared" si="16"/>
        <v>3.9503459503459499</v>
      </c>
    </row>
    <row r="180" spans="6:31">
      <c r="F180" s="1">
        <v>1968</v>
      </c>
      <c r="G180" s="98">
        <v>29896520</v>
      </c>
      <c r="H180" s="95">
        <v>97391</v>
      </c>
      <c r="N180" s="1">
        <v>1968</v>
      </c>
      <c r="O180" s="72">
        <f t="shared" si="14"/>
        <v>28665</v>
      </c>
      <c r="P180" s="6">
        <f t="shared" si="15"/>
        <v>29896.52</v>
      </c>
      <c r="Q180" s="22">
        <f t="shared" si="17"/>
        <v>28665</v>
      </c>
      <c r="Y180" s="1">
        <v>1968</v>
      </c>
      <c r="Z180" s="70">
        <f>GDP!P180</f>
        <v>940625</v>
      </c>
      <c r="AD180" s="5">
        <v>1968</v>
      </c>
      <c r="AE180" s="5">
        <f t="shared" si="16"/>
        <v>3.0474418604651161</v>
      </c>
    </row>
    <row r="181" spans="6:31">
      <c r="F181" s="1">
        <v>1969</v>
      </c>
      <c r="G181" s="98">
        <v>38337646</v>
      </c>
      <c r="H181" s="95">
        <v>123927</v>
      </c>
      <c r="N181" s="1">
        <v>1969</v>
      </c>
      <c r="O181" s="72">
        <f t="shared" si="14"/>
        <v>36678</v>
      </c>
      <c r="P181" s="6">
        <f t="shared" si="15"/>
        <v>38337.646000000001</v>
      </c>
      <c r="Q181" s="22">
        <f t="shared" si="17"/>
        <v>36678</v>
      </c>
      <c r="Y181" s="1">
        <v>1969</v>
      </c>
      <c r="Z181" s="70">
        <f>GDP!P181</f>
        <v>1017600</v>
      </c>
      <c r="AD181" s="5">
        <v>1969</v>
      </c>
      <c r="AE181" s="5">
        <f t="shared" si="16"/>
        <v>3.6043632075471699</v>
      </c>
    </row>
    <row r="182" spans="6:31">
      <c r="F182" s="1">
        <v>1970</v>
      </c>
      <c r="G182" s="98">
        <v>35036983</v>
      </c>
      <c r="H182" s="95">
        <v>123241</v>
      </c>
      <c r="N182" s="1">
        <v>1970</v>
      </c>
      <c r="O182" s="72">
        <f t="shared" si="14"/>
        <v>32829</v>
      </c>
      <c r="P182" s="6">
        <f t="shared" si="15"/>
        <v>35036.983</v>
      </c>
      <c r="Q182" s="22">
        <f t="shared" si="17"/>
        <v>32829</v>
      </c>
      <c r="Y182" s="1">
        <v>1970</v>
      </c>
      <c r="Z182" s="70">
        <f>GDP!P182</f>
        <v>1073325</v>
      </c>
      <c r="AD182" s="5">
        <v>1970</v>
      </c>
      <c r="AE182" s="5">
        <f t="shared" si="16"/>
        <v>3.0586262315701207</v>
      </c>
    </row>
    <row r="183" spans="6:31">
      <c r="H183" s="93">
        <v>113015</v>
      </c>
      <c r="N183" s="1">
        <v>1971</v>
      </c>
      <c r="O183" s="72">
        <f t="shared" si="14"/>
        <v>26785</v>
      </c>
      <c r="Q183" s="22">
        <f t="shared" si="17"/>
        <v>26785</v>
      </c>
      <c r="Y183" s="1">
        <v>1971</v>
      </c>
      <c r="Z183" s="70">
        <f>GDP!P183</f>
        <v>1164875</v>
      </c>
      <c r="AD183" s="5">
        <v>1971</v>
      </c>
      <c r="AE183" s="5">
        <f t="shared" si="16"/>
        <v>2.2993883463890974</v>
      </c>
    </row>
    <row r="184" spans="6:31">
      <c r="H184" s="93">
        <v>126903</v>
      </c>
      <c r="N184" s="1">
        <v>1972</v>
      </c>
      <c r="O184" s="72">
        <f t="shared" si="14"/>
        <v>32166</v>
      </c>
      <c r="Q184" s="22">
        <f t="shared" si="17"/>
        <v>32166</v>
      </c>
      <c r="Y184" s="1">
        <v>1972</v>
      </c>
      <c r="Z184" s="70">
        <f>GDP!P184</f>
        <v>1279125</v>
      </c>
      <c r="AD184" s="5">
        <v>1972</v>
      </c>
      <c r="AE184" s="5">
        <f t="shared" si="16"/>
        <v>2.5146877748460863</v>
      </c>
    </row>
    <row r="185" spans="6:31">
      <c r="H185" s="93">
        <v>139399</v>
      </c>
      <c r="N185" s="1">
        <v>1973</v>
      </c>
      <c r="O185" s="72">
        <f t="shared" si="14"/>
        <v>36153</v>
      </c>
      <c r="Q185" s="22">
        <f t="shared" si="17"/>
        <v>36153</v>
      </c>
      <c r="Y185" s="1">
        <v>1973</v>
      </c>
      <c r="Z185" s="70">
        <f>GDP!P185</f>
        <v>1425375</v>
      </c>
      <c r="AD185" s="5">
        <v>1973</v>
      </c>
      <c r="AE185" s="5">
        <f t="shared" si="16"/>
        <v>2.5363851617995268</v>
      </c>
    </row>
    <row r="186" spans="6:31">
      <c r="H186" s="93">
        <v>157572</v>
      </c>
      <c r="N186" s="1">
        <v>1974</v>
      </c>
      <c r="O186" s="72">
        <f t="shared" si="14"/>
        <v>38620</v>
      </c>
      <c r="Q186" s="22">
        <f t="shared" si="17"/>
        <v>38620</v>
      </c>
      <c r="Y186" s="1">
        <v>1974</v>
      </c>
      <c r="Z186" s="70">
        <f>GDP!P186</f>
        <v>1545250</v>
      </c>
      <c r="AD186" s="5">
        <v>1974</v>
      </c>
      <c r="AE186" s="5">
        <f t="shared" ref="AE186:AE217" si="18">(O186/Z186)*100</f>
        <v>2.4992719624656203</v>
      </c>
    </row>
    <row r="187" spans="6:31">
      <c r="H187" s="93">
        <v>163007</v>
      </c>
      <c r="N187" s="1">
        <v>1975</v>
      </c>
      <c r="O187" s="72">
        <f t="shared" si="14"/>
        <v>40621</v>
      </c>
      <c r="Q187" s="22">
        <f t="shared" si="17"/>
        <v>40621</v>
      </c>
      <c r="Y187" s="1">
        <v>1975</v>
      </c>
      <c r="Z187" s="70">
        <f>GDP!P187</f>
        <v>1684900</v>
      </c>
      <c r="AD187" s="5">
        <v>1975</v>
      </c>
      <c r="AE187" s="5">
        <f t="shared" si="18"/>
        <v>2.41088491898629</v>
      </c>
    </row>
    <row r="188" spans="6:31">
      <c r="H188" s="93">
        <v>173012</v>
      </c>
      <c r="N188" s="1">
        <v>1976</v>
      </c>
      <c r="O188" s="72">
        <f t="shared" si="14"/>
        <v>41409</v>
      </c>
      <c r="Q188" s="22">
        <f t="shared" si="17"/>
        <v>41409</v>
      </c>
      <c r="Y188" s="1">
        <v>1976</v>
      </c>
      <c r="Z188" s="70">
        <f>GDP!P188</f>
        <v>1873425</v>
      </c>
      <c r="AD188" s="5">
        <v>1976</v>
      </c>
      <c r="AE188" s="5">
        <f t="shared" si="18"/>
        <v>2.2103366828135633</v>
      </c>
    </row>
    <row r="189" spans="6:31">
      <c r="H189" s="93">
        <v>212518</v>
      </c>
      <c r="N189" s="1">
        <v>1977</v>
      </c>
      <c r="O189" s="72">
        <f t="shared" si="14"/>
        <v>54892</v>
      </c>
      <c r="Q189" s="22">
        <f t="shared" si="17"/>
        <v>54892</v>
      </c>
      <c r="Y189" s="1">
        <v>1977</v>
      </c>
      <c r="Z189" s="70">
        <f>GDP!P189</f>
        <v>2081824.9999999998</v>
      </c>
      <c r="AD189" s="5">
        <v>1977</v>
      </c>
      <c r="AE189" s="5">
        <f t="shared" si="18"/>
        <v>2.6367249888919577</v>
      </c>
    </row>
    <row r="190" spans="6:31">
      <c r="H190" s="93">
        <v>240940</v>
      </c>
      <c r="N190" s="1">
        <v>1978</v>
      </c>
      <c r="O190" s="72">
        <f t="shared" si="14"/>
        <v>59952</v>
      </c>
      <c r="Q190" s="22">
        <f t="shared" si="17"/>
        <v>59952</v>
      </c>
      <c r="Y190" s="1">
        <v>1978</v>
      </c>
      <c r="Z190" s="70">
        <f>GDP!P190</f>
        <v>2351600</v>
      </c>
      <c r="AD190" s="5">
        <v>1978</v>
      </c>
      <c r="AE190" s="5">
        <f t="shared" si="18"/>
        <v>2.5494131655043373</v>
      </c>
    </row>
    <row r="191" spans="6:31">
      <c r="H191" s="93">
        <v>283518</v>
      </c>
      <c r="N191" s="1">
        <v>1979</v>
      </c>
      <c r="O191" s="72">
        <f t="shared" si="14"/>
        <v>65677</v>
      </c>
      <c r="Q191" s="22">
        <f t="shared" si="17"/>
        <v>65677</v>
      </c>
      <c r="Y191" s="1">
        <v>1979</v>
      </c>
      <c r="Z191" s="70">
        <f>GDP!P191</f>
        <v>2627325</v>
      </c>
      <c r="AD191" s="5">
        <v>1979</v>
      </c>
      <c r="AE191" s="5">
        <f t="shared" si="18"/>
        <v>2.4997668731504477</v>
      </c>
    </row>
    <row r="192" spans="6:31">
      <c r="H192" s="93">
        <v>308669</v>
      </c>
      <c r="N192" s="1">
        <v>1980</v>
      </c>
      <c r="O192" s="72">
        <f t="shared" si="14"/>
        <v>64600</v>
      </c>
      <c r="Q192" s="22">
        <f t="shared" si="17"/>
        <v>64600</v>
      </c>
      <c r="Y192" s="1">
        <v>1980</v>
      </c>
      <c r="Z192" s="70">
        <f>GDP!P192</f>
        <v>2857325.0000000005</v>
      </c>
      <c r="AD192" s="5">
        <v>1980</v>
      </c>
      <c r="AE192" s="5">
        <f t="shared" si="18"/>
        <v>2.2608558704382591</v>
      </c>
    </row>
    <row r="193" spans="8:31">
      <c r="H193" s="93">
        <v>347054</v>
      </c>
      <c r="N193" s="1">
        <v>1981</v>
      </c>
      <c r="O193" s="72">
        <f t="shared" si="14"/>
        <v>61137</v>
      </c>
      <c r="Q193" s="22">
        <f t="shared" si="17"/>
        <v>61137</v>
      </c>
      <c r="Y193" s="1">
        <v>1981</v>
      </c>
      <c r="Z193" s="70">
        <f>GDP!P193</f>
        <v>3207024.9999999995</v>
      </c>
      <c r="AD193" s="5">
        <v>1981</v>
      </c>
      <c r="AE193" s="5">
        <f t="shared" si="18"/>
        <v>1.9063462243044571</v>
      </c>
    </row>
    <row r="194" spans="8:31">
      <c r="H194" s="93">
        <v>346951</v>
      </c>
      <c r="N194" s="1">
        <v>1982</v>
      </c>
      <c r="O194" s="72">
        <f t="shared" si="14"/>
        <v>49207</v>
      </c>
      <c r="Q194" s="22">
        <f t="shared" si="17"/>
        <v>49207</v>
      </c>
      <c r="Y194" s="1">
        <v>1982</v>
      </c>
      <c r="Z194" s="70">
        <f>GDP!P194</f>
        <v>3343800</v>
      </c>
      <c r="AD194" s="5">
        <v>1982</v>
      </c>
      <c r="AE194" s="5">
        <f t="shared" si="18"/>
        <v>1.4715892098809737</v>
      </c>
    </row>
    <row r="195" spans="8:31">
      <c r="H195" s="93">
        <v>325960</v>
      </c>
      <c r="N195" s="1">
        <v>1983</v>
      </c>
      <c r="O195" s="72">
        <f t="shared" si="14"/>
        <v>37022</v>
      </c>
      <c r="Q195" s="22">
        <f t="shared" si="17"/>
        <v>37022</v>
      </c>
      <c r="Y195" s="1">
        <v>1983</v>
      </c>
      <c r="Z195" s="70">
        <f>GDP!P195</f>
        <v>3634025.0000000005</v>
      </c>
      <c r="AD195" s="5">
        <v>1983</v>
      </c>
      <c r="AE195" s="5">
        <f t="shared" si="18"/>
        <v>1.0187601901472882</v>
      </c>
    </row>
    <row r="196" spans="8:31">
      <c r="H196" s="93">
        <v>355308</v>
      </c>
      <c r="N196" s="1">
        <v>1984</v>
      </c>
      <c r="O196" s="72">
        <f t="shared" si="14"/>
        <v>56893</v>
      </c>
      <c r="Q196" s="22">
        <f t="shared" si="17"/>
        <v>56893</v>
      </c>
      <c r="Y196" s="1">
        <v>1984</v>
      </c>
      <c r="Z196" s="70">
        <f>GDP!P196</f>
        <v>4037650</v>
      </c>
      <c r="AD196" s="5">
        <v>1984</v>
      </c>
      <c r="AE196" s="5">
        <f t="shared" si="18"/>
        <v>1.4090622020234542</v>
      </c>
    </row>
    <row r="197" spans="8:31">
      <c r="H197" s="93">
        <v>395862</v>
      </c>
      <c r="N197" s="1">
        <v>1985</v>
      </c>
      <c r="O197" s="72">
        <f t="shared" si="14"/>
        <v>61331</v>
      </c>
      <c r="Q197" s="22">
        <f t="shared" si="17"/>
        <v>61331</v>
      </c>
      <c r="Y197" s="1">
        <v>1985</v>
      </c>
      <c r="Z197" s="70">
        <f>GDP!P197</f>
        <v>4339000</v>
      </c>
      <c r="AD197" s="5">
        <v>1985</v>
      </c>
      <c r="AE197" s="5">
        <f t="shared" si="18"/>
        <v>1.4134823692094951</v>
      </c>
    </row>
    <row r="198" spans="8:31">
      <c r="H198" s="93">
        <v>412102</v>
      </c>
      <c r="N198" s="1">
        <v>1986</v>
      </c>
      <c r="O198" s="72">
        <f t="shared" si="14"/>
        <v>63143</v>
      </c>
      <c r="Q198" s="22">
        <f t="shared" si="17"/>
        <v>63143</v>
      </c>
      <c r="Y198" s="1">
        <v>1986</v>
      </c>
      <c r="Z198" s="70">
        <f>GDP!P198</f>
        <v>4579625</v>
      </c>
      <c r="AD198" s="5">
        <v>1986</v>
      </c>
      <c r="AE198" s="5">
        <f t="shared" si="18"/>
        <v>1.37878101372929</v>
      </c>
    </row>
    <row r="199" spans="8:31">
      <c r="H199" s="93">
        <v>476483</v>
      </c>
      <c r="N199" s="1">
        <v>1987</v>
      </c>
      <c r="O199" s="72">
        <f t="shared" si="14"/>
        <v>83926</v>
      </c>
      <c r="Q199" s="22">
        <f t="shared" si="17"/>
        <v>83926</v>
      </c>
      <c r="Y199" s="1">
        <v>1987</v>
      </c>
      <c r="Z199" s="70">
        <f>GDP!P199</f>
        <v>4855250</v>
      </c>
      <c r="AD199" s="5">
        <v>1987</v>
      </c>
      <c r="AE199" s="5">
        <f t="shared" si="18"/>
        <v>1.7285618660213171</v>
      </c>
    </row>
    <row r="200" spans="8:31">
      <c r="H200" s="93">
        <v>495689</v>
      </c>
      <c r="N200" s="1">
        <v>1988</v>
      </c>
      <c r="O200" s="72">
        <f t="shared" si="14"/>
        <v>94508</v>
      </c>
      <c r="Q200" s="22">
        <f t="shared" si="17"/>
        <v>94508</v>
      </c>
      <c r="Y200" s="1">
        <v>1988</v>
      </c>
      <c r="Z200" s="70">
        <f>GDP!P200</f>
        <v>5236425</v>
      </c>
      <c r="AD200" s="5">
        <v>1988</v>
      </c>
      <c r="AE200" s="5">
        <f t="shared" si="18"/>
        <v>1.8048191275536269</v>
      </c>
    </row>
    <row r="201" spans="8:31">
      <c r="H201" s="93">
        <v>548981</v>
      </c>
      <c r="N201" s="1">
        <v>1989</v>
      </c>
      <c r="O201" s="72">
        <f t="shared" si="14"/>
        <v>103291</v>
      </c>
      <c r="Q201" s="22">
        <f t="shared" si="17"/>
        <v>103291</v>
      </c>
      <c r="Y201" s="1">
        <v>1989</v>
      </c>
      <c r="Z201" s="70">
        <f>GDP!P201</f>
        <v>5641599.9999999991</v>
      </c>
      <c r="AD201" s="5">
        <v>1989</v>
      </c>
      <c r="AE201" s="5">
        <f t="shared" si="18"/>
        <v>1.8308813102665915</v>
      </c>
    </row>
    <row r="202" spans="8:31">
      <c r="H202" s="93">
        <v>560391</v>
      </c>
      <c r="N202" s="1">
        <v>1990</v>
      </c>
      <c r="O202" s="72">
        <f t="shared" si="14"/>
        <v>93507</v>
      </c>
      <c r="Q202" s="22">
        <f t="shared" si="17"/>
        <v>93507</v>
      </c>
      <c r="Y202" s="1">
        <v>1990</v>
      </c>
      <c r="Z202" s="70">
        <f>GDP!P202</f>
        <v>5963125.0000000009</v>
      </c>
      <c r="AD202" s="5">
        <v>1990</v>
      </c>
      <c r="AE202" s="5">
        <f t="shared" si="18"/>
        <v>1.5680872025993082</v>
      </c>
    </row>
    <row r="203" spans="8:31">
      <c r="H203" s="93">
        <v>565913</v>
      </c>
      <c r="N203" s="1">
        <v>1991</v>
      </c>
      <c r="O203" s="72">
        <f t="shared" si="14"/>
        <v>98086</v>
      </c>
      <c r="Q203" s="22">
        <f t="shared" si="17"/>
        <v>98086</v>
      </c>
      <c r="Y203" s="1">
        <v>1991</v>
      </c>
      <c r="Z203" s="70">
        <f>GDP!P203</f>
        <v>6158125</v>
      </c>
      <c r="AD203" s="5">
        <v>1991</v>
      </c>
      <c r="AE203" s="5">
        <f t="shared" si="18"/>
        <v>1.592790013193951</v>
      </c>
    </row>
    <row r="204" spans="8:31">
      <c r="H204" s="93">
        <v>576234</v>
      </c>
      <c r="N204" s="1">
        <v>1992</v>
      </c>
      <c r="O204" s="72">
        <f t="shared" si="14"/>
        <v>100270</v>
      </c>
      <c r="Q204" s="22">
        <f t="shared" si="17"/>
        <v>100270</v>
      </c>
      <c r="Y204" s="1">
        <v>1992</v>
      </c>
      <c r="Z204" s="70">
        <f>GDP!P204</f>
        <v>6520325</v>
      </c>
      <c r="AD204" s="5">
        <v>1992</v>
      </c>
      <c r="AE204" s="5">
        <f t="shared" si="18"/>
        <v>1.5378067811037026</v>
      </c>
    </row>
    <row r="205" spans="8:31">
      <c r="H205" s="93">
        <v>627200</v>
      </c>
      <c r="N205" s="1">
        <v>1993</v>
      </c>
      <c r="O205" s="72">
        <f t="shared" si="14"/>
        <v>117520</v>
      </c>
      <c r="Q205" s="22">
        <f t="shared" si="17"/>
        <v>117520</v>
      </c>
      <c r="Y205" s="1">
        <v>1993</v>
      </c>
      <c r="Z205" s="70">
        <f>GDP!P205</f>
        <v>6858550</v>
      </c>
      <c r="AD205" s="5">
        <v>1993</v>
      </c>
      <c r="AE205" s="5">
        <f t="shared" si="18"/>
        <v>1.7134817126068922</v>
      </c>
    </row>
    <row r="206" spans="8:31">
      <c r="H206" s="93">
        <v>683440</v>
      </c>
      <c r="N206" s="1">
        <v>1994</v>
      </c>
      <c r="O206" s="72">
        <f t="shared" si="14"/>
        <v>140385</v>
      </c>
      <c r="Q206" s="22">
        <f t="shared" si="17"/>
        <v>140385</v>
      </c>
      <c r="Y206" s="1">
        <v>1994</v>
      </c>
      <c r="Z206" s="70">
        <f>GDP!P206</f>
        <v>7287249.9999999991</v>
      </c>
      <c r="AD206" s="5">
        <v>1994</v>
      </c>
      <c r="AE206" s="5">
        <f t="shared" si="18"/>
        <v>1.9264468763937015</v>
      </c>
    </row>
    <row r="207" spans="8:31">
      <c r="H207" s="93">
        <v>747248</v>
      </c>
      <c r="N207" s="1">
        <v>1995</v>
      </c>
      <c r="O207" s="72">
        <f t="shared" si="14"/>
        <v>157004</v>
      </c>
      <c r="Q207" s="22">
        <f t="shared" si="17"/>
        <v>157004</v>
      </c>
      <c r="Y207" s="1">
        <v>1995</v>
      </c>
      <c r="Z207" s="70">
        <f>GDP!P207</f>
        <v>7639750</v>
      </c>
      <c r="AD207" s="5">
        <v>1995</v>
      </c>
      <c r="AE207" s="5">
        <f t="shared" si="18"/>
        <v>2.0550934258319975</v>
      </c>
    </row>
    <row r="208" spans="8:31">
      <c r="H208" s="93">
        <v>828241</v>
      </c>
      <c r="N208" s="1">
        <v>1996</v>
      </c>
      <c r="O208" s="72">
        <f t="shared" si="14"/>
        <v>171824</v>
      </c>
      <c r="Q208" s="22">
        <f t="shared" si="17"/>
        <v>171824</v>
      </c>
      <c r="Y208" s="1">
        <v>1996</v>
      </c>
      <c r="Z208" s="70">
        <f>GDP!P208</f>
        <v>8073124.9999999991</v>
      </c>
      <c r="AD208" s="5">
        <v>1996</v>
      </c>
      <c r="AE208" s="5">
        <f t="shared" si="18"/>
        <v>2.128345591081521</v>
      </c>
    </row>
    <row r="209" spans="8:31">
      <c r="H209" s="93">
        <v>919759</v>
      </c>
      <c r="N209" s="1">
        <v>1997</v>
      </c>
      <c r="O209" s="72">
        <f t="shared" si="14"/>
        <v>182293</v>
      </c>
      <c r="Q209" s="22">
        <f t="shared" si="17"/>
        <v>182293</v>
      </c>
      <c r="Y209" s="1">
        <v>1997</v>
      </c>
      <c r="Z209" s="70">
        <f>GDP!P209</f>
        <v>8577550</v>
      </c>
      <c r="AD209" s="5">
        <v>1997</v>
      </c>
      <c r="AE209" s="5">
        <f t="shared" si="18"/>
        <v>2.125233895459659</v>
      </c>
    </row>
    <row r="210" spans="8:31">
      <c r="H210" s="93">
        <v>1017263</v>
      </c>
      <c r="N210" s="1">
        <v>1998</v>
      </c>
      <c r="O210" s="72">
        <f t="shared" si="14"/>
        <v>188677</v>
      </c>
      <c r="Q210" s="22">
        <f t="shared" ref="Q210:Q236" si="19">C78</f>
        <v>188677</v>
      </c>
      <c r="Y210" s="1">
        <v>1998</v>
      </c>
      <c r="Z210" s="70">
        <f>GDP!P210</f>
        <v>9062825</v>
      </c>
      <c r="AD210" s="5">
        <v>1998</v>
      </c>
      <c r="AE210" s="5">
        <f t="shared" si="18"/>
        <v>2.0818784429799759</v>
      </c>
    </row>
    <row r="211" spans="8:31">
      <c r="H211" s="93">
        <v>1064160</v>
      </c>
      <c r="N211" s="1">
        <v>1999</v>
      </c>
      <c r="O211" s="72">
        <f t="shared" ref="O211:O236" si="20">Q211</f>
        <v>184680</v>
      </c>
      <c r="Q211" s="22">
        <f t="shared" si="19"/>
        <v>184680</v>
      </c>
      <c r="Y211" s="1">
        <v>1999</v>
      </c>
      <c r="Z211" s="70">
        <f>GDP!P211</f>
        <v>9631175</v>
      </c>
      <c r="AD211" s="5">
        <v>1999</v>
      </c>
      <c r="AE211" s="5">
        <f t="shared" si="18"/>
        <v>1.9175230436577053</v>
      </c>
    </row>
    <row r="212" spans="8:31">
      <c r="H212" s="93">
        <v>1211751</v>
      </c>
      <c r="N212" s="1">
        <v>2000</v>
      </c>
      <c r="O212" s="72">
        <f t="shared" si="20"/>
        <v>207289</v>
      </c>
      <c r="Q212" s="22">
        <f t="shared" si="19"/>
        <v>207289</v>
      </c>
      <c r="Y212" s="1">
        <v>2000</v>
      </c>
      <c r="Z212" s="70">
        <f>GDP!P212</f>
        <v>10250950</v>
      </c>
      <c r="AD212" s="5">
        <v>2000</v>
      </c>
      <c r="AE212" s="5">
        <f t="shared" si="18"/>
        <v>2.0221442890658912</v>
      </c>
    </row>
    <row r="213" spans="8:31">
      <c r="H213" s="93">
        <v>1145414</v>
      </c>
      <c r="N213" s="1">
        <v>2001</v>
      </c>
      <c r="O213" s="72">
        <f t="shared" si="20"/>
        <v>151075</v>
      </c>
      <c r="Q213" s="22">
        <f t="shared" si="19"/>
        <v>151075</v>
      </c>
      <c r="Y213" s="1">
        <v>2001</v>
      </c>
      <c r="Z213" s="70">
        <f>GDP!P213</f>
        <v>10581925</v>
      </c>
      <c r="AD213" s="5">
        <v>2001</v>
      </c>
      <c r="AE213" s="5">
        <f t="shared" si="18"/>
        <v>1.427670296283521</v>
      </c>
    </row>
    <row r="214" spans="8:31">
      <c r="H214" s="93">
        <v>1006389</v>
      </c>
      <c r="N214" s="1">
        <v>2002</v>
      </c>
      <c r="O214" s="72">
        <f t="shared" si="20"/>
        <v>148044</v>
      </c>
      <c r="Q214" s="22">
        <f t="shared" si="19"/>
        <v>148044</v>
      </c>
      <c r="Y214" s="1">
        <v>2002</v>
      </c>
      <c r="Z214" s="70">
        <f>GDP!P214</f>
        <v>10929100</v>
      </c>
      <c r="AD214" s="5">
        <v>2002</v>
      </c>
      <c r="AE214" s="5">
        <f t="shared" si="18"/>
        <v>1.3545854644938742</v>
      </c>
    </row>
    <row r="215" spans="8:31">
      <c r="H215" s="93">
        <v>925477</v>
      </c>
      <c r="N215" s="1">
        <v>2003</v>
      </c>
      <c r="O215" s="72">
        <f t="shared" si="20"/>
        <v>131778</v>
      </c>
      <c r="Q215" s="22">
        <f t="shared" si="19"/>
        <v>131778</v>
      </c>
      <c r="Y215" s="1">
        <v>2003</v>
      </c>
      <c r="Z215" s="70">
        <f>GDP!P215</f>
        <v>11456450</v>
      </c>
      <c r="AD215" s="5">
        <v>2003</v>
      </c>
      <c r="AE215" s="5">
        <f t="shared" si="18"/>
        <v>1.1502516049910749</v>
      </c>
    </row>
    <row r="216" spans="8:31">
      <c r="H216" s="93">
        <v>998330</v>
      </c>
      <c r="N216" s="1">
        <v>2004</v>
      </c>
      <c r="O216" s="72">
        <f t="shared" si="20"/>
        <v>189371</v>
      </c>
      <c r="Q216" s="22">
        <f t="shared" si="19"/>
        <v>189371</v>
      </c>
      <c r="Y216" s="1">
        <v>2004</v>
      </c>
      <c r="Z216" s="70">
        <f>GDP!P216</f>
        <v>12217175</v>
      </c>
      <c r="AD216" s="5">
        <v>2004</v>
      </c>
      <c r="AE216" s="5">
        <f t="shared" si="18"/>
        <v>1.5500391866368453</v>
      </c>
    </row>
    <row r="217" spans="8:31">
      <c r="H217" s="93">
        <v>1205504</v>
      </c>
      <c r="N217" s="1">
        <v>2005</v>
      </c>
      <c r="O217" s="72">
        <f t="shared" si="20"/>
        <v>278282</v>
      </c>
      <c r="Q217" s="22">
        <f t="shared" si="19"/>
        <v>278282</v>
      </c>
      <c r="Y217" s="1">
        <v>2005</v>
      </c>
      <c r="Z217" s="70">
        <f>GDP!P217</f>
        <v>13039200</v>
      </c>
      <c r="AD217" s="5">
        <v>2005</v>
      </c>
      <c r="AE217" s="5">
        <f t="shared" si="18"/>
        <v>2.1341953494079391</v>
      </c>
    </row>
    <row r="218" spans="8:31">
      <c r="N218" s="1">
        <v>2006</v>
      </c>
      <c r="O218" s="72">
        <f t="shared" si="20"/>
        <v>353915</v>
      </c>
      <c r="Q218" s="22">
        <f t="shared" si="19"/>
        <v>353915</v>
      </c>
      <c r="Y218" s="1">
        <v>2006</v>
      </c>
      <c r="Z218" s="70">
        <f>GDP!P218</f>
        <v>13815600</v>
      </c>
      <c r="AD218" s="5">
        <v>2006</v>
      </c>
      <c r="AE218" s="5">
        <f t="shared" ref="AE218:AE236" si="21">(O218/Z218)*100</f>
        <v>2.5617056081531024</v>
      </c>
    </row>
    <row r="219" spans="8:31">
      <c r="N219" s="1">
        <v>2007</v>
      </c>
      <c r="O219" s="72">
        <f t="shared" si="20"/>
        <v>370243</v>
      </c>
      <c r="Q219" s="22">
        <f t="shared" si="19"/>
        <v>370243</v>
      </c>
      <c r="Y219" s="1">
        <v>2007</v>
      </c>
      <c r="Z219" s="70">
        <f>GDP!P219</f>
        <v>14474250</v>
      </c>
      <c r="AD219" s="5">
        <v>2007</v>
      </c>
      <c r="AE219" s="5">
        <f t="shared" si="21"/>
        <v>2.5579425531547404</v>
      </c>
    </row>
    <row r="220" spans="8:31">
      <c r="N220" s="1">
        <v>2008</v>
      </c>
      <c r="O220" s="72">
        <f t="shared" si="20"/>
        <v>304346</v>
      </c>
      <c r="Q220" s="22">
        <f t="shared" si="19"/>
        <v>304346</v>
      </c>
      <c r="Y220" s="1">
        <v>2008</v>
      </c>
      <c r="Z220" s="70">
        <f>GDP!P220</f>
        <v>14769849.999999998</v>
      </c>
      <c r="AD220" s="5">
        <v>2008</v>
      </c>
      <c r="AE220" s="5">
        <f t="shared" si="21"/>
        <v>2.0605896471528147</v>
      </c>
    </row>
    <row r="221" spans="8:31">
      <c r="N221" s="1">
        <v>2009</v>
      </c>
      <c r="O221" s="72">
        <f t="shared" si="20"/>
        <v>138229</v>
      </c>
      <c r="Q221" s="22">
        <f t="shared" si="19"/>
        <v>138229</v>
      </c>
      <c r="Y221" s="1">
        <v>2009</v>
      </c>
      <c r="Z221" s="70">
        <f>GDP!P221</f>
        <v>14478050</v>
      </c>
      <c r="AD221" s="5">
        <v>2009</v>
      </c>
      <c r="AE221" s="5">
        <f t="shared" si="21"/>
        <v>0.95474874033450641</v>
      </c>
    </row>
    <row r="222" spans="8:31">
      <c r="N222" s="1">
        <v>2010</v>
      </c>
      <c r="O222" s="72">
        <f t="shared" si="20"/>
        <v>191437</v>
      </c>
      <c r="Q222" s="22">
        <f t="shared" si="19"/>
        <v>191437</v>
      </c>
      <c r="Y222" s="1">
        <v>2010</v>
      </c>
      <c r="Z222" s="70">
        <f>GDP!P222</f>
        <v>15048975</v>
      </c>
      <c r="AD222" s="5">
        <v>2010</v>
      </c>
      <c r="AE222" s="5">
        <f t="shared" si="21"/>
        <v>1.2720932821006081</v>
      </c>
    </row>
    <row r="223" spans="8:31">
      <c r="N223" s="1">
        <v>2011</v>
      </c>
      <c r="O223" s="72">
        <f t="shared" si="20"/>
        <v>181085</v>
      </c>
      <c r="Q223" s="22">
        <f t="shared" si="19"/>
        <v>181085</v>
      </c>
      <c r="Y223" s="1">
        <v>2011</v>
      </c>
      <c r="Z223" s="70">
        <f>GDP!P223</f>
        <v>15599725.000000002</v>
      </c>
      <c r="AD223" s="5">
        <v>2011</v>
      </c>
      <c r="AE223" s="5">
        <f t="shared" si="21"/>
        <v>1.1608217452551246</v>
      </c>
    </row>
    <row r="224" spans="8:31">
      <c r="N224" s="1">
        <v>2012</v>
      </c>
      <c r="O224" s="72">
        <f t="shared" si="20"/>
        <v>242289</v>
      </c>
      <c r="Q224" s="22">
        <f t="shared" si="19"/>
        <v>242289</v>
      </c>
      <c r="Y224" s="1">
        <v>2012</v>
      </c>
      <c r="Z224" s="70">
        <f>GDP!P224</f>
        <v>16253950</v>
      </c>
      <c r="AD224" s="5">
        <v>2012</v>
      </c>
      <c r="AE224" s="5">
        <f t="shared" si="21"/>
        <v>1.4906468889100803</v>
      </c>
    </row>
    <row r="225" spans="14:31">
      <c r="N225" s="1">
        <v>2013</v>
      </c>
      <c r="O225" s="72">
        <f t="shared" si="20"/>
        <v>273506</v>
      </c>
      <c r="Q225" s="22">
        <f t="shared" si="19"/>
        <v>273506</v>
      </c>
      <c r="Y225" s="1">
        <v>2013</v>
      </c>
      <c r="Z225" s="70">
        <f>GDP!P225</f>
        <v>16880675</v>
      </c>
      <c r="AD225" s="5">
        <v>2013</v>
      </c>
      <c r="AE225" s="5">
        <f t="shared" si="21"/>
        <v>1.6202314184711213</v>
      </c>
    </row>
    <row r="226" spans="14:31">
      <c r="N226" s="1">
        <v>2014</v>
      </c>
      <c r="O226" s="72">
        <f t="shared" si="20"/>
        <v>320731</v>
      </c>
      <c r="Q226" s="22">
        <f t="shared" si="19"/>
        <v>320731</v>
      </c>
      <c r="Y226" s="1">
        <v>2014</v>
      </c>
      <c r="Z226" s="70">
        <f>GDP!P226</f>
        <v>17608125</v>
      </c>
      <c r="AD226" s="5">
        <v>2014</v>
      </c>
      <c r="AE226" s="5">
        <f t="shared" si="21"/>
        <v>1.8214943385510951</v>
      </c>
    </row>
    <row r="227" spans="14:31">
      <c r="N227" s="1">
        <v>2015</v>
      </c>
      <c r="O227" s="72">
        <f t="shared" si="20"/>
        <v>343797</v>
      </c>
      <c r="Q227" s="22">
        <f t="shared" si="19"/>
        <v>343797</v>
      </c>
      <c r="Y227" s="1">
        <v>2015</v>
      </c>
      <c r="Z227" s="70">
        <f>GDP!P227</f>
        <v>18295000</v>
      </c>
      <c r="AD227" s="5">
        <v>2015</v>
      </c>
      <c r="AE227" s="5">
        <f t="shared" si="21"/>
        <v>1.8791855698278219</v>
      </c>
    </row>
    <row r="228" spans="14:31">
      <c r="N228" s="1">
        <v>2016</v>
      </c>
      <c r="O228" s="72">
        <f t="shared" si="20"/>
        <v>299571</v>
      </c>
      <c r="Q228" s="22">
        <f t="shared" si="19"/>
        <v>299571</v>
      </c>
      <c r="Y228" s="1">
        <v>2016</v>
      </c>
      <c r="Z228" s="70">
        <f>GDP!P228</f>
        <v>18804900</v>
      </c>
      <c r="AD228" s="5">
        <v>2016</v>
      </c>
      <c r="AE228" s="5">
        <f t="shared" si="21"/>
        <v>1.5930475567538249</v>
      </c>
    </row>
    <row r="229" spans="14:31">
      <c r="N229" s="1">
        <v>2017</v>
      </c>
      <c r="O229" s="72">
        <f t="shared" si="20"/>
        <v>297048</v>
      </c>
      <c r="Q229" s="22">
        <f t="shared" si="19"/>
        <v>297048</v>
      </c>
      <c r="Y229" s="1">
        <v>2017</v>
      </c>
      <c r="Z229" s="70">
        <f>GDP!P229</f>
        <v>19612100</v>
      </c>
      <c r="AD229" s="5">
        <v>2017</v>
      </c>
      <c r="AE229" s="5">
        <f t="shared" si="21"/>
        <v>1.5146159768714211</v>
      </c>
    </row>
    <row r="230" spans="14:31">
      <c r="N230" s="1">
        <v>2018</v>
      </c>
      <c r="O230" s="72">
        <f t="shared" si="20"/>
        <v>204733</v>
      </c>
      <c r="Q230" s="22">
        <f t="shared" si="19"/>
        <v>204733</v>
      </c>
      <c r="Y230" s="1">
        <v>2018</v>
      </c>
      <c r="Z230" s="70">
        <f>GDP!P230</f>
        <v>20656525</v>
      </c>
      <c r="AD230" s="5">
        <v>2018</v>
      </c>
      <c r="AE230" s="5">
        <f t="shared" si="21"/>
        <v>0.99112992141708256</v>
      </c>
    </row>
    <row r="231" spans="14:31">
      <c r="N231" s="1">
        <v>2019</v>
      </c>
      <c r="O231" s="72">
        <f t="shared" si="20"/>
        <v>230245</v>
      </c>
      <c r="Q231" s="22">
        <f t="shared" si="19"/>
        <v>230245</v>
      </c>
      <c r="Y231" s="1">
        <v>2019</v>
      </c>
      <c r="Z231" s="70">
        <f>GDP!P231</f>
        <v>21539975</v>
      </c>
      <c r="AD231" s="5">
        <v>2019</v>
      </c>
      <c r="AE231" s="5">
        <f t="shared" si="21"/>
        <v>1.068919532172159</v>
      </c>
    </row>
    <row r="232" spans="14:31">
      <c r="N232" s="1">
        <v>2020</v>
      </c>
      <c r="O232" s="72">
        <f t="shared" si="20"/>
        <v>211845</v>
      </c>
      <c r="Q232" s="22">
        <f t="shared" si="19"/>
        <v>211845</v>
      </c>
      <c r="Y232" s="1">
        <v>2020</v>
      </c>
      <c r="Z232" s="70">
        <f>GDP!P232</f>
        <v>21354125</v>
      </c>
      <c r="AD232" s="5">
        <v>2020</v>
      </c>
      <c r="AE232" s="5">
        <f t="shared" si="21"/>
        <v>0.99205656986647783</v>
      </c>
    </row>
    <row r="233" spans="14:31">
      <c r="N233" s="1">
        <v>2021</v>
      </c>
      <c r="O233" s="72">
        <f t="shared" si="20"/>
        <v>371831</v>
      </c>
      <c r="Q233" s="22">
        <f t="shared" si="19"/>
        <v>371831</v>
      </c>
      <c r="Y233" s="1">
        <v>2021</v>
      </c>
      <c r="Z233" s="70">
        <f>GDP!P233</f>
        <v>23681175</v>
      </c>
      <c r="AD233" s="5">
        <v>2021</v>
      </c>
      <c r="AE233" s="5">
        <f t="shared" si="21"/>
        <v>1.570154352560631</v>
      </c>
    </row>
    <row r="234" spans="14:31">
      <c r="N234" s="1">
        <v>2022</v>
      </c>
      <c r="O234" s="72">
        <f t="shared" si="20"/>
        <v>424865</v>
      </c>
      <c r="Q234" s="22">
        <f t="shared" si="19"/>
        <v>424865</v>
      </c>
      <c r="Y234" s="1">
        <v>2022</v>
      </c>
      <c r="Z234" s="70">
        <f>GDP!P234</f>
        <v>26006900</v>
      </c>
      <c r="AD234" s="5">
        <v>2022</v>
      </c>
      <c r="AE234" s="5">
        <f t="shared" si="21"/>
        <v>1.6336626049240779</v>
      </c>
    </row>
    <row r="235" spans="14:31">
      <c r="N235" s="1">
        <v>2023</v>
      </c>
      <c r="O235" s="72">
        <f t="shared" si="20"/>
        <v>419584</v>
      </c>
      <c r="Q235" s="22">
        <f t="shared" si="19"/>
        <v>419584</v>
      </c>
      <c r="Y235" s="1">
        <v>2023</v>
      </c>
      <c r="Z235" s="70">
        <f>GDP!P235</f>
        <v>27720725</v>
      </c>
      <c r="AD235" s="5">
        <v>2023</v>
      </c>
      <c r="AE235" s="5">
        <f t="shared" si="21"/>
        <v>1.5136112060561187</v>
      </c>
    </row>
    <row r="236" spans="14:31">
      <c r="N236" s="1">
        <v>2024</v>
      </c>
      <c r="O236" s="72">
        <f t="shared" si="20"/>
        <v>529867</v>
      </c>
      <c r="Q236" s="22">
        <f t="shared" si="19"/>
        <v>529867</v>
      </c>
      <c r="Y236" s="1">
        <v>2024</v>
      </c>
      <c r="Z236" s="70">
        <f>GDP!P236</f>
        <v>29179075.000000004</v>
      </c>
      <c r="AD236" s="5">
        <v>2024</v>
      </c>
      <c r="AE236" s="5">
        <f t="shared" si="21"/>
        <v>1.8159143153098578</v>
      </c>
    </row>
  </sheetData>
  <hyperlinks>
    <hyperlink ref="AA3" r:id="rId1" xr:uid="{C7A734FF-BDD4-4475-A773-83AA553C4101}"/>
    <hyperlink ref="AA4" r:id="rId2" xr:uid="{3A4DC360-69F8-4694-8D7B-7DAC8F27C534}"/>
    <hyperlink ref="I3" r:id="rId3" xr:uid="{C9375DB3-205F-4733-8680-F698F78383BA}"/>
    <hyperlink ref="I6" r:id="rId4" xr:uid="{3F19B3AE-134D-4A57-840D-E584FE3A4A03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B77D1-5F40-418C-AAAE-4F92021D4B10}">
  <sheetPr>
    <tabColor theme="8" tint="0.59999389629810485"/>
  </sheetPr>
  <dimension ref="A1:T241"/>
  <sheetViews>
    <sheetView topLeftCell="I1" workbookViewId="0">
      <selection activeCell="T74" sqref="T2:T74"/>
    </sheetView>
  </sheetViews>
  <sheetFormatPr defaultColWidth="9.140625" defaultRowHeight="15"/>
  <cols>
    <col min="1" max="2" width="13.140625" style="1" customWidth="1"/>
    <col min="3" max="3" width="20.85546875" style="1" customWidth="1"/>
    <col min="4" max="4" width="13.140625" style="1" customWidth="1"/>
    <col min="5" max="6" width="9.140625" style="1"/>
    <col min="7" max="7" width="18.7109375" style="1" customWidth="1"/>
    <col min="8" max="8" width="12.5703125" style="72" bestFit="1" customWidth="1"/>
    <col min="9" max="13" width="9.140625" style="1"/>
    <col min="14" max="14" width="9.140625" style="70" customWidth="1"/>
    <col min="15" max="18" width="9.140625" style="1"/>
    <col min="19" max="20" width="9.140625" style="5"/>
    <col min="21" max="16384" width="9.140625" style="1"/>
  </cols>
  <sheetData>
    <row r="1" spans="1:20">
      <c r="A1" s="13" t="s">
        <v>0</v>
      </c>
      <c r="B1" s="13" t="s">
        <v>1</v>
      </c>
      <c r="C1" t="s">
        <v>290</v>
      </c>
      <c r="F1" s="1" t="s">
        <v>291</v>
      </c>
      <c r="G1" s="1" t="s">
        <v>4</v>
      </c>
      <c r="H1" s="72" t="s">
        <v>292</v>
      </c>
      <c r="I1" s="1" t="s">
        <v>7</v>
      </c>
      <c r="J1" s="1" t="s">
        <v>8</v>
      </c>
      <c r="M1" s="1" t="s">
        <v>4</v>
      </c>
      <c r="N1" s="70" t="s">
        <v>10</v>
      </c>
      <c r="S1" s="5" t="s">
        <v>4</v>
      </c>
      <c r="T1" s="5" t="s">
        <v>281</v>
      </c>
    </row>
    <row r="2" spans="1:20">
      <c r="A2" s="1" t="s">
        <v>12</v>
      </c>
      <c r="C2" s="1" t="s">
        <v>293</v>
      </c>
      <c r="G2" s="1" t="s">
        <v>14</v>
      </c>
      <c r="K2" s="77" t="s">
        <v>9</v>
      </c>
      <c r="M2" s="1">
        <v>1790</v>
      </c>
      <c r="N2" s="70">
        <f>GDP!P2</f>
        <v>193.00695868854558</v>
      </c>
      <c r="O2" s="77" t="s">
        <v>9</v>
      </c>
      <c r="S2" s="17" t="s">
        <v>14</v>
      </c>
      <c r="T2" s="5">
        <f t="shared" ref="T2:T65" si="0">(H2/N2)*100</f>
        <v>0</v>
      </c>
    </row>
    <row r="3" spans="1:20">
      <c r="A3" s="1" t="s">
        <v>16</v>
      </c>
      <c r="C3" s="1" t="s">
        <v>54</v>
      </c>
      <c r="G3" s="1" t="s">
        <v>18</v>
      </c>
      <c r="K3" s="79" t="s">
        <v>15</v>
      </c>
      <c r="M3" s="1">
        <v>1791</v>
      </c>
      <c r="N3" s="70">
        <f>GDP!P3</f>
        <v>210.0075716300237</v>
      </c>
      <c r="O3" s="78" t="s">
        <v>20</v>
      </c>
      <c r="S3" s="17" t="s">
        <v>18</v>
      </c>
      <c r="T3" s="5">
        <f t="shared" si="0"/>
        <v>0</v>
      </c>
    </row>
    <row r="4" spans="1:20">
      <c r="A4" s="1" t="s">
        <v>21</v>
      </c>
      <c r="C4" s="1" t="s">
        <v>22</v>
      </c>
      <c r="D4" s="2"/>
      <c r="G4" s="1" t="s">
        <v>23</v>
      </c>
      <c r="I4" s="78"/>
      <c r="M4" s="1">
        <v>1792</v>
      </c>
      <c r="N4" s="70">
        <f>GDP!P4</f>
        <v>230.00829273764504</v>
      </c>
      <c r="O4" s="83" t="s">
        <v>25</v>
      </c>
      <c r="S4" s="17" t="s">
        <v>23</v>
      </c>
      <c r="T4" s="5">
        <f t="shared" si="0"/>
        <v>0</v>
      </c>
    </row>
    <row r="5" spans="1:20">
      <c r="A5" s="1" t="s">
        <v>26</v>
      </c>
      <c r="C5" s="1" t="s">
        <v>27</v>
      </c>
      <c r="D5" s="2"/>
      <c r="G5" s="1" t="s">
        <v>28</v>
      </c>
      <c r="M5" s="1">
        <v>1793</v>
      </c>
      <c r="N5" s="70">
        <f>GDP!P5</f>
        <v>256.00923017755275</v>
      </c>
      <c r="O5" s="1" t="s">
        <v>29</v>
      </c>
      <c r="S5" s="17" t="s">
        <v>28</v>
      </c>
      <c r="T5" s="5">
        <f t="shared" si="0"/>
        <v>0</v>
      </c>
    </row>
    <row r="6" spans="1:20">
      <c r="A6" s="1" t="s">
        <v>30</v>
      </c>
      <c r="C6" s="1" t="s">
        <v>31</v>
      </c>
      <c r="D6" s="2"/>
      <c r="G6" s="1" t="s">
        <v>32</v>
      </c>
      <c r="M6" s="1">
        <v>1794</v>
      </c>
      <c r="N6" s="70">
        <f>GDP!P6</f>
        <v>321.01157377732198</v>
      </c>
      <c r="S6" s="17" t="s">
        <v>32</v>
      </c>
      <c r="T6" s="5">
        <f t="shared" si="0"/>
        <v>0</v>
      </c>
    </row>
    <row r="7" spans="1:20">
      <c r="A7" s="1" t="s">
        <v>33</v>
      </c>
      <c r="C7" s="4" t="s">
        <v>34</v>
      </c>
      <c r="D7" s="2"/>
      <c r="G7" s="1" t="s">
        <v>35</v>
      </c>
      <c r="M7" s="1">
        <v>1795</v>
      </c>
      <c r="N7" s="70">
        <f>GDP!P7</f>
        <v>390.01406159861546</v>
      </c>
      <c r="S7" s="17" t="s">
        <v>35</v>
      </c>
      <c r="T7" s="5">
        <f t="shared" si="0"/>
        <v>0</v>
      </c>
    </row>
    <row r="8" spans="1:20">
      <c r="A8" s="1" t="s">
        <v>36</v>
      </c>
      <c r="C8" s="4" t="s">
        <v>37</v>
      </c>
      <c r="D8" s="2"/>
      <c r="G8" s="1" t="s">
        <v>38</v>
      </c>
      <c r="M8" s="1">
        <v>1796</v>
      </c>
      <c r="N8" s="70">
        <f>GDP!P8</f>
        <v>423.01525142619056</v>
      </c>
      <c r="S8" s="17" t="s">
        <v>38</v>
      </c>
      <c r="T8" s="5">
        <f t="shared" si="0"/>
        <v>0</v>
      </c>
    </row>
    <row r="9" spans="1:20">
      <c r="A9" s="1" t="s">
        <v>39</v>
      </c>
      <c r="C9" s="4" t="s">
        <v>40</v>
      </c>
      <c r="D9" s="2"/>
      <c r="G9" s="1" t="s">
        <v>41</v>
      </c>
      <c r="M9" s="1">
        <v>1797</v>
      </c>
      <c r="N9" s="70">
        <f>GDP!P9</f>
        <v>415.01496298314203</v>
      </c>
      <c r="S9" s="17" t="s">
        <v>41</v>
      </c>
      <c r="T9" s="5">
        <f t="shared" si="0"/>
        <v>0</v>
      </c>
    </row>
    <row r="10" spans="1:20">
      <c r="A10" s="1" t="s">
        <v>42</v>
      </c>
      <c r="C10" s="1" t="s">
        <v>43</v>
      </c>
      <c r="D10" s="2"/>
      <c r="G10" s="1" t="s">
        <v>44</v>
      </c>
      <c r="M10" s="1">
        <v>1798</v>
      </c>
      <c r="N10" s="70">
        <f>GDP!P10</f>
        <v>418.01507114928523</v>
      </c>
      <c r="S10" s="17" t="s">
        <v>44</v>
      </c>
      <c r="T10" s="5">
        <f t="shared" si="0"/>
        <v>0</v>
      </c>
    </row>
    <row r="11" spans="1:20">
      <c r="A11" s="1" t="s">
        <v>45</v>
      </c>
      <c r="C11" s="4" t="s">
        <v>46</v>
      </c>
      <c r="D11" s="2"/>
      <c r="G11" s="1" t="s">
        <v>47</v>
      </c>
      <c r="M11" s="1">
        <v>1799</v>
      </c>
      <c r="N11" s="70">
        <f>GDP!P11</f>
        <v>447.0161167553361</v>
      </c>
      <c r="S11" s="17" t="s">
        <v>47</v>
      </c>
      <c r="T11" s="5">
        <f t="shared" si="0"/>
        <v>0</v>
      </c>
    </row>
    <row r="12" spans="1:20">
      <c r="A12" s="1" t="s">
        <v>48</v>
      </c>
      <c r="C12" s="4" t="s">
        <v>49</v>
      </c>
      <c r="D12" s="2"/>
      <c r="G12" s="1" t="s">
        <v>50</v>
      </c>
      <c r="M12" s="1">
        <v>1800</v>
      </c>
      <c r="N12" s="70">
        <f>GDP!P12</f>
        <v>486.01752291519762</v>
      </c>
      <c r="S12" s="17" t="s">
        <v>50</v>
      </c>
      <c r="T12" s="5">
        <f t="shared" si="0"/>
        <v>0</v>
      </c>
    </row>
    <row r="13" spans="1:20">
      <c r="A13" s="1" t="s">
        <v>51</v>
      </c>
      <c r="C13" s="4" t="s">
        <v>52</v>
      </c>
      <c r="D13" s="2"/>
      <c r="G13" s="1" t="s">
        <v>53</v>
      </c>
      <c r="M13" s="1">
        <v>1801</v>
      </c>
      <c r="N13" s="70">
        <f>GDP!P13</f>
        <v>520.01874879815387</v>
      </c>
      <c r="S13" s="17" t="s">
        <v>53</v>
      </c>
      <c r="T13" s="5">
        <f t="shared" si="0"/>
        <v>0</v>
      </c>
    </row>
    <row r="14" spans="1:20">
      <c r="A14" s="1" t="s">
        <v>54</v>
      </c>
      <c r="B14" s="14">
        <v>12784</v>
      </c>
      <c r="C14" s="22">
        <v>1354</v>
      </c>
      <c r="D14" s="2"/>
      <c r="G14" s="1" t="s">
        <v>55</v>
      </c>
      <c r="M14" s="1">
        <v>1802</v>
      </c>
      <c r="N14" s="70">
        <f>GDP!P14</f>
        <v>456.01644125376572</v>
      </c>
      <c r="S14" s="17" t="s">
        <v>55</v>
      </c>
      <c r="T14" s="5">
        <f t="shared" si="0"/>
        <v>0</v>
      </c>
    </row>
    <row r="15" spans="1:20">
      <c r="A15" s="1" t="s">
        <v>56</v>
      </c>
      <c r="B15" s="14">
        <v>13149</v>
      </c>
      <c r="C15" s="22">
        <v>1439</v>
      </c>
      <c r="D15" s="2"/>
      <c r="G15" s="1" t="s">
        <v>57</v>
      </c>
      <c r="M15" s="1">
        <v>1803</v>
      </c>
      <c r="N15" s="70">
        <f>GDP!P15</f>
        <v>493.01777530286518</v>
      </c>
      <c r="S15" s="17" t="s">
        <v>57</v>
      </c>
      <c r="T15" s="5">
        <f t="shared" si="0"/>
        <v>0</v>
      </c>
    </row>
    <row r="16" spans="1:20">
      <c r="A16" s="1" t="s">
        <v>58</v>
      </c>
      <c r="B16" s="14">
        <v>13515</v>
      </c>
      <c r="C16" s="22">
        <v>1631</v>
      </c>
      <c r="D16" s="2"/>
      <c r="G16" s="1" t="s">
        <v>59</v>
      </c>
      <c r="M16" s="1">
        <v>1804</v>
      </c>
      <c r="N16" s="70">
        <f>GDP!P16</f>
        <v>538.01939779501311</v>
      </c>
      <c r="S16" s="17" t="s">
        <v>59</v>
      </c>
      <c r="T16" s="5">
        <f t="shared" si="0"/>
        <v>0</v>
      </c>
    </row>
    <row r="17" spans="1:20">
      <c r="A17" s="1" t="s">
        <v>60</v>
      </c>
      <c r="B17" s="14">
        <v>13880</v>
      </c>
      <c r="C17" s="22">
        <v>1876</v>
      </c>
      <c r="D17" s="2"/>
      <c r="G17" s="1" t="s">
        <v>61</v>
      </c>
      <c r="M17" s="1">
        <v>1805</v>
      </c>
      <c r="N17" s="70">
        <f>GDP!P17</f>
        <v>567.02044340106397</v>
      </c>
      <c r="S17" s="17" t="s">
        <v>61</v>
      </c>
      <c r="T17" s="5">
        <f t="shared" si="0"/>
        <v>0</v>
      </c>
    </row>
    <row r="18" spans="1:20">
      <c r="A18" s="1" t="s">
        <v>62</v>
      </c>
      <c r="B18" s="14">
        <v>14245</v>
      </c>
      <c r="C18" s="22">
        <v>1863</v>
      </c>
      <c r="D18" s="2"/>
      <c r="G18" s="1" t="s">
        <v>63</v>
      </c>
      <c r="M18" s="1">
        <v>1806</v>
      </c>
      <c r="N18" s="70">
        <f>GDP!P18</f>
        <v>624.02249855778462</v>
      </c>
      <c r="S18" s="17" t="s">
        <v>63</v>
      </c>
      <c r="T18" s="5">
        <f t="shared" si="0"/>
        <v>0</v>
      </c>
    </row>
    <row r="19" spans="1:20">
      <c r="A19" s="1" t="s">
        <v>64</v>
      </c>
      <c r="B19" s="14">
        <v>14610</v>
      </c>
      <c r="C19" s="22">
        <v>1871</v>
      </c>
      <c r="D19" s="2"/>
      <c r="G19" s="1" t="s">
        <v>65</v>
      </c>
      <c r="M19" s="1">
        <v>1807</v>
      </c>
      <c r="N19" s="70">
        <f>GDP!P19</f>
        <v>595.02145295173375</v>
      </c>
      <c r="S19" s="17" t="s">
        <v>65</v>
      </c>
      <c r="T19" s="5">
        <f t="shared" si="0"/>
        <v>0</v>
      </c>
    </row>
    <row r="20" spans="1:20">
      <c r="A20" s="1" t="s">
        <v>17</v>
      </c>
      <c r="B20" s="14">
        <v>14976</v>
      </c>
      <c r="C20" s="22">
        <v>1977</v>
      </c>
      <c r="D20" s="2"/>
      <c r="G20" s="1" t="s">
        <v>66</v>
      </c>
      <c r="M20" s="1">
        <v>1808</v>
      </c>
      <c r="N20" s="70">
        <f>GDP!P20</f>
        <v>653.0235441638356</v>
      </c>
      <c r="S20" s="17" t="s">
        <v>66</v>
      </c>
      <c r="T20" s="5">
        <f t="shared" si="0"/>
        <v>0</v>
      </c>
    </row>
    <row r="21" spans="1:20">
      <c r="A21" s="1" t="s">
        <v>67</v>
      </c>
      <c r="B21" s="14">
        <v>15341</v>
      </c>
      <c r="C21" s="22">
        <v>2552</v>
      </c>
      <c r="D21" s="2"/>
      <c r="G21" s="1" t="s">
        <v>68</v>
      </c>
      <c r="M21" s="1">
        <v>1809</v>
      </c>
      <c r="N21" s="70">
        <f>GDP!P21</f>
        <v>694.02502243445929</v>
      </c>
      <c r="S21" s="17" t="s">
        <v>68</v>
      </c>
      <c r="T21" s="5">
        <f t="shared" si="0"/>
        <v>0</v>
      </c>
    </row>
    <row r="22" spans="1:20">
      <c r="A22" s="1" t="s">
        <v>69</v>
      </c>
      <c r="B22" s="14">
        <v>15706</v>
      </c>
      <c r="C22" s="22">
        <v>3399</v>
      </c>
      <c r="D22" s="2"/>
      <c r="G22" s="1" t="s">
        <v>70</v>
      </c>
      <c r="M22" s="1">
        <v>1810</v>
      </c>
      <c r="N22" s="70">
        <f>GDP!P22</f>
        <v>714.02574354208059</v>
      </c>
      <c r="S22" s="17" t="s">
        <v>70</v>
      </c>
      <c r="T22" s="5">
        <f t="shared" si="0"/>
        <v>0</v>
      </c>
    </row>
    <row r="23" spans="1:20">
      <c r="A23" s="1" t="s">
        <v>71</v>
      </c>
      <c r="B23" s="14">
        <v>16071</v>
      </c>
      <c r="C23" s="22">
        <v>4096</v>
      </c>
      <c r="D23" s="2"/>
      <c r="G23" s="1" t="s">
        <v>72</v>
      </c>
      <c r="M23" s="1">
        <v>1811</v>
      </c>
      <c r="N23" s="70">
        <f>GDP!P23</f>
        <v>776.02797897570656</v>
      </c>
      <c r="S23" s="17" t="s">
        <v>72</v>
      </c>
      <c r="T23" s="5">
        <f t="shared" si="0"/>
        <v>0</v>
      </c>
    </row>
    <row r="24" spans="1:20">
      <c r="A24" s="1" t="s">
        <v>73</v>
      </c>
      <c r="B24" s="14">
        <v>16437</v>
      </c>
      <c r="C24" s="22">
        <v>4759</v>
      </c>
      <c r="D24" s="2"/>
      <c r="G24" s="1" t="s">
        <v>74</v>
      </c>
      <c r="M24" s="1">
        <v>1812</v>
      </c>
      <c r="N24" s="70">
        <f>GDP!P24</f>
        <v>795.02866402794677</v>
      </c>
      <c r="S24" s="17" t="s">
        <v>74</v>
      </c>
      <c r="T24" s="5">
        <f t="shared" si="0"/>
        <v>0</v>
      </c>
    </row>
    <row r="25" spans="1:20">
      <c r="A25" s="1" t="s">
        <v>75</v>
      </c>
      <c r="B25" s="14">
        <v>16802</v>
      </c>
      <c r="C25" s="22">
        <v>6265</v>
      </c>
      <c r="D25" s="2"/>
      <c r="G25" s="1" t="s">
        <v>76</v>
      </c>
      <c r="M25" s="1">
        <v>1813</v>
      </c>
      <c r="N25" s="70">
        <f>GDP!P25</f>
        <v>980.03533427344382</v>
      </c>
      <c r="S25" s="17" t="s">
        <v>76</v>
      </c>
      <c r="T25" s="5">
        <f t="shared" si="0"/>
        <v>0</v>
      </c>
    </row>
    <row r="26" spans="1:20">
      <c r="A26" s="1" t="s">
        <v>77</v>
      </c>
      <c r="B26" s="14">
        <v>17167</v>
      </c>
      <c r="C26" s="22">
        <v>6998</v>
      </c>
      <c r="D26" s="2"/>
      <c r="G26" s="1" t="s">
        <v>78</v>
      </c>
      <c r="M26" s="1">
        <v>1814</v>
      </c>
      <c r="N26" s="70">
        <f>GDP!P26</f>
        <v>1090.039300365361</v>
      </c>
      <c r="S26" s="17" t="s">
        <v>78</v>
      </c>
      <c r="T26" s="5">
        <f t="shared" si="0"/>
        <v>0</v>
      </c>
    </row>
    <row r="27" spans="1:20">
      <c r="A27" s="1" t="s">
        <v>79</v>
      </c>
      <c r="B27" s="14">
        <v>17532</v>
      </c>
      <c r="C27" s="22">
        <v>7211</v>
      </c>
      <c r="D27" s="2"/>
      <c r="G27" s="1" t="s">
        <v>80</v>
      </c>
      <c r="M27" s="1">
        <v>1815</v>
      </c>
      <c r="N27" s="70">
        <f>GDP!P27</f>
        <v>935.03371178129589</v>
      </c>
      <c r="S27" s="17" t="s">
        <v>80</v>
      </c>
      <c r="T27" s="5">
        <f t="shared" si="0"/>
        <v>0</v>
      </c>
    </row>
    <row r="28" spans="1:20">
      <c r="A28" s="1" t="s">
        <v>81</v>
      </c>
      <c r="B28" s="14">
        <v>17898</v>
      </c>
      <c r="C28" s="22">
        <v>7356</v>
      </c>
      <c r="D28" s="2"/>
      <c r="G28" s="1" t="s">
        <v>82</v>
      </c>
      <c r="M28" s="1">
        <v>1816</v>
      </c>
      <c r="N28" s="70">
        <f>GDP!P28</f>
        <v>828.02985385552199</v>
      </c>
      <c r="S28" s="17" t="s">
        <v>82</v>
      </c>
      <c r="T28" s="5">
        <f t="shared" si="0"/>
        <v>0</v>
      </c>
    </row>
    <row r="29" spans="1:20">
      <c r="A29" s="1" t="s">
        <v>83</v>
      </c>
      <c r="B29" s="14">
        <v>18263</v>
      </c>
      <c r="C29" s="22">
        <v>7502</v>
      </c>
      <c r="D29" s="2"/>
      <c r="G29" s="1" t="s">
        <v>84</v>
      </c>
      <c r="M29" s="1">
        <v>1817</v>
      </c>
      <c r="N29" s="70">
        <f>GDP!P29</f>
        <v>777.02801503108765</v>
      </c>
      <c r="S29" s="17" t="s">
        <v>84</v>
      </c>
      <c r="T29" s="5">
        <f t="shared" si="0"/>
        <v>0</v>
      </c>
    </row>
    <row r="30" spans="1:20">
      <c r="A30" s="1" t="s">
        <v>85</v>
      </c>
      <c r="B30" s="14">
        <v>18628</v>
      </c>
      <c r="C30" s="22">
        <v>7550</v>
      </c>
      <c r="D30" s="2"/>
      <c r="G30" s="1" t="s">
        <v>86</v>
      </c>
      <c r="M30" s="1">
        <v>1818</v>
      </c>
      <c r="N30" s="70">
        <f>GDP!P30</f>
        <v>745.02686125889352</v>
      </c>
      <c r="S30" s="17" t="s">
        <v>86</v>
      </c>
      <c r="T30" s="5">
        <f t="shared" si="0"/>
        <v>0</v>
      </c>
    </row>
    <row r="31" spans="1:20">
      <c r="A31" s="1" t="s">
        <v>87</v>
      </c>
      <c r="B31" s="14">
        <v>18993</v>
      </c>
      <c r="C31" s="22">
        <v>8648</v>
      </c>
      <c r="D31" s="2"/>
      <c r="G31" s="1" t="s">
        <v>88</v>
      </c>
      <c r="M31" s="1">
        <v>1819</v>
      </c>
      <c r="N31" s="70">
        <f>GDP!P31</f>
        <v>735.02650070508287</v>
      </c>
      <c r="S31" s="17" t="s">
        <v>88</v>
      </c>
      <c r="T31" s="5">
        <f t="shared" si="0"/>
        <v>0</v>
      </c>
    </row>
    <row r="32" spans="1:20">
      <c r="A32" s="1" t="s">
        <v>89</v>
      </c>
      <c r="B32" s="14">
        <v>19359</v>
      </c>
      <c r="C32" s="22">
        <v>8852</v>
      </c>
      <c r="D32" s="2"/>
      <c r="G32" s="1" t="s">
        <v>90</v>
      </c>
      <c r="H32" s="72">
        <f t="shared" ref="H32:H95" si="1">I32</f>
        <v>0</v>
      </c>
      <c r="I32" s="1">
        <v>0</v>
      </c>
      <c r="M32" s="1">
        <v>1820</v>
      </c>
      <c r="N32" s="70">
        <f>GDP!P32</f>
        <v>718.02588776360483</v>
      </c>
      <c r="S32" s="5">
        <v>1820</v>
      </c>
      <c r="T32" s="5">
        <f t="shared" si="0"/>
        <v>0</v>
      </c>
    </row>
    <row r="33" spans="1:20">
      <c r="A33" s="1" t="s">
        <v>91</v>
      </c>
      <c r="B33" s="14">
        <v>19724</v>
      </c>
      <c r="C33" s="22">
        <v>9877</v>
      </c>
      <c r="D33" s="2"/>
      <c r="G33" s="1" t="s">
        <v>92</v>
      </c>
      <c r="H33" s="72">
        <f t="shared" si="1"/>
        <v>0</v>
      </c>
      <c r="I33" s="1">
        <v>0</v>
      </c>
      <c r="M33" s="1">
        <v>1821</v>
      </c>
      <c r="N33" s="70">
        <f>GDP!P33</f>
        <v>742.02675309275037</v>
      </c>
      <c r="S33" s="5">
        <v>1821</v>
      </c>
      <c r="T33" s="5">
        <f t="shared" si="0"/>
        <v>0</v>
      </c>
    </row>
    <row r="34" spans="1:20">
      <c r="A34" s="1" t="s">
        <v>93</v>
      </c>
      <c r="B34" s="14">
        <v>20089</v>
      </c>
      <c r="C34" s="22">
        <v>9945</v>
      </c>
      <c r="D34" s="2"/>
      <c r="G34" s="1" t="s">
        <v>94</v>
      </c>
      <c r="H34" s="72">
        <f t="shared" si="1"/>
        <v>0</v>
      </c>
      <c r="I34" s="1">
        <v>0</v>
      </c>
      <c r="M34" s="1">
        <v>1822</v>
      </c>
      <c r="N34" s="70">
        <f>GDP!P34</f>
        <v>816.02942119094928</v>
      </c>
      <c r="S34" s="5">
        <v>1822</v>
      </c>
      <c r="T34" s="5">
        <f t="shared" si="0"/>
        <v>0</v>
      </c>
    </row>
    <row r="35" spans="1:20">
      <c r="A35" s="1" t="s">
        <v>95</v>
      </c>
      <c r="B35" s="14">
        <v>20454</v>
      </c>
      <c r="C35" s="22">
        <v>9131</v>
      </c>
      <c r="D35" s="2"/>
      <c r="G35" s="1" t="s">
        <v>96</v>
      </c>
      <c r="H35" s="72">
        <f t="shared" si="1"/>
        <v>0</v>
      </c>
      <c r="I35" s="1">
        <v>0</v>
      </c>
      <c r="M35" s="1">
        <v>1823</v>
      </c>
      <c r="N35" s="70">
        <f>GDP!P35</f>
        <v>767.02765447727711</v>
      </c>
      <c r="S35" s="5">
        <v>1823</v>
      </c>
      <c r="T35" s="5">
        <f t="shared" si="0"/>
        <v>0</v>
      </c>
    </row>
    <row r="36" spans="1:20">
      <c r="A36" s="1" t="s">
        <v>97</v>
      </c>
      <c r="B36" s="14">
        <v>20820</v>
      </c>
      <c r="C36" s="22">
        <v>9929</v>
      </c>
      <c r="D36" s="2"/>
      <c r="G36" s="1" t="s">
        <v>98</v>
      </c>
      <c r="H36" s="72">
        <f t="shared" si="1"/>
        <v>0</v>
      </c>
      <c r="I36" s="1">
        <v>0</v>
      </c>
      <c r="M36" s="1">
        <v>1824</v>
      </c>
      <c r="N36" s="70">
        <f>GDP!P36</f>
        <v>762.02747420037178</v>
      </c>
      <c r="S36" s="5">
        <v>1824</v>
      </c>
      <c r="T36" s="5">
        <f t="shared" si="0"/>
        <v>0</v>
      </c>
    </row>
    <row r="37" spans="1:20">
      <c r="A37" s="1" t="s">
        <v>99</v>
      </c>
      <c r="B37" s="14">
        <v>21185</v>
      </c>
      <c r="C37" s="22">
        <v>10534</v>
      </c>
      <c r="D37" s="2"/>
      <c r="G37" s="1" t="s">
        <v>100</v>
      </c>
      <c r="H37" s="72">
        <f t="shared" si="1"/>
        <v>0</v>
      </c>
      <c r="I37" s="1">
        <v>0</v>
      </c>
      <c r="M37" s="1">
        <v>1825</v>
      </c>
      <c r="N37" s="70">
        <f>GDP!P37</f>
        <v>832.02999807704634</v>
      </c>
      <c r="S37" s="5">
        <v>1825</v>
      </c>
      <c r="T37" s="5">
        <f t="shared" si="0"/>
        <v>0</v>
      </c>
    </row>
    <row r="38" spans="1:20">
      <c r="A38" s="1" t="s">
        <v>101</v>
      </c>
      <c r="B38" s="14">
        <v>21550</v>
      </c>
      <c r="C38" s="22">
        <v>10638</v>
      </c>
      <c r="D38" s="2"/>
      <c r="G38" s="1" t="s">
        <v>102</v>
      </c>
      <c r="H38" s="72">
        <f t="shared" si="1"/>
        <v>0</v>
      </c>
      <c r="I38" s="1">
        <v>0</v>
      </c>
      <c r="M38" s="1">
        <v>1826</v>
      </c>
      <c r="N38" s="70">
        <f>GDP!P38</f>
        <v>876.0315845138133</v>
      </c>
      <c r="S38" s="5">
        <v>1826</v>
      </c>
      <c r="T38" s="5">
        <f t="shared" si="0"/>
        <v>0</v>
      </c>
    </row>
    <row r="39" spans="1:20">
      <c r="A39" s="1" t="s">
        <v>103</v>
      </c>
      <c r="B39" s="14">
        <v>21915</v>
      </c>
      <c r="C39" s="22">
        <v>10578</v>
      </c>
      <c r="D39" s="2"/>
      <c r="G39" s="1" t="s">
        <v>104</v>
      </c>
      <c r="H39" s="72">
        <f t="shared" si="1"/>
        <v>0</v>
      </c>
      <c r="I39" s="1">
        <v>0</v>
      </c>
      <c r="M39" s="1">
        <v>1827</v>
      </c>
      <c r="N39" s="70">
        <f>GDP!P39</f>
        <v>925.03335122748558</v>
      </c>
      <c r="S39" s="5">
        <v>1827</v>
      </c>
      <c r="T39" s="5">
        <f t="shared" si="0"/>
        <v>0</v>
      </c>
    </row>
    <row r="40" spans="1:20">
      <c r="A40" s="1" t="s">
        <v>105</v>
      </c>
      <c r="B40" s="14">
        <v>22281</v>
      </c>
      <c r="C40" s="22">
        <v>11676</v>
      </c>
      <c r="D40" s="2"/>
      <c r="G40" s="1" t="s">
        <v>106</v>
      </c>
      <c r="H40" s="72">
        <f t="shared" si="1"/>
        <v>0</v>
      </c>
      <c r="I40" s="1">
        <v>0</v>
      </c>
      <c r="M40" s="1">
        <v>1828</v>
      </c>
      <c r="N40" s="70">
        <f>GDP!P40</f>
        <v>907.03270223062634</v>
      </c>
      <c r="S40" s="5">
        <v>1828</v>
      </c>
      <c r="T40" s="5">
        <f t="shared" si="0"/>
        <v>0</v>
      </c>
    </row>
    <row r="41" spans="1:20">
      <c r="A41" s="1" t="s">
        <v>107</v>
      </c>
      <c r="B41" s="14">
        <v>22646</v>
      </c>
      <c r="C41" s="22">
        <v>11860</v>
      </c>
      <c r="D41" s="3"/>
      <c r="G41" s="1" t="s">
        <v>108</v>
      </c>
      <c r="H41" s="72">
        <f t="shared" si="1"/>
        <v>0</v>
      </c>
      <c r="I41" s="1">
        <v>0</v>
      </c>
      <c r="M41" s="1">
        <v>1829</v>
      </c>
      <c r="N41" s="70">
        <f>GDP!P41</f>
        <v>940.03389205820145</v>
      </c>
      <c r="S41" s="5">
        <v>1829</v>
      </c>
      <c r="T41" s="5">
        <f t="shared" si="0"/>
        <v>0</v>
      </c>
    </row>
    <row r="42" spans="1:20">
      <c r="A42" s="1" t="s">
        <v>109</v>
      </c>
      <c r="B42" s="14">
        <v>23011</v>
      </c>
      <c r="C42" s="22">
        <v>12534</v>
      </c>
      <c r="D42" s="3"/>
      <c r="G42" s="1" t="s">
        <v>110</v>
      </c>
      <c r="H42" s="72">
        <f t="shared" si="1"/>
        <v>0</v>
      </c>
      <c r="I42" s="1">
        <v>0</v>
      </c>
      <c r="M42" s="1">
        <v>1830</v>
      </c>
      <c r="N42" s="70">
        <f>GDP!P42</f>
        <v>1032.0372091532595</v>
      </c>
      <c r="S42" s="5">
        <v>1830</v>
      </c>
      <c r="T42" s="5">
        <f t="shared" si="0"/>
        <v>0</v>
      </c>
    </row>
    <row r="43" spans="1:20">
      <c r="A43" s="1" t="s">
        <v>111</v>
      </c>
      <c r="B43" s="14">
        <v>23376</v>
      </c>
      <c r="C43" s="22">
        <v>13194</v>
      </c>
      <c r="D43" s="3"/>
      <c r="G43" s="1" t="s">
        <v>112</v>
      </c>
      <c r="H43" s="72">
        <f t="shared" si="1"/>
        <v>0</v>
      </c>
      <c r="I43" s="1">
        <v>0</v>
      </c>
      <c r="M43" s="1">
        <v>1831</v>
      </c>
      <c r="N43" s="70">
        <f>GDP!P43</f>
        <v>1065.0383989808347</v>
      </c>
      <c r="S43" s="5">
        <v>1831</v>
      </c>
      <c r="T43" s="5">
        <f t="shared" si="0"/>
        <v>0</v>
      </c>
    </row>
    <row r="44" spans="1:20">
      <c r="A44" s="1" t="s">
        <v>113</v>
      </c>
      <c r="B44" s="14">
        <v>23742</v>
      </c>
      <c r="C44" s="22">
        <v>13731</v>
      </c>
      <c r="D44" s="3"/>
      <c r="G44" s="1" t="s">
        <v>114</v>
      </c>
      <c r="H44" s="72">
        <f t="shared" si="1"/>
        <v>0</v>
      </c>
      <c r="I44" s="1">
        <v>0</v>
      </c>
      <c r="M44" s="1">
        <v>1832</v>
      </c>
      <c r="N44" s="70">
        <f>GDP!P44</f>
        <v>1142.0411752451766</v>
      </c>
      <c r="S44" s="5">
        <v>1832</v>
      </c>
      <c r="T44" s="5">
        <f t="shared" si="0"/>
        <v>0</v>
      </c>
    </row>
    <row r="45" spans="1:20">
      <c r="A45" s="1" t="s">
        <v>115</v>
      </c>
      <c r="B45" s="14">
        <v>24107</v>
      </c>
      <c r="C45" s="22">
        <v>14570</v>
      </c>
      <c r="D45" s="3"/>
      <c r="G45" s="1" t="s">
        <v>116</v>
      </c>
      <c r="H45" s="72">
        <f t="shared" si="1"/>
        <v>0</v>
      </c>
      <c r="I45" s="1">
        <v>0</v>
      </c>
      <c r="M45" s="1">
        <v>1833</v>
      </c>
      <c r="N45" s="70">
        <f>GDP!P45</f>
        <v>1172.0422569066086</v>
      </c>
      <c r="S45" s="5">
        <v>1833</v>
      </c>
      <c r="T45" s="5">
        <f t="shared" si="0"/>
        <v>0</v>
      </c>
    </row>
    <row r="46" spans="1:20">
      <c r="A46" s="1" t="s">
        <v>117</v>
      </c>
      <c r="B46" s="14">
        <v>24472</v>
      </c>
      <c r="C46" s="22">
        <v>13062</v>
      </c>
      <c r="D46" s="3"/>
      <c r="G46" s="1" t="s">
        <v>118</v>
      </c>
      <c r="H46" s="72">
        <f t="shared" si="1"/>
        <v>0</v>
      </c>
      <c r="I46" s="1">
        <v>0</v>
      </c>
      <c r="M46" s="1">
        <v>1834</v>
      </c>
      <c r="N46" s="70">
        <f>GDP!P46</f>
        <v>1233.0444562848536</v>
      </c>
      <c r="S46" s="5">
        <v>1834</v>
      </c>
      <c r="T46" s="5">
        <f t="shared" si="0"/>
        <v>0</v>
      </c>
    </row>
    <row r="47" spans="1:20">
      <c r="A47" s="1" t="s">
        <v>119</v>
      </c>
      <c r="B47" s="14">
        <v>24837</v>
      </c>
      <c r="C47" s="22">
        <v>13719</v>
      </c>
      <c r="D47" s="3"/>
      <c r="G47" s="1" t="s">
        <v>120</v>
      </c>
      <c r="H47" s="72">
        <f t="shared" si="1"/>
        <v>0</v>
      </c>
      <c r="I47" s="1">
        <v>0</v>
      </c>
      <c r="M47" s="1">
        <v>1835</v>
      </c>
      <c r="N47" s="70">
        <f>GDP!P47</f>
        <v>1358.0489632074868</v>
      </c>
      <c r="S47" s="5">
        <v>1835</v>
      </c>
      <c r="T47" s="5">
        <f t="shared" si="0"/>
        <v>0</v>
      </c>
    </row>
    <row r="48" spans="1:20">
      <c r="A48" s="1" t="s">
        <v>121</v>
      </c>
      <c r="B48" s="14">
        <v>25203</v>
      </c>
      <c r="C48" s="22">
        <v>14079</v>
      </c>
      <c r="D48" s="3"/>
      <c r="G48" s="1" t="s">
        <v>122</v>
      </c>
      <c r="H48" s="72">
        <f t="shared" si="1"/>
        <v>0</v>
      </c>
      <c r="I48" s="1">
        <v>0</v>
      </c>
      <c r="M48" s="1">
        <v>1836</v>
      </c>
      <c r="N48" s="70">
        <f>GDP!P48</f>
        <v>1497.0539749054551</v>
      </c>
      <c r="S48" s="5">
        <v>1836</v>
      </c>
      <c r="T48" s="5">
        <f t="shared" si="0"/>
        <v>0</v>
      </c>
    </row>
    <row r="49" spans="1:20">
      <c r="A49" s="1" t="s">
        <v>123</v>
      </c>
      <c r="B49" s="14">
        <v>25568</v>
      </c>
      <c r="C49" s="22">
        <v>15222</v>
      </c>
      <c r="D49" s="3"/>
      <c r="G49" s="1" t="s">
        <v>124</v>
      </c>
      <c r="H49" s="72">
        <f t="shared" si="1"/>
        <v>0</v>
      </c>
      <c r="I49" s="1">
        <v>0</v>
      </c>
      <c r="M49" s="1">
        <v>1837</v>
      </c>
      <c r="N49" s="70">
        <f>GDP!P49</f>
        <v>1574.0567511697973</v>
      </c>
      <c r="S49" s="5">
        <v>1837</v>
      </c>
      <c r="T49" s="5">
        <f t="shared" si="0"/>
        <v>0</v>
      </c>
    </row>
    <row r="50" spans="1:20">
      <c r="A50" s="1" t="s">
        <v>125</v>
      </c>
      <c r="B50" s="14">
        <v>25933</v>
      </c>
      <c r="C50" s="22">
        <v>15705</v>
      </c>
      <c r="D50" s="3"/>
      <c r="G50" s="1" t="s">
        <v>126</v>
      </c>
      <c r="H50" s="72">
        <f t="shared" si="1"/>
        <v>0</v>
      </c>
      <c r="I50" s="1">
        <v>0</v>
      </c>
      <c r="M50" s="1">
        <v>1838</v>
      </c>
      <c r="N50" s="70">
        <f>GDP!P50</f>
        <v>1618.058337606564</v>
      </c>
      <c r="S50" s="5">
        <v>1838</v>
      </c>
      <c r="T50" s="5">
        <f t="shared" si="0"/>
        <v>0</v>
      </c>
    </row>
    <row r="51" spans="1:20">
      <c r="A51" s="1" t="s">
        <v>127</v>
      </c>
      <c r="B51" s="14">
        <v>26298</v>
      </c>
      <c r="C51" s="22">
        <v>16614</v>
      </c>
      <c r="D51" s="3"/>
      <c r="G51" s="1" t="s">
        <v>128</v>
      </c>
      <c r="H51" s="72">
        <f t="shared" si="1"/>
        <v>0</v>
      </c>
      <c r="I51" s="1">
        <v>0</v>
      </c>
      <c r="M51" s="1">
        <v>1839</v>
      </c>
      <c r="N51" s="70">
        <f>GDP!P51</f>
        <v>1685.0607533170953</v>
      </c>
      <c r="S51" s="5">
        <v>1839</v>
      </c>
      <c r="T51" s="5">
        <f t="shared" si="0"/>
        <v>0</v>
      </c>
    </row>
    <row r="52" spans="1:20">
      <c r="A52" s="1" t="s">
        <v>129</v>
      </c>
      <c r="B52" s="14">
        <v>26664</v>
      </c>
      <c r="C52" s="22">
        <v>15477</v>
      </c>
      <c r="D52" s="3"/>
      <c r="G52" s="1" t="s">
        <v>130</v>
      </c>
      <c r="H52" s="72">
        <f t="shared" si="1"/>
        <v>0</v>
      </c>
      <c r="I52" s="1">
        <v>0</v>
      </c>
      <c r="M52" s="1">
        <v>1840</v>
      </c>
      <c r="N52" s="70">
        <f>GDP!P52</f>
        <v>1590.0573280558942</v>
      </c>
      <c r="S52" s="5">
        <v>1840</v>
      </c>
      <c r="T52" s="5">
        <f t="shared" si="0"/>
        <v>0</v>
      </c>
    </row>
    <row r="53" spans="1:20">
      <c r="A53" s="1" t="s">
        <v>131</v>
      </c>
      <c r="B53" s="14">
        <v>27029</v>
      </c>
      <c r="C53" s="22">
        <v>16260</v>
      </c>
      <c r="D53" s="3"/>
      <c r="G53" s="1" t="s">
        <v>132</v>
      </c>
      <c r="H53" s="72">
        <f t="shared" si="1"/>
        <v>0</v>
      </c>
      <c r="I53" s="1">
        <v>0</v>
      </c>
      <c r="M53" s="1">
        <v>1841</v>
      </c>
      <c r="N53" s="70">
        <f>GDP!P53</f>
        <v>1678.0605009294279</v>
      </c>
      <c r="S53" s="5">
        <v>1841</v>
      </c>
      <c r="T53" s="5">
        <f t="shared" si="0"/>
        <v>0</v>
      </c>
    </row>
    <row r="54" spans="1:20">
      <c r="A54" s="1" t="s">
        <v>133</v>
      </c>
      <c r="B54" s="14">
        <v>27394</v>
      </c>
      <c r="C54" s="22">
        <v>16844</v>
      </c>
      <c r="D54" s="3"/>
      <c r="G54" s="1" t="s">
        <v>134</v>
      </c>
      <c r="H54" s="72">
        <f t="shared" si="1"/>
        <v>0</v>
      </c>
      <c r="I54" s="1">
        <v>0</v>
      </c>
      <c r="M54" s="1">
        <v>1842</v>
      </c>
      <c r="N54" s="70">
        <f>GDP!P54</f>
        <v>1646.0593471572338</v>
      </c>
      <c r="S54" s="5">
        <v>1842</v>
      </c>
      <c r="T54" s="5">
        <f t="shared" si="0"/>
        <v>0</v>
      </c>
    </row>
    <row r="55" spans="1:20">
      <c r="A55" s="1" t="s">
        <v>135</v>
      </c>
      <c r="B55" s="14">
        <v>27759</v>
      </c>
      <c r="C55" s="22">
        <v>16551</v>
      </c>
      <c r="D55" s="3"/>
      <c r="G55" s="1" t="s">
        <v>294</v>
      </c>
      <c r="H55" s="72">
        <f t="shared" si="1"/>
        <v>0</v>
      </c>
      <c r="I55" s="1">
        <v>0</v>
      </c>
      <c r="M55" s="1">
        <v>1843</v>
      </c>
      <c r="N55" s="70">
        <f>GDP!P55</f>
        <v>1595.0575083327994</v>
      </c>
      <c r="S55" s="5">
        <v>1843</v>
      </c>
      <c r="T55" s="5">
        <f t="shared" si="0"/>
        <v>0</v>
      </c>
    </row>
    <row r="56" spans="1:20">
      <c r="A56" s="1" t="s">
        <v>137</v>
      </c>
      <c r="B56" s="14">
        <v>28125</v>
      </c>
      <c r="C56" s="22">
        <v>16963</v>
      </c>
      <c r="D56" s="3"/>
      <c r="G56" s="1" t="s">
        <v>138</v>
      </c>
      <c r="H56" s="72">
        <f t="shared" si="1"/>
        <v>0</v>
      </c>
      <c r="I56" s="1">
        <v>0</v>
      </c>
      <c r="M56" s="1">
        <v>1844</v>
      </c>
      <c r="N56" s="70">
        <f>GDP!P56</f>
        <v>1741.0627724184349</v>
      </c>
      <c r="S56" s="5">
        <v>1844</v>
      </c>
      <c r="T56" s="5">
        <f t="shared" si="0"/>
        <v>0</v>
      </c>
    </row>
    <row r="57" spans="1:20">
      <c r="A57" s="1" t="s">
        <v>139</v>
      </c>
      <c r="B57" s="14">
        <v>28490</v>
      </c>
      <c r="C57" s="22">
        <v>17548</v>
      </c>
      <c r="D57" s="3"/>
      <c r="G57" s="1" t="s">
        <v>140</v>
      </c>
      <c r="H57" s="72">
        <f t="shared" si="1"/>
        <v>0</v>
      </c>
      <c r="I57" s="1">
        <v>0</v>
      </c>
      <c r="M57" s="1">
        <v>1845</v>
      </c>
      <c r="N57" s="70">
        <f>GDP!P57</f>
        <v>1899.0684691686433</v>
      </c>
      <c r="S57" s="5">
        <v>1845</v>
      </c>
      <c r="T57" s="5">
        <f t="shared" si="0"/>
        <v>0</v>
      </c>
    </row>
    <row r="58" spans="1:20">
      <c r="A58" s="1" t="s">
        <v>141</v>
      </c>
      <c r="B58" s="14">
        <v>28855</v>
      </c>
      <c r="C58" s="22">
        <v>18376</v>
      </c>
      <c r="D58" s="3"/>
      <c r="G58" s="1" t="s">
        <v>142</v>
      </c>
      <c r="H58" s="72">
        <f t="shared" si="1"/>
        <v>0</v>
      </c>
      <c r="I58" s="1">
        <v>0</v>
      </c>
      <c r="M58" s="1">
        <v>1846</v>
      </c>
      <c r="N58" s="70">
        <f>GDP!P58</f>
        <v>2113.0761850201916</v>
      </c>
      <c r="S58" s="5">
        <v>1846</v>
      </c>
      <c r="T58" s="5">
        <f t="shared" si="0"/>
        <v>0</v>
      </c>
    </row>
    <row r="59" spans="1:20">
      <c r="A59" s="1" t="s">
        <v>143</v>
      </c>
      <c r="B59" s="14">
        <v>29220</v>
      </c>
      <c r="C59" s="22">
        <v>18745</v>
      </c>
      <c r="D59" s="3"/>
      <c r="G59" s="1" t="s">
        <v>144</v>
      </c>
      <c r="H59" s="72">
        <f t="shared" si="1"/>
        <v>0</v>
      </c>
      <c r="I59" s="1">
        <v>0</v>
      </c>
      <c r="M59" s="1">
        <v>1847</v>
      </c>
      <c r="N59" s="70">
        <f>GDP!P59</f>
        <v>2476.0892731235185</v>
      </c>
      <c r="S59" s="5">
        <v>1847</v>
      </c>
      <c r="T59" s="5">
        <f t="shared" si="0"/>
        <v>0</v>
      </c>
    </row>
    <row r="60" spans="1:20">
      <c r="A60" s="1" t="s">
        <v>145</v>
      </c>
      <c r="B60" s="14">
        <v>29586</v>
      </c>
      <c r="C60" s="22">
        <v>24329</v>
      </c>
      <c r="D60" s="3"/>
      <c r="G60" s="1" t="s">
        <v>146</v>
      </c>
      <c r="H60" s="72">
        <f t="shared" si="1"/>
        <v>0</v>
      </c>
      <c r="I60" s="1">
        <v>0</v>
      </c>
      <c r="M60" s="1">
        <v>1848</v>
      </c>
      <c r="N60" s="70">
        <f>GDP!P60</f>
        <v>2496.0899942311403</v>
      </c>
      <c r="S60" s="5">
        <v>1848</v>
      </c>
      <c r="T60" s="5">
        <f t="shared" si="0"/>
        <v>0</v>
      </c>
    </row>
    <row r="61" spans="1:20">
      <c r="A61" s="1" t="s">
        <v>147</v>
      </c>
      <c r="B61" s="14">
        <v>29951</v>
      </c>
      <c r="C61" s="22">
        <v>40839</v>
      </c>
      <c r="D61" s="3"/>
      <c r="G61" s="1" t="s">
        <v>148</v>
      </c>
      <c r="H61" s="72">
        <f t="shared" si="1"/>
        <v>0</v>
      </c>
      <c r="I61" s="1">
        <v>0</v>
      </c>
      <c r="M61" s="1">
        <v>1849</v>
      </c>
      <c r="N61" s="70">
        <f>GDP!P61</f>
        <v>2488.0897057880916</v>
      </c>
      <c r="S61" s="5">
        <v>1849</v>
      </c>
      <c r="T61" s="5">
        <f t="shared" si="0"/>
        <v>0</v>
      </c>
    </row>
    <row r="62" spans="1:20">
      <c r="A62" s="1" t="s">
        <v>149</v>
      </c>
      <c r="B62" s="14">
        <v>30316</v>
      </c>
      <c r="C62" s="22">
        <v>36311</v>
      </c>
      <c r="D62" s="3"/>
      <c r="G62" s="1" t="s">
        <v>150</v>
      </c>
      <c r="H62" s="72">
        <f t="shared" si="1"/>
        <v>0</v>
      </c>
      <c r="I62" s="1">
        <v>0</v>
      </c>
      <c r="M62" s="1">
        <v>1850</v>
      </c>
      <c r="N62" s="70">
        <f>GDP!P62</f>
        <v>2656.0957630921107</v>
      </c>
      <c r="S62" s="5">
        <v>1850</v>
      </c>
      <c r="T62" s="5">
        <f t="shared" si="0"/>
        <v>0</v>
      </c>
    </row>
    <row r="63" spans="1:20">
      <c r="A63" s="1" t="s">
        <v>151</v>
      </c>
      <c r="B63" s="14">
        <v>30681</v>
      </c>
      <c r="C63" s="22">
        <v>35300</v>
      </c>
      <c r="D63" s="3"/>
      <c r="G63" s="1" t="s">
        <v>152</v>
      </c>
      <c r="H63" s="72">
        <f t="shared" si="1"/>
        <v>0</v>
      </c>
      <c r="I63" s="1">
        <v>0</v>
      </c>
      <c r="M63" s="1">
        <v>1851</v>
      </c>
      <c r="N63" s="70">
        <f>GDP!P63</f>
        <v>2799.1009190116033</v>
      </c>
      <c r="S63" s="5">
        <v>1851</v>
      </c>
      <c r="T63" s="5">
        <f t="shared" si="0"/>
        <v>0</v>
      </c>
    </row>
    <row r="64" spans="1:20">
      <c r="A64" s="1" t="s">
        <v>153</v>
      </c>
      <c r="B64" s="14">
        <v>31047</v>
      </c>
      <c r="C64" s="22">
        <v>37361</v>
      </c>
      <c r="D64" s="3"/>
      <c r="G64" s="1" t="s">
        <v>154</v>
      </c>
      <c r="H64" s="72">
        <f t="shared" si="1"/>
        <v>0</v>
      </c>
      <c r="I64" s="1">
        <v>0</v>
      </c>
      <c r="M64" s="1">
        <v>1852</v>
      </c>
      <c r="N64" s="70">
        <f>GDP!P64</f>
        <v>3143.1133220626903</v>
      </c>
      <c r="S64" s="5">
        <v>1852</v>
      </c>
      <c r="T64" s="5">
        <f t="shared" si="0"/>
        <v>0</v>
      </c>
    </row>
    <row r="65" spans="1:20">
      <c r="A65" s="1" t="s">
        <v>155</v>
      </c>
      <c r="B65" s="14">
        <v>31412</v>
      </c>
      <c r="C65" s="22">
        <v>35992</v>
      </c>
      <c r="D65" s="3"/>
      <c r="G65" s="1" t="s">
        <v>156</v>
      </c>
      <c r="H65" s="72">
        <f t="shared" si="1"/>
        <v>0</v>
      </c>
      <c r="I65" s="1">
        <v>0</v>
      </c>
      <c r="M65" s="1">
        <v>1853</v>
      </c>
      <c r="N65" s="70">
        <f>GDP!P65</f>
        <v>3383.1219753541463</v>
      </c>
      <c r="S65" s="5">
        <v>1853</v>
      </c>
      <c r="T65" s="5">
        <f t="shared" si="0"/>
        <v>0</v>
      </c>
    </row>
    <row r="66" spans="1:20">
      <c r="A66" s="1" t="s">
        <v>157</v>
      </c>
      <c r="B66" s="14">
        <v>31777</v>
      </c>
      <c r="C66" s="22">
        <v>32919</v>
      </c>
      <c r="D66" s="3"/>
      <c r="G66" s="1" t="s">
        <v>158</v>
      </c>
      <c r="H66" s="72">
        <f t="shared" si="1"/>
        <v>0</v>
      </c>
      <c r="I66" s="1">
        <v>0</v>
      </c>
      <c r="M66" s="1">
        <v>1854</v>
      </c>
      <c r="N66" s="70">
        <f>GDP!P66</f>
        <v>3789.1366138388594</v>
      </c>
      <c r="S66" s="5">
        <v>1854</v>
      </c>
      <c r="T66" s="5">
        <f t="shared" ref="T66:T73" si="2">(H66/N66)*100</f>
        <v>0</v>
      </c>
    </row>
    <row r="67" spans="1:20">
      <c r="A67" s="1" t="s">
        <v>159</v>
      </c>
      <c r="B67" s="14">
        <v>32142</v>
      </c>
      <c r="C67" s="22">
        <v>32457</v>
      </c>
      <c r="D67" s="3"/>
      <c r="G67" s="1" t="s">
        <v>160</v>
      </c>
      <c r="H67" s="72">
        <f t="shared" si="1"/>
        <v>0</v>
      </c>
      <c r="I67" s="1">
        <v>0</v>
      </c>
      <c r="M67" s="1">
        <v>1855</v>
      </c>
      <c r="N67" s="70">
        <f>GDP!P67</f>
        <v>4048.145952182555</v>
      </c>
      <c r="S67" s="5">
        <v>1855</v>
      </c>
      <c r="T67" s="5">
        <f t="shared" si="2"/>
        <v>0</v>
      </c>
    </row>
    <row r="68" spans="1:20">
      <c r="A68" s="1" t="s">
        <v>161</v>
      </c>
      <c r="B68" s="14">
        <v>32508</v>
      </c>
      <c r="C68" s="22">
        <v>35227</v>
      </c>
      <c r="D68" s="3"/>
      <c r="G68" s="1" t="s">
        <v>162</v>
      </c>
      <c r="H68" s="72">
        <f t="shared" si="1"/>
        <v>0</v>
      </c>
      <c r="I68" s="1">
        <v>0</v>
      </c>
      <c r="M68" s="1">
        <v>1856</v>
      </c>
      <c r="N68" s="70">
        <f>GDP!P68</f>
        <v>4103.1479352285132</v>
      </c>
      <c r="S68" s="5">
        <v>1856</v>
      </c>
      <c r="T68" s="5">
        <f t="shared" si="2"/>
        <v>0</v>
      </c>
    </row>
    <row r="69" spans="1:20">
      <c r="A69" s="1" t="s">
        <v>163</v>
      </c>
      <c r="B69" s="14">
        <v>32873</v>
      </c>
      <c r="C69" s="22">
        <v>34386</v>
      </c>
      <c r="D69" s="3"/>
      <c r="G69" s="1" t="s">
        <v>164</v>
      </c>
      <c r="H69" s="72">
        <f t="shared" si="1"/>
        <v>0</v>
      </c>
      <c r="I69" s="1">
        <v>0</v>
      </c>
      <c r="M69" s="1">
        <v>1857</v>
      </c>
      <c r="N69" s="70">
        <f>GDP!P69</f>
        <v>4241.1529108711002</v>
      </c>
      <c r="S69" s="5">
        <v>1857</v>
      </c>
      <c r="T69" s="5">
        <f t="shared" si="2"/>
        <v>0</v>
      </c>
    </row>
    <row r="70" spans="1:20">
      <c r="A70" s="1" t="s">
        <v>165</v>
      </c>
      <c r="B70" s="14">
        <v>33238</v>
      </c>
      <c r="C70" s="22">
        <v>35345</v>
      </c>
      <c r="D70" s="3"/>
      <c r="G70" s="1" t="s">
        <v>166</v>
      </c>
      <c r="H70" s="72">
        <f t="shared" si="1"/>
        <v>0</v>
      </c>
      <c r="I70" s="1">
        <v>0</v>
      </c>
      <c r="M70" s="1">
        <v>1858</v>
      </c>
      <c r="N70" s="70">
        <f>GDP!P70</f>
        <v>4151.1496658868045</v>
      </c>
      <c r="S70" s="5">
        <v>1858</v>
      </c>
      <c r="T70" s="5">
        <f t="shared" si="2"/>
        <v>0</v>
      </c>
    </row>
    <row r="71" spans="1:20">
      <c r="A71" s="1" t="s">
        <v>167</v>
      </c>
      <c r="B71" s="14">
        <v>33603</v>
      </c>
      <c r="C71" s="22">
        <v>42402</v>
      </c>
      <c r="D71" s="3"/>
      <c r="G71" s="1" t="s">
        <v>168</v>
      </c>
      <c r="H71" s="72">
        <f t="shared" si="1"/>
        <v>0</v>
      </c>
      <c r="I71" s="1">
        <v>0</v>
      </c>
      <c r="M71" s="1">
        <v>1859</v>
      </c>
      <c r="N71" s="70">
        <f>GDP!P71</f>
        <v>4475.1613478302697</v>
      </c>
      <c r="S71" s="5">
        <v>1859</v>
      </c>
      <c r="T71" s="5">
        <f t="shared" si="2"/>
        <v>0</v>
      </c>
    </row>
    <row r="72" spans="1:20">
      <c r="A72" s="1" t="s">
        <v>169</v>
      </c>
      <c r="B72" s="14">
        <v>33969</v>
      </c>
      <c r="C72" s="22">
        <v>45569</v>
      </c>
      <c r="D72" s="3"/>
      <c r="G72" s="1" t="s">
        <v>170</v>
      </c>
      <c r="H72" s="72">
        <f t="shared" si="1"/>
        <v>0</v>
      </c>
      <c r="I72" s="1">
        <v>0</v>
      </c>
      <c r="M72" s="1">
        <v>1860</v>
      </c>
      <c r="N72" s="70">
        <f>GDP!P72</f>
        <v>4410.1590042305006</v>
      </c>
      <c r="S72" s="5">
        <v>1860</v>
      </c>
      <c r="T72" s="5">
        <f t="shared" si="2"/>
        <v>0</v>
      </c>
    </row>
    <row r="73" spans="1:20">
      <c r="A73" s="1" t="s">
        <v>171</v>
      </c>
      <c r="B73" s="14">
        <v>34334</v>
      </c>
      <c r="C73" s="22">
        <v>48057</v>
      </c>
      <c r="D73" s="3"/>
      <c r="G73" s="1" t="s">
        <v>172</v>
      </c>
      <c r="H73" s="72">
        <f t="shared" si="1"/>
        <v>0</v>
      </c>
      <c r="I73" s="1">
        <v>0</v>
      </c>
      <c r="M73" s="1">
        <v>1861</v>
      </c>
      <c r="N73" s="70">
        <f>GDP!P73</f>
        <v>4673.168486795721</v>
      </c>
      <c r="S73" s="5">
        <v>1861</v>
      </c>
      <c r="T73" s="5">
        <f t="shared" si="2"/>
        <v>0</v>
      </c>
    </row>
    <row r="74" spans="1:20">
      <c r="A74" s="1" t="s">
        <v>173</v>
      </c>
      <c r="B74" s="14">
        <v>34699</v>
      </c>
      <c r="C74" s="22">
        <v>55225</v>
      </c>
      <c r="D74" s="3"/>
      <c r="G74" s="1" t="s">
        <v>174</v>
      </c>
      <c r="H74" s="72">
        <f t="shared" si="1"/>
        <v>0</v>
      </c>
      <c r="I74" s="1">
        <v>0</v>
      </c>
      <c r="M74" s="1">
        <v>1862</v>
      </c>
      <c r="N74" s="70">
        <f>GDP!P74</f>
        <v>5881.2120416960488</v>
      </c>
      <c r="S74" s="5">
        <v>1862</v>
      </c>
      <c r="T74" s="5">
        <f>(H74/N74)*100</f>
        <v>0</v>
      </c>
    </row>
    <row r="75" spans="1:20">
      <c r="A75" s="1" t="s">
        <v>175</v>
      </c>
      <c r="B75" s="14">
        <v>35064</v>
      </c>
      <c r="C75" s="22">
        <v>57484</v>
      </c>
      <c r="D75" s="3"/>
      <c r="G75" s="1" t="s">
        <v>176</v>
      </c>
      <c r="H75" s="72">
        <f t="shared" si="1"/>
        <v>38.200000000000003</v>
      </c>
      <c r="I75" s="1">
        <v>38.200000000000003</v>
      </c>
      <c r="M75" s="1">
        <v>1863</v>
      </c>
      <c r="N75" s="70">
        <f>GDP!P75</f>
        <v>7746.279284981737</v>
      </c>
      <c r="S75" s="5">
        <v>1863</v>
      </c>
      <c r="T75" s="5">
        <f>(H75/N75)*100</f>
        <v>0.49313997849343055</v>
      </c>
    </row>
    <row r="76" spans="1:20">
      <c r="A76" s="1" t="s">
        <v>177</v>
      </c>
      <c r="B76" s="14">
        <v>35430</v>
      </c>
      <c r="C76" s="22">
        <v>54014</v>
      </c>
      <c r="D76" s="3"/>
      <c r="G76" s="1" t="s">
        <v>178</v>
      </c>
      <c r="H76" s="72">
        <f t="shared" si="1"/>
        <v>96.5</v>
      </c>
      <c r="I76" s="1">
        <v>96.5</v>
      </c>
      <c r="M76" s="1">
        <v>1864</v>
      </c>
      <c r="N76" s="70">
        <f>GDP!P76</f>
        <v>9600.3461316582325</v>
      </c>
      <c r="S76" s="5">
        <v>1864</v>
      </c>
      <c r="T76" s="5">
        <f t="shared" ref="T76:T139" si="3">(H76/N76)*100</f>
        <v>1.0051720914705387</v>
      </c>
    </row>
    <row r="77" spans="1:20">
      <c r="A77" s="1" t="s">
        <v>179</v>
      </c>
      <c r="B77" s="14">
        <v>35795</v>
      </c>
      <c r="C77" s="22">
        <v>56924</v>
      </c>
      <c r="D77" s="3"/>
      <c r="G77" s="1" t="s">
        <v>180</v>
      </c>
      <c r="H77" s="72">
        <f t="shared" si="1"/>
        <v>178.6</v>
      </c>
      <c r="I77" s="1">
        <v>178.6</v>
      </c>
      <c r="M77" s="1">
        <v>1865</v>
      </c>
      <c r="N77" s="70">
        <f>GDP!P77</f>
        <v>10012.360986475232</v>
      </c>
      <c r="S77" s="5">
        <v>1865</v>
      </c>
      <c r="T77" s="5">
        <f t="shared" si="3"/>
        <v>1.7837950533470988</v>
      </c>
    </row>
    <row r="78" spans="1:20">
      <c r="A78" s="1" t="s">
        <v>181</v>
      </c>
      <c r="B78" s="14">
        <v>36160</v>
      </c>
      <c r="C78" s="22">
        <v>57673</v>
      </c>
      <c r="D78" s="3"/>
      <c r="G78" s="1" t="s">
        <v>182</v>
      </c>
      <c r="H78" s="72">
        <f t="shared" si="1"/>
        <v>237</v>
      </c>
      <c r="I78" s="1">
        <v>237</v>
      </c>
      <c r="M78" s="1">
        <v>1866</v>
      </c>
      <c r="N78" s="70">
        <f>GDP!P78</f>
        <v>9098.3280318569377</v>
      </c>
      <c r="S78" s="5">
        <v>1866</v>
      </c>
      <c r="T78" s="5">
        <f t="shared" si="3"/>
        <v>2.6048742051305123</v>
      </c>
    </row>
    <row r="79" spans="1:20">
      <c r="A79" s="1" t="s">
        <v>183</v>
      </c>
      <c r="B79" s="14">
        <v>36525</v>
      </c>
      <c r="C79" s="22">
        <v>70414</v>
      </c>
      <c r="D79" s="3"/>
      <c r="G79" s="1" t="s">
        <v>184</v>
      </c>
      <c r="H79" s="72">
        <f t="shared" si="1"/>
        <v>198.7</v>
      </c>
      <c r="I79" s="1">
        <v>198.7</v>
      </c>
      <c r="M79" s="1">
        <v>1867</v>
      </c>
      <c r="N79" s="70">
        <f>GDP!P79</f>
        <v>8465.3052088007225</v>
      </c>
      <c r="S79" s="5">
        <v>1867</v>
      </c>
      <c r="T79" s="5">
        <f t="shared" si="3"/>
        <v>2.3472278328893208</v>
      </c>
    </row>
    <row r="80" spans="1:20">
      <c r="A80" s="1" t="s">
        <v>185</v>
      </c>
      <c r="B80" s="14">
        <v>36891</v>
      </c>
      <c r="C80" s="22">
        <v>68865</v>
      </c>
      <c r="D80" s="3"/>
      <c r="G80" s="1" t="s">
        <v>186</v>
      </c>
      <c r="H80" s="72">
        <f t="shared" si="1"/>
        <v>148.19999999999999</v>
      </c>
      <c r="I80" s="1">
        <v>148.19999999999999</v>
      </c>
      <c r="M80" s="1">
        <v>1868</v>
      </c>
      <c r="N80" s="70">
        <f>GDP!P80</f>
        <v>8261.2978535029852</v>
      </c>
      <c r="S80" s="5">
        <v>1868</v>
      </c>
      <c r="T80" s="5">
        <f t="shared" si="3"/>
        <v>1.7939069941311909</v>
      </c>
    </row>
    <row r="81" spans="1:20">
      <c r="A81" s="1" t="s">
        <v>187</v>
      </c>
      <c r="B81" s="14">
        <v>37256</v>
      </c>
      <c r="C81" s="22">
        <v>66232</v>
      </c>
      <c r="D81" s="3"/>
      <c r="G81" s="1" t="s">
        <v>188</v>
      </c>
      <c r="H81" s="72">
        <f t="shared" si="1"/>
        <v>124</v>
      </c>
      <c r="I81" s="1">
        <v>124</v>
      </c>
      <c r="M81" s="1">
        <v>1869</v>
      </c>
      <c r="N81" s="70">
        <f>GDP!P81</f>
        <v>8009.2887675469574</v>
      </c>
      <c r="S81" s="5">
        <v>1869</v>
      </c>
      <c r="T81" s="5">
        <f t="shared" si="3"/>
        <v>1.5482023884872123</v>
      </c>
    </row>
    <row r="82" spans="1:20">
      <c r="A82" s="1" t="s">
        <v>189</v>
      </c>
      <c r="B82" s="14">
        <v>37621</v>
      </c>
      <c r="C82" s="22">
        <v>66989</v>
      </c>
      <c r="D82" s="3"/>
      <c r="G82" s="1" t="s">
        <v>190</v>
      </c>
      <c r="H82" s="72">
        <f t="shared" si="1"/>
        <v>145.80000000000001</v>
      </c>
      <c r="I82" s="1">
        <v>145.80000000000001</v>
      </c>
      <c r="M82" s="1">
        <v>1870</v>
      </c>
      <c r="N82" s="70">
        <f>GDP!P82</f>
        <v>7899.28480145504</v>
      </c>
      <c r="S82" s="5">
        <v>1870</v>
      </c>
      <c r="T82" s="5">
        <f t="shared" si="3"/>
        <v>1.8457367174955359</v>
      </c>
    </row>
    <row r="83" spans="1:20">
      <c r="A83" s="1" t="s">
        <v>191</v>
      </c>
      <c r="B83" s="14">
        <v>37986</v>
      </c>
      <c r="C83" s="22">
        <v>67524</v>
      </c>
      <c r="D83" s="3"/>
      <c r="G83" s="1" t="s">
        <v>192</v>
      </c>
      <c r="H83" s="72">
        <f t="shared" si="1"/>
        <v>123.4</v>
      </c>
      <c r="I83" s="1">
        <v>123.4</v>
      </c>
      <c r="M83" s="1">
        <v>1871</v>
      </c>
      <c r="N83" s="70">
        <f>GDP!P83</f>
        <v>7751.2794652586417</v>
      </c>
      <c r="S83" s="5">
        <v>1871</v>
      </c>
      <c r="T83" s="5">
        <f t="shared" si="3"/>
        <v>1.5919952383742682</v>
      </c>
    </row>
    <row r="84" spans="1:20">
      <c r="A84" s="1" t="s">
        <v>193</v>
      </c>
      <c r="B84" s="14">
        <v>38352</v>
      </c>
      <c r="C84" s="22">
        <v>69855</v>
      </c>
      <c r="D84" s="3"/>
      <c r="G84" s="1" t="s">
        <v>194</v>
      </c>
      <c r="H84" s="72">
        <f t="shared" si="1"/>
        <v>117.3</v>
      </c>
      <c r="I84" s="1">
        <v>117.3</v>
      </c>
      <c r="M84" s="1">
        <v>1872</v>
      </c>
      <c r="N84" s="70">
        <f>GDP!P84</f>
        <v>8402.3029373117151</v>
      </c>
      <c r="S84" s="5">
        <v>1872</v>
      </c>
      <c r="T84" s="5">
        <f t="shared" si="3"/>
        <v>1.3960458326146674</v>
      </c>
    </row>
    <row r="85" spans="1:20">
      <c r="A85" s="1" t="s">
        <v>195</v>
      </c>
      <c r="B85" s="14">
        <v>38717</v>
      </c>
      <c r="C85" s="22">
        <v>73094</v>
      </c>
      <c r="D85" s="3"/>
      <c r="G85" s="1" t="s">
        <v>196</v>
      </c>
      <c r="H85" s="72">
        <f t="shared" si="1"/>
        <v>114.1</v>
      </c>
      <c r="I85" s="1">
        <v>114.1</v>
      </c>
      <c r="M85" s="1">
        <v>1873</v>
      </c>
      <c r="N85" s="70">
        <f>GDP!P85</f>
        <v>8936.3221908852047</v>
      </c>
      <c r="S85" s="5">
        <v>1873</v>
      </c>
      <c r="T85" s="5">
        <f t="shared" si="3"/>
        <v>1.2768116185020586</v>
      </c>
    </row>
    <row r="86" spans="1:20">
      <c r="A86" s="1" t="s">
        <v>197</v>
      </c>
      <c r="B86" s="14">
        <v>39082</v>
      </c>
      <c r="C86" s="22">
        <v>73961</v>
      </c>
      <c r="D86" s="3"/>
      <c r="G86" s="1" t="s">
        <v>198</v>
      </c>
      <c r="H86" s="72">
        <f t="shared" si="1"/>
        <v>102.5</v>
      </c>
      <c r="I86" s="1">
        <v>102.5</v>
      </c>
      <c r="M86" s="1">
        <v>1874</v>
      </c>
      <c r="N86" s="70">
        <f>GDP!P86</f>
        <v>8659.3122035446504</v>
      </c>
      <c r="S86" s="5">
        <v>1874</v>
      </c>
      <c r="T86" s="5">
        <f t="shared" si="3"/>
        <v>1.1836967831930356</v>
      </c>
    </row>
    <row r="87" spans="1:20">
      <c r="A87" s="1" t="s">
        <v>199</v>
      </c>
      <c r="B87" s="14">
        <v>39447</v>
      </c>
      <c r="C87" s="22">
        <v>65069</v>
      </c>
      <c r="D87" s="3"/>
      <c r="G87" s="1" t="s">
        <v>200</v>
      </c>
      <c r="H87" s="72">
        <f t="shared" si="1"/>
        <v>110.5</v>
      </c>
      <c r="I87" s="1">
        <v>110.5</v>
      </c>
      <c r="M87" s="1">
        <v>1875</v>
      </c>
      <c r="N87" s="70">
        <f>GDP!P87</f>
        <v>8331.3003773796609</v>
      </c>
      <c r="S87" s="5">
        <v>1875</v>
      </c>
      <c r="T87" s="5">
        <f t="shared" si="3"/>
        <v>1.3263235628860397</v>
      </c>
    </row>
    <row r="88" spans="1:20">
      <c r="A88" s="1" t="s">
        <v>201</v>
      </c>
      <c r="B88" s="14">
        <v>39813</v>
      </c>
      <c r="C88" s="22">
        <v>67334</v>
      </c>
      <c r="D88" s="3"/>
      <c r="G88" s="1" t="s">
        <v>202</v>
      </c>
      <c r="H88" s="72">
        <f t="shared" si="1"/>
        <v>117.2</v>
      </c>
      <c r="I88" s="1">
        <v>117.2</v>
      </c>
      <c r="M88" s="1">
        <v>1876</v>
      </c>
      <c r="N88" s="70">
        <f>GDP!P88</f>
        <v>8482.3058217422004</v>
      </c>
      <c r="S88" s="5">
        <v>1876</v>
      </c>
      <c r="T88" s="5">
        <f t="shared" si="3"/>
        <v>1.3816997696497582</v>
      </c>
    </row>
    <row r="89" spans="1:20">
      <c r="A89" s="1" t="s">
        <v>203</v>
      </c>
      <c r="B89" s="14">
        <v>40178</v>
      </c>
      <c r="C89" s="22">
        <v>62483</v>
      </c>
      <c r="D89" s="3"/>
      <c r="G89" s="1" t="s">
        <v>204</v>
      </c>
      <c r="H89" s="72">
        <f t="shared" si="1"/>
        <v>119</v>
      </c>
      <c r="I89" s="1">
        <v>119</v>
      </c>
      <c r="M89" s="1">
        <v>1877</v>
      </c>
      <c r="N89" s="70">
        <f>GDP!P89</f>
        <v>8700.3136818152725</v>
      </c>
      <c r="S89" s="5">
        <v>1877</v>
      </c>
      <c r="T89" s="5">
        <f t="shared" si="3"/>
        <v>1.3677667766016834</v>
      </c>
    </row>
    <row r="90" spans="1:20">
      <c r="A90" s="1" t="s">
        <v>205</v>
      </c>
      <c r="B90" s="14">
        <v>40543</v>
      </c>
      <c r="C90" s="22">
        <v>66909</v>
      </c>
      <c r="D90" s="3"/>
      <c r="G90" s="1" t="s">
        <v>206</v>
      </c>
      <c r="H90" s="72">
        <f t="shared" si="1"/>
        <v>111.1</v>
      </c>
      <c r="I90" s="1">
        <v>111.1</v>
      </c>
      <c r="M90" s="1">
        <v>1878</v>
      </c>
      <c r="N90" s="70">
        <f>GDP!P90</f>
        <v>8555.3084537850173</v>
      </c>
      <c r="S90" s="5">
        <v>1878</v>
      </c>
      <c r="T90" s="5">
        <f t="shared" si="3"/>
        <v>1.2986089350273213</v>
      </c>
    </row>
    <row r="91" spans="1:20">
      <c r="A91" s="1" t="s">
        <v>207</v>
      </c>
      <c r="B91" s="14">
        <v>40908</v>
      </c>
      <c r="C91" s="22">
        <v>72381</v>
      </c>
      <c r="D91" s="3"/>
      <c r="G91" s="1" t="s">
        <v>208</v>
      </c>
      <c r="H91" s="72">
        <f t="shared" si="1"/>
        <v>113.9</v>
      </c>
      <c r="I91" s="1">
        <v>113.9</v>
      </c>
      <c r="M91" s="1">
        <v>1879</v>
      </c>
      <c r="N91" s="70">
        <f>GDP!P91</f>
        <v>9555.3445091660833</v>
      </c>
      <c r="S91" s="5">
        <v>1879</v>
      </c>
      <c r="T91" s="5">
        <f t="shared" si="3"/>
        <v>1.1920030710639475</v>
      </c>
    </row>
    <row r="92" spans="1:20">
      <c r="A92" s="1" t="s">
        <v>209</v>
      </c>
      <c r="B92" s="14">
        <v>41274</v>
      </c>
      <c r="C92" s="22">
        <v>79061</v>
      </c>
      <c r="D92" s="3"/>
      <c r="G92" s="1" t="s">
        <v>210</v>
      </c>
      <c r="H92" s="72">
        <f t="shared" si="1"/>
        <v>124.5</v>
      </c>
      <c r="I92" s="1">
        <v>124.5</v>
      </c>
      <c r="M92" s="1">
        <v>1880</v>
      </c>
      <c r="N92" s="70">
        <f>GDP!P92</f>
        <v>10592.381898596248</v>
      </c>
      <c r="S92" s="5">
        <v>1880</v>
      </c>
      <c r="T92" s="5">
        <f t="shared" si="3"/>
        <v>1.175373029332518</v>
      </c>
    </row>
    <row r="93" spans="1:20">
      <c r="A93" s="1" t="s">
        <v>211</v>
      </c>
      <c r="B93" s="14">
        <v>41639</v>
      </c>
      <c r="C93" s="22">
        <v>84007</v>
      </c>
      <c r="D93" s="3"/>
      <c r="G93" s="1" t="s">
        <v>212</v>
      </c>
      <c r="H93" s="72">
        <f t="shared" si="1"/>
        <v>135.80000000000001</v>
      </c>
      <c r="I93" s="1">
        <v>135.80000000000001</v>
      </c>
      <c r="M93" s="1">
        <v>1881</v>
      </c>
      <c r="N93" s="70">
        <f>GDP!P93</f>
        <v>11902.429131145444</v>
      </c>
      <c r="S93" s="5">
        <v>1881</v>
      </c>
      <c r="T93" s="5">
        <f t="shared" si="3"/>
        <v>1.1409435712971234</v>
      </c>
    </row>
    <row r="94" spans="1:20">
      <c r="A94" s="1" t="s">
        <v>213</v>
      </c>
      <c r="B94" s="14">
        <v>42004</v>
      </c>
      <c r="C94" s="22">
        <v>93368</v>
      </c>
      <c r="G94" s="1" t="s">
        <v>214</v>
      </c>
      <c r="H94" s="72">
        <f t="shared" si="1"/>
        <v>147.1</v>
      </c>
      <c r="I94" s="1">
        <v>147.1</v>
      </c>
      <c r="M94" s="1">
        <v>1882</v>
      </c>
      <c r="N94" s="70">
        <f>GDP!P94</f>
        <v>12519.451377315561</v>
      </c>
      <c r="S94" s="5">
        <v>1882</v>
      </c>
      <c r="T94" s="5">
        <f t="shared" si="3"/>
        <v>1.1749716147029869</v>
      </c>
    </row>
    <row r="95" spans="1:20">
      <c r="A95" s="1" t="s">
        <v>215</v>
      </c>
      <c r="B95" s="14">
        <v>42369</v>
      </c>
      <c r="C95" s="22">
        <v>98279</v>
      </c>
      <c r="G95" s="1" t="s">
        <v>216</v>
      </c>
      <c r="H95" s="72">
        <f t="shared" si="1"/>
        <v>145.19999999999999</v>
      </c>
      <c r="I95" s="1">
        <v>145.19999999999999</v>
      </c>
      <c r="M95" s="1">
        <v>1883</v>
      </c>
      <c r="N95" s="70">
        <f>GDP!P95</f>
        <v>12640.45574001667</v>
      </c>
      <c r="S95" s="5">
        <v>1883</v>
      </c>
      <c r="T95" s="5">
        <f t="shared" si="3"/>
        <v>1.1486927606599768</v>
      </c>
    </row>
    <row r="96" spans="1:20">
      <c r="A96" s="1" t="s">
        <v>217</v>
      </c>
      <c r="B96" s="14">
        <v>42735</v>
      </c>
      <c r="C96" s="22">
        <v>95026</v>
      </c>
      <c r="G96" s="1" t="s">
        <v>218</v>
      </c>
      <c r="H96" s="72">
        <f t="shared" ref="H96:H144" si="4">I96</f>
        <v>121.5</v>
      </c>
      <c r="I96" s="1">
        <v>121.5</v>
      </c>
      <c r="M96" s="1">
        <v>1884</v>
      </c>
      <c r="N96" s="70">
        <f>GDP!P96</f>
        <v>12107.436522498563</v>
      </c>
      <c r="S96" s="5">
        <v>1884</v>
      </c>
      <c r="T96" s="5">
        <f t="shared" si="3"/>
        <v>1.003515482193307</v>
      </c>
    </row>
    <row r="97" spans="1:20">
      <c r="A97" s="1" t="s">
        <v>219</v>
      </c>
      <c r="B97" s="14">
        <v>43100</v>
      </c>
      <c r="C97" s="22">
        <v>83823</v>
      </c>
      <c r="G97" s="1" t="s">
        <v>220</v>
      </c>
      <c r="H97" s="72">
        <f t="shared" si="4"/>
        <v>112.4</v>
      </c>
      <c r="I97" s="1">
        <v>112.4</v>
      </c>
      <c r="M97" s="1">
        <v>1885</v>
      </c>
      <c r="N97" s="70">
        <f>GDP!P97</f>
        <v>11925.429960419209</v>
      </c>
      <c r="S97" s="5">
        <v>1885</v>
      </c>
      <c r="T97" s="5">
        <f t="shared" si="3"/>
        <v>0.94252366894156703</v>
      </c>
    </row>
    <row r="98" spans="1:20">
      <c r="A98" s="1" t="s">
        <v>221</v>
      </c>
      <c r="B98" s="14">
        <v>43465</v>
      </c>
      <c r="C98" s="22">
        <v>94986</v>
      </c>
      <c r="G98" s="1" t="s">
        <v>222</v>
      </c>
      <c r="H98" s="72">
        <f t="shared" si="4"/>
        <v>116.9</v>
      </c>
      <c r="I98" s="1">
        <v>116.9</v>
      </c>
      <c r="M98" s="1">
        <v>1886</v>
      </c>
      <c r="N98" s="70">
        <f>GDP!P98</f>
        <v>12549.452458976995</v>
      </c>
      <c r="S98" s="5">
        <v>1886</v>
      </c>
      <c r="T98" s="5">
        <f t="shared" si="3"/>
        <v>0.93151474442518778</v>
      </c>
    </row>
    <row r="99" spans="1:20">
      <c r="A99" s="1" t="s">
        <v>223</v>
      </c>
      <c r="B99" s="14">
        <v>43830</v>
      </c>
      <c r="C99" s="22">
        <v>98914</v>
      </c>
      <c r="G99" s="1" t="s">
        <v>224</v>
      </c>
      <c r="H99" s="72">
        <f t="shared" si="4"/>
        <v>118.8</v>
      </c>
      <c r="I99" s="1">
        <v>118.8</v>
      </c>
      <c r="M99" s="1">
        <v>1887</v>
      </c>
      <c r="N99" s="70">
        <f>GDP!P99</f>
        <v>13565.489091244159</v>
      </c>
      <c r="S99" s="5">
        <v>1887</v>
      </c>
      <c r="T99" s="5">
        <f t="shared" si="3"/>
        <v>0.87575169019655486</v>
      </c>
    </row>
    <row r="100" spans="1:20">
      <c r="A100" s="1" t="s">
        <v>225</v>
      </c>
      <c r="B100" s="14">
        <v>44196</v>
      </c>
      <c r="C100" s="22">
        <v>86780</v>
      </c>
      <c r="G100" s="1" t="s">
        <v>226</v>
      </c>
      <c r="H100" s="72">
        <f t="shared" si="4"/>
        <v>124.3</v>
      </c>
      <c r="I100" s="1">
        <v>124.3</v>
      </c>
      <c r="M100" s="1">
        <v>1888</v>
      </c>
      <c r="N100" s="70">
        <f>GDP!P100</f>
        <v>14332.516745721436</v>
      </c>
      <c r="S100" s="5">
        <v>1888</v>
      </c>
      <c r="T100" s="5">
        <f t="shared" si="3"/>
        <v>0.86725871111998676</v>
      </c>
    </row>
    <row r="101" spans="1:20">
      <c r="A101" s="1" t="s">
        <v>227</v>
      </c>
      <c r="B101" s="14">
        <v>44561</v>
      </c>
      <c r="C101" s="22">
        <v>75274</v>
      </c>
      <c r="G101" s="1" t="s">
        <v>228</v>
      </c>
      <c r="H101" s="72">
        <f t="shared" si="4"/>
        <v>130.9</v>
      </c>
      <c r="I101" s="1">
        <v>130.9</v>
      </c>
      <c r="M101" s="1">
        <v>1889</v>
      </c>
      <c r="N101" s="70">
        <f>GDP!P101</f>
        <v>14338.516962053724</v>
      </c>
      <c r="S101" s="5">
        <v>1889</v>
      </c>
      <c r="T101" s="5">
        <f t="shared" si="3"/>
        <v>0.91292565574543938</v>
      </c>
    </row>
    <row r="102" spans="1:20">
      <c r="A102" s="1" t="s">
        <v>229</v>
      </c>
      <c r="B102" s="14">
        <v>44926</v>
      </c>
      <c r="C102" s="22">
        <v>87728</v>
      </c>
      <c r="G102" s="1" t="s">
        <v>230</v>
      </c>
      <c r="H102" s="72">
        <f t="shared" si="4"/>
        <v>142.6</v>
      </c>
      <c r="I102" s="1">
        <v>142.6</v>
      </c>
      <c r="M102" s="1">
        <v>1890</v>
      </c>
      <c r="N102" s="70">
        <f>GDP!P102</f>
        <v>15607.562716332295</v>
      </c>
      <c r="S102" s="5">
        <v>1890</v>
      </c>
      <c r="T102" s="5">
        <f t="shared" si="3"/>
        <v>0.91365963149889118</v>
      </c>
    </row>
    <row r="103" spans="1:20">
      <c r="A103" s="1" t="s">
        <v>231</v>
      </c>
      <c r="B103" s="14">
        <v>45291</v>
      </c>
      <c r="C103" s="22">
        <v>75802</v>
      </c>
      <c r="G103" s="1" t="s">
        <v>232</v>
      </c>
      <c r="H103" s="72">
        <f t="shared" si="4"/>
        <v>146</v>
      </c>
      <c r="I103" s="1">
        <v>146</v>
      </c>
      <c r="M103" s="1">
        <v>1891</v>
      </c>
      <c r="N103" s="70">
        <f>GDP!P103</f>
        <v>15944.574866995714</v>
      </c>
      <c r="S103" s="5">
        <v>1891</v>
      </c>
      <c r="T103" s="5">
        <f t="shared" si="3"/>
        <v>0.91567195248467237</v>
      </c>
    </row>
    <row r="104" spans="1:20">
      <c r="A104" s="1" t="s">
        <v>22</v>
      </c>
      <c r="B104" s="14">
        <v>45657</v>
      </c>
      <c r="C104" s="22">
        <v>101435</v>
      </c>
      <c r="G104" s="1" t="s">
        <v>233</v>
      </c>
      <c r="H104" s="72">
        <f t="shared" si="4"/>
        <v>153.9</v>
      </c>
      <c r="I104" s="1">
        <v>153.9</v>
      </c>
      <c r="M104" s="1">
        <v>1892</v>
      </c>
      <c r="N104" s="70">
        <f>GDP!P104</f>
        <v>16920.610057047634</v>
      </c>
      <c r="S104" s="5">
        <v>1892</v>
      </c>
      <c r="T104" s="5">
        <f t="shared" si="3"/>
        <v>0.90954167421344745</v>
      </c>
    </row>
    <row r="105" spans="1:20">
      <c r="G105" s="1" t="s">
        <v>234</v>
      </c>
      <c r="H105" s="72">
        <f t="shared" si="4"/>
        <v>161</v>
      </c>
      <c r="I105" s="1">
        <v>161</v>
      </c>
      <c r="M105" s="1">
        <v>1893</v>
      </c>
      <c r="N105" s="70">
        <f>GDP!P105</f>
        <v>15934.574506441902</v>
      </c>
      <c r="S105" s="5">
        <v>1893</v>
      </c>
      <c r="T105" s="5">
        <f t="shared" si="3"/>
        <v>1.0103815444517341</v>
      </c>
    </row>
    <row r="106" spans="1:20">
      <c r="G106" s="1" t="s">
        <v>235</v>
      </c>
      <c r="H106" s="72">
        <f t="shared" si="4"/>
        <v>147.19999999999999</v>
      </c>
      <c r="I106" s="1">
        <v>147.19999999999999</v>
      </c>
      <c r="M106" s="1">
        <v>1894</v>
      </c>
      <c r="N106" s="70">
        <f>GDP!P106</f>
        <v>14606.526624895847</v>
      </c>
      <c r="S106" s="5">
        <v>1894</v>
      </c>
      <c r="T106" s="5">
        <f t="shared" si="3"/>
        <v>1.0077686761554074</v>
      </c>
    </row>
    <row r="107" spans="1:20">
      <c r="G107" s="1" t="s">
        <v>236</v>
      </c>
      <c r="H107" s="72">
        <f t="shared" si="4"/>
        <v>143.19999999999999</v>
      </c>
      <c r="I107" s="1">
        <v>143.19999999999999</v>
      </c>
      <c r="M107" s="1">
        <v>1895</v>
      </c>
      <c r="N107" s="70">
        <f>GDP!P107</f>
        <v>16114.580996410496</v>
      </c>
      <c r="S107" s="5">
        <v>1895</v>
      </c>
      <c r="T107" s="5">
        <f t="shared" si="3"/>
        <v>0.88863619868178778</v>
      </c>
    </row>
    <row r="108" spans="1:20">
      <c r="G108" s="1" t="s">
        <v>237</v>
      </c>
      <c r="H108" s="72">
        <f t="shared" si="4"/>
        <v>146.80000000000001</v>
      </c>
      <c r="I108" s="1">
        <v>146.80000000000001</v>
      </c>
      <c r="M108" s="1">
        <v>1896</v>
      </c>
      <c r="N108" s="70">
        <f>GDP!P108</f>
        <v>15990.576525543243</v>
      </c>
      <c r="S108" s="5">
        <v>1896</v>
      </c>
      <c r="T108" s="5">
        <f t="shared" si="3"/>
        <v>0.91804069581545511</v>
      </c>
    </row>
    <row r="109" spans="1:20">
      <c r="G109" s="1" t="s">
        <v>238</v>
      </c>
      <c r="H109" s="72">
        <f t="shared" si="4"/>
        <v>146.6</v>
      </c>
      <c r="I109" s="1">
        <v>146.6</v>
      </c>
      <c r="M109" s="1">
        <v>1897</v>
      </c>
      <c r="N109" s="70">
        <f>GDP!P109</f>
        <v>16666.600898980843</v>
      </c>
      <c r="S109" s="5">
        <v>1897</v>
      </c>
      <c r="T109" s="5">
        <f t="shared" si="3"/>
        <v>0.87960347096908365</v>
      </c>
    </row>
    <row r="110" spans="1:20">
      <c r="G110" s="1" t="s">
        <v>239</v>
      </c>
      <c r="H110" s="72">
        <f t="shared" si="4"/>
        <v>170.9</v>
      </c>
      <c r="I110" s="1">
        <v>170.9</v>
      </c>
      <c r="M110" s="1">
        <v>1898</v>
      </c>
      <c r="N110" s="70">
        <f>GDP!P110</f>
        <v>18663.672901576832</v>
      </c>
      <c r="S110" s="5">
        <v>1898</v>
      </c>
      <c r="T110" s="5">
        <f t="shared" si="3"/>
        <v>0.91568257170624345</v>
      </c>
    </row>
    <row r="111" spans="1:20">
      <c r="G111" s="1" t="s">
        <v>240</v>
      </c>
      <c r="H111" s="72">
        <f t="shared" si="4"/>
        <v>273.5</v>
      </c>
      <c r="I111" s="1">
        <v>273.5</v>
      </c>
      <c r="M111" s="1">
        <v>1899</v>
      </c>
      <c r="N111" s="70">
        <f>GDP!P111</f>
        <v>20119.725398211664</v>
      </c>
      <c r="S111" s="5">
        <v>1899</v>
      </c>
      <c r="T111" s="5">
        <f t="shared" si="3"/>
        <v>1.3593624892331282</v>
      </c>
    </row>
    <row r="112" spans="1:20">
      <c r="G112" s="1" t="s">
        <v>241</v>
      </c>
      <c r="H112" s="72">
        <f t="shared" si="4"/>
        <v>295.3</v>
      </c>
      <c r="I112" s="1">
        <v>295.3</v>
      </c>
      <c r="M112" s="1">
        <v>1900</v>
      </c>
      <c r="N112" s="70">
        <f>GDP!P112</f>
        <v>21197.764265912454</v>
      </c>
      <c r="S112" s="5">
        <v>1900</v>
      </c>
      <c r="T112" s="5">
        <f t="shared" si="3"/>
        <v>1.3930714404389517</v>
      </c>
    </row>
    <row r="113" spans="7:20">
      <c r="G113" s="1" t="s">
        <v>242</v>
      </c>
      <c r="H113" s="72">
        <f t="shared" si="4"/>
        <v>306.89999999999998</v>
      </c>
      <c r="I113" s="1">
        <v>306.89999999999998</v>
      </c>
      <c r="M113" s="1">
        <v>1901</v>
      </c>
      <c r="N113" s="70">
        <f>GDP!P113</f>
        <v>22931.82678594322</v>
      </c>
      <c r="S113" s="5">
        <v>1901</v>
      </c>
      <c r="T113" s="5">
        <f t="shared" si="3"/>
        <v>1.3383146613863484</v>
      </c>
    </row>
    <row r="114" spans="7:20">
      <c r="G114" s="1" t="s">
        <v>243</v>
      </c>
      <c r="H114" s="72">
        <f t="shared" si="4"/>
        <v>271.89999999999998</v>
      </c>
      <c r="I114" s="1">
        <v>271.89999999999998</v>
      </c>
      <c r="M114" s="1">
        <v>1902</v>
      </c>
      <c r="N114" s="70">
        <f>GDP!P114</f>
        <v>24754.892514902902</v>
      </c>
      <c r="S114" s="5">
        <v>1902</v>
      </c>
      <c r="T114" s="5">
        <f t="shared" si="3"/>
        <v>1.098368735943051</v>
      </c>
    </row>
    <row r="115" spans="7:20">
      <c r="G115" s="1" t="s">
        <v>244</v>
      </c>
      <c r="H115" s="72">
        <f t="shared" si="4"/>
        <v>230.7</v>
      </c>
      <c r="I115" s="1">
        <v>230.7</v>
      </c>
      <c r="M115" s="1">
        <v>1903</v>
      </c>
      <c r="N115" s="70">
        <f>GDP!P115</f>
        <v>26647.960767739263</v>
      </c>
      <c r="S115" s="5">
        <v>1903</v>
      </c>
      <c r="T115" s="5">
        <f t="shared" si="3"/>
        <v>0.86573228627419629</v>
      </c>
    </row>
    <row r="116" spans="7:20">
      <c r="G116" s="1" t="s">
        <v>245</v>
      </c>
      <c r="H116" s="72">
        <f t="shared" si="4"/>
        <v>232.9</v>
      </c>
      <c r="I116" s="1">
        <v>232.9</v>
      </c>
      <c r="M116" s="1">
        <v>1904</v>
      </c>
      <c r="N116" s="70">
        <f>GDP!P116</f>
        <v>26360.950419844896</v>
      </c>
      <c r="S116" s="5">
        <v>1904</v>
      </c>
      <c r="T116" s="5">
        <f t="shared" si="3"/>
        <v>0.88350380502468373</v>
      </c>
    </row>
    <row r="117" spans="7:20">
      <c r="G117" s="1" t="s">
        <v>246</v>
      </c>
      <c r="H117" s="72">
        <f t="shared" si="4"/>
        <v>234.2</v>
      </c>
      <c r="I117" s="1">
        <v>234.2</v>
      </c>
      <c r="M117" s="1">
        <v>1905</v>
      </c>
      <c r="N117" s="70">
        <f>GDP!P117</f>
        <v>29524.064463015206</v>
      </c>
      <c r="S117" s="5">
        <v>1905</v>
      </c>
      <c r="T117" s="5">
        <f t="shared" si="3"/>
        <v>0.79325121476205396</v>
      </c>
    </row>
    <row r="118" spans="7:20">
      <c r="G118" s="1" t="s">
        <v>247</v>
      </c>
      <c r="H118" s="72">
        <f t="shared" si="4"/>
        <v>249.1</v>
      </c>
      <c r="I118" s="1">
        <v>249.1</v>
      </c>
      <c r="M118" s="1">
        <v>1906</v>
      </c>
      <c r="N118" s="70">
        <f>GDP!P118</f>
        <v>31795.146344785604</v>
      </c>
      <c r="S118" s="5">
        <v>1906</v>
      </c>
      <c r="T118" s="5">
        <f t="shared" si="3"/>
        <v>0.78345291227399028</v>
      </c>
    </row>
    <row r="119" spans="7:20">
      <c r="G119" s="1" t="s">
        <v>248</v>
      </c>
      <c r="H119" s="72">
        <f t="shared" si="4"/>
        <v>269.7</v>
      </c>
      <c r="I119" s="1">
        <v>269.7</v>
      </c>
      <c r="M119" s="1">
        <v>1907</v>
      </c>
      <c r="N119" s="70">
        <f>GDP!P119</f>
        <v>34640.248922344734</v>
      </c>
      <c r="S119" s="5">
        <v>1907</v>
      </c>
      <c r="T119" s="5">
        <f t="shared" si="3"/>
        <v>0.77857408185663957</v>
      </c>
    </row>
    <row r="120" spans="7:20">
      <c r="G120" s="1" t="s">
        <v>249</v>
      </c>
      <c r="H120" s="72">
        <f t="shared" si="4"/>
        <v>251.7</v>
      </c>
      <c r="I120" s="1">
        <v>251.7</v>
      </c>
      <c r="M120" s="1">
        <v>1908</v>
      </c>
      <c r="N120" s="70">
        <f>GDP!P120</f>
        <v>30798.110397570683</v>
      </c>
      <c r="S120" s="5">
        <v>1908</v>
      </c>
      <c r="T120" s="5">
        <f t="shared" si="3"/>
        <v>0.81725793157704174</v>
      </c>
    </row>
    <row r="121" spans="7:20">
      <c r="G121" s="1" t="s">
        <v>250</v>
      </c>
      <c r="H121" s="72">
        <f t="shared" si="4"/>
        <v>246.2</v>
      </c>
      <c r="I121" s="1">
        <v>246.2</v>
      </c>
      <c r="M121" s="1">
        <v>1909</v>
      </c>
      <c r="N121" s="70">
        <f>GDP!P121</f>
        <v>32541.173242099881</v>
      </c>
      <c r="S121" s="5">
        <v>1909</v>
      </c>
      <c r="T121" s="5">
        <f t="shared" si="3"/>
        <v>0.75657997383290621</v>
      </c>
    </row>
    <row r="122" spans="7:20">
      <c r="G122" s="1" t="s">
        <v>251</v>
      </c>
      <c r="H122" s="72">
        <f t="shared" si="4"/>
        <v>269</v>
      </c>
      <c r="I122" s="1">
        <v>269</v>
      </c>
      <c r="M122" s="1">
        <v>1910</v>
      </c>
      <c r="N122" s="70">
        <f>GDP!P122</f>
        <v>33747.216724889448</v>
      </c>
      <c r="S122" s="5">
        <v>1910</v>
      </c>
      <c r="T122" s="5">
        <f t="shared" si="3"/>
        <v>0.7971027720386954</v>
      </c>
    </row>
    <row r="123" spans="7:20">
      <c r="G123" s="1" t="s">
        <v>252</v>
      </c>
      <c r="H123" s="72">
        <f t="shared" si="4"/>
        <v>289</v>
      </c>
      <c r="I123" s="1">
        <v>289</v>
      </c>
      <c r="M123" s="1">
        <v>1911</v>
      </c>
      <c r="N123" s="70">
        <f>GDP!P123</f>
        <v>34676.250220338457</v>
      </c>
      <c r="S123" s="5">
        <v>1911</v>
      </c>
      <c r="T123" s="5">
        <f t="shared" si="3"/>
        <v>0.83342344735560392</v>
      </c>
    </row>
    <row r="124" spans="7:20">
      <c r="G124" s="1" t="s">
        <v>253</v>
      </c>
      <c r="H124" s="72">
        <f t="shared" si="4"/>
        <v>293</v>
      </c>
      <c r="I124" s="1">
        <v>293</v>
      </c>
      <c r="M124" s="1">
        <v>1912</v>
      </c>
      <c r="N124" s="70">
        <f>GDP!P124</f>
        <v>37746.360910358329</v>
      </c>
      <c r="S124" s="5">
        <v>1912</v>
      </c>
      <c r="T124" s="5">
        <f t="shared" si="3"/>
        <v>0.7762337691197011</v>
      </c>
    </row>
    <row r="125" spans="7:20">
      <c r="G125" s="1" t="s">
        <v>254</v>
      </c>
      <c r="H125" s="72">
        <f t="shared" si="4"/>
        <v>309.39999999999998</v>
      </c>
      <c r="I125" s="1">
        <v>309.39999999999998</v>
      </c>
      <c r="M125" s="1">
        <v>1913</v>
      </c>
      <c r="N125" s="70">
        <f>GDP!P125</f>
        <v>39518.42480049358</v>
      </c>
      <c r="S125" s="5">
        <v>1913</v>
      </c>
      <c r="T125" s="5">
        <f t="shared" si="3"/>
        <v>0.78292594292912099</v>
      </c>
    </row>
    <row r="126" spans="7:20">
      <c r="G126" s="1" t="s">
        <v>255</v>
      </c>
      <c r="H126" s="72">
        <f t="shared" si="4"/>
        <v>308.39999999999998</v>
      </c>
      <c r="I126" s="1">
        <v>308.39999999999998</v>
      </c>
      <c r="M126" s="1">
        <v>1914</v>
      </c>
      <c r="N126" s="70">
        <f>GDP!P126</f>
        <v>36832.327955740038</v>
      </c>
      <c r="S126" s="5">
        <v>1914</v>
      </c>
      <c r="T126" s="5">
        <f t="shared" si="3"/>
        <v>0.83730792246037822</v>
      </c>
    </row>
    <row r="127" spans="7:20">
      <c r="G127" s="1" t="s">
        <v>256</v>
      </c>
      <c r="H127" s="72">
        <f t="shared" si="4"/>
        <v>335.3</v>
      </c>
      <c r="I127" s="1">
        <v>335.3</v>
      </c>
      <c r="M127" s="1">
        <v>1915</v>
      </c>
      <c r="N127" s="70">
        <f>GDP!P127</f>
        <v>39049.407890519862</v>
      </c>
      <c r="S127" s="5">
        <v>1915</v>
      </c>
      <c r="T127" s="5">
        <f t="shared" si="3"/>
        <v>0.85865578535802012</v>
      </c>
    </row>
    <row r="128" spans="7:20">
      <c r="G128" s="1" t="s">
        <v>257</v>
      </c>
      <c r="H128" s="72">
        <f t="shared" si="4"/>
        <v>386.1</v>
      </c>
      <c r="I128" s="1">
        <v>386.1</v>
      </c>
      <c r="M128" s="1">
        <v>1916</v>
      </c>
      <c r="N128" s="70">
        <f>GDP!P128</f>
        <v>50118.80698753288</v>
      </c>
      <c r="S128" s="5">
        <v>1916</v>
      </c>
      <c r="T128" s="5">
        <f t="shared" si="3"/>
        <v>0.77036949442161085</v>
      </c>
    </row>
    <row r="129" spans="7:20">
      <c r="G129" s="1" t="s">
        <v>258</v>
      </c>
      <c r="H129" s="72">
        <f t="shared" si="4"/>
        <v>415.9</v>
      </c>
      <c r="I129" s="1">
        <v>415.9</v>
      </c>
      <c r="M129" s="1">
        <v>1917</v>
      </c>
      <c r="N129" s="70">
        <f>GDP!P129</f>
        <v>60280.173346259893</v>
      </c>
      <c r="S129" s="5">
        <v>1917</v>
      </c>
      <c r="T129" s="5">
        <f t="shared" si="3"/>
        <v>0.68994493033554727</v>
      </c>
    </row>
    <row r="130" spans="7:20">
      <c r="G130" s="1" t="s">
        <v>259</v>
      </c>
      <c r="H130" s="72">
        <f t="shared" si="4"/>
        <v>794.8</v>
      </c>
      <c r="I130" s="1">
        <v>794.8</v>
      </c>
      <c r="M130" s="1">
        <v>1918</v>
      </c>
      <c r="N130" s="70">
        <f>GDP!P130</f>
        <v>76569.760652362078</v>
      </c>
      <c r="S130" s="5">
        <v>1918</v>
      </c>
      <c r="T130" s="5">
        <f t="shared" si="3"/>
        <v>1.0380076850553424</v>
      </c>
    </row>
    <row r="131" spans="7:20">
      <c r="G131" s="1" t="s">
        <v>260</v>
      </c>
      <c r="H131" s="72">
        <f t="shared" si="4"/>
        <v>1167.3</v>
      </c>
      <c r="I131" s="1">
        <v>1167.3</v>
      </c>
      <c r="M131" s="1">
        <v>1919</v>
      </c>
      <c r="N131" s="70">
        <f>GDP!P131</f>
        <v>79092.851620088506</v>
      </c>
      <c r="S131" s="5">
        <v>1919</v>
      </c>
      <c r="T131" s="5">
        <f t="shared" si="3"/>
        <v>1.4758603035416689</v>
      </c>
    </row>
    <row r="132" spans="7:20">
      <c r="G132" s="1" t="s">
        <v>261</v>
      </c>
      <c r="H132" s="72">
        <f t="shared" si="4"/>
        <v>1347</v>
      </c>
      <c r="I132" s="1">
        <v>1347</v>
      </c>
      <c r="M132" s="1">
        <v>1920</v>
      </c>
      <c r="N132" s="70">
        <f>GDP!P132</f>
        <v>89249.217798538608</v>
      </c>
      <c r="S132" s="5">
        <v>1920</v>
      </c>
      <c r="T132" s="5">
        <f t="shared" si="3"/>
        <v>1.5092569248512295</v>
      </c>
    </row>
    <row r="133" spans="7:20">
      <c r="G133" s="1" t="s">
        <v>262</v>
      </c>
      <c r="H133" s="72">
        <f t="shared" si="4"/>
        <v>1213.2</v>
      </c>
      <c r="I133" s="1">
        <v>1213.2</v>
      </c>
      <c r="M133" s="1">
        <v>1921</v>
      </c>
      <c r="N133" s="70">
        <f>GDP!P133</f>
        <v>74316.67941958853</v>
      </c>
      <c r="S133" s="5">
        <v>1921</v>
      </c>
      <c r="T133" s="5">
        <f t="shared" si="3"/>
        <v>1.6324733686637547</v>
      </c>
    </row>
    <row r="134" spans="7:20">
      <c r="G134" s="1" t="s">
        <v>263</v>
      </c>
      <c r="H134" s="72">
        <f t="shared" si="4"/>
        <v>971.1</v>
      </c>
      <c r="I134" s="1">
        <v>971.1</v>
      </c>
      <c r="M134" s="1">
        <v>1922</v>
      </c>
      <c r="N134" s="70">
        <f>GDP!P134</f>
        <v>74142.673145952227</v>
      </c>
      <c r="S134" s="5">
        <v>1922</v>
      </c>
      <c r="T134" s="5">
        <f t="shared" si="3"/>
        <v>1.3097720365279502</v>
      </c>
    </row>
    <row r="135" spans="7:20">
      <c r="G135" s="1" t="s">
        <v>264</v>
      </c>
      <c r="H135" s="72">
        <f t="shared" si="4"/>
        <v>804</v>
      </c>
      <c r="I135" s="1">
        <v>804</v>
      </c>
      <c r="M135" s="1">
        <v>1923</v>
      </c>
      <c r="N135" s="70">
        <f>GDP!P135</f>
        <v>86241.109343952368</v>
      </c>
      <c r="S135" s="5">
        <v>1923</v>
      </c>
      <c r="T135" s="5">
        <f t="shared" si="3"/>
        <v>0.93227001150163225</v>
      </c>
    </row>
    <row r="136" spans="7:20">
      <c r="G136" s="1" t="s">
        <v>265</v>
      </c>
      <c r="H136" s="72">
        <f t="shared" si="4"/>
        <v>851.4</v>
      </c>
      <c r="I136" s="1">
        <v>851.4</v>
      </c>
      <c r="M136" s="1">
        <v>1924</v>
      </c>
      <c r="N136" s="70">
        <f>GDP!P136</f>
        <v>87789.165157682248</v>
      </c>
      <c r="S136" s="5">
        <v>1924</v>
      </c>
      <c r="T136" s="5">
        <f t="shared" si="3"/>
        <v>0.96982355222396799</v>
      </c>
    </row>
    <row r="137" spans="7:20">
      <c r="G137" s="1" t="s">
        <v>266</v>
      </c>
      <c r="H137" s="72">
        <f t="shared" si="4"/>
        <v>713.5</v>
      </c>
      <c r="I137" s="1">
        <v>713.5</v>
      </c>
      <c r="M137" s="1">
        <v>1925</v>
      </c>
      <c r="N137" s="70">
        <f>GDP!P137</f>
        <v>91452.297228543088</v>
      </c>
      <c r="S137" s="5">
        <v>1925</v>
      </c>
      <c r="T137" s="5">
        <f t="shared" si="3"/>
        <v>0.78018816543988379</v>
      </c>
    </row>
    <row r="138" spans="7:20">
      <c r="G138" s="1" t="s">
        <v>267</v>
      </c>
      <c r="H138" s="72">
        <f t="shared" si="4"/>
        <v>742.7</v>
      </c>
      <c r="I138" s="1">
        <v>742.7</v>
      </c>
      <c r="M138" s="1">
        <v>1926</v>
      </c>
      <c r="N138" s="70">
        <f>GDP!P138</f>
        <v>97888.529280975636</v>
      </c>
      <c r="S138" s="5">
        <v>1926</v>
      </c>
      <c r="T138" s="5">
        <f t="shared" si="3"/>
        <v>0.75872015388869651</v>
      </c>
    </row>
    <row r="139" spans="7:20">
      <c r="G139" s="1" t="s">
        <v>268</v>
      </c>
      <c r="H139" s="72">
        <f t="shared" si="4"/>
        <v>545.4</v>
      </c>
      <c r="I139" s="1">
        <v>545.4</v>
      </c>
      <c r="M139" s="1">
        <v>1927</v>
      </c>
      <c r="N139" s="70">
        <f>GDP!P139</f>
        <v>96469.478118389903</v>
      </c>
      <c r="S139" s="5">
        <v>1927</v>
      </c>
      <c r="T139" s="5">
        <f t="shared" si="3"/>
        <v>0.56536016431090319</v>
      </c>
    </row>
    <row r="140" spans="7:20">
      <c r="G140" s="1" t="s">
        <v>269</v>
      </c>
      <c r="H140" s="72">
        <f t="shared" si="4"/>
        <v>555.9</v>
      </c>
      <c r="I140" s="1">
        <v>555.9</v>
      </c>
      <c r="M140" s="1">
        <v>1928</v>
      </c>
      <c r="N140" s="70">
        <f>GDP!P140</f>
        <v>98308.544424235675</v>
      </c>
      <c r="S140" s="5">
        <v>1928</v>
      </c>
      <c r="T140" s="5">
        <f t="shared" ref="T140:T203" si="5">(H140/N140)*100</f>
        <v>0.56546458220467333</v>
      </c>
    </row>
    <row r="141" spans="7:20">
      <c r="G141" s="1" t="s">
        <v>270</v>
      </c>
      <c r="H141" s="72">
        <f t="shared" si="4"/>
        <v>550.29999999999995</v>
      </c>
      <c r="I141" s="1">
        <v>550.29999999999995</v>
      </c>
      <c r="M141" s="1">
        <v>1929</v>
      </c>
      <c r="N141" s="70">
        <f>GDP!P141</f>
        <v>104559.76980642273</v>
      </c>
      <c r="S141" s="5">
        <v>1929</v>
      </c>
      <c r="T141" s="5">
        <f t="shared" si="5"/>
        <v>0.52630184727720875</v>
      </c>
    </row>
    <row r="142" spans="7:20">
      <c r="G142" s="1" t="s">
        <v>271</v>
      </c>
      <c r="H142" s="72">
        <f t="shared" si="4"/>
        <v>560.70000000000005</v>
      </c>
      <c r="I142" s="1">
        <v>560.70000000000005</v>
      </c>
      <c r="M142" s="1">
        <v>1930</v>
      </c>
      <c r="N142" s="70">
        <f>GDP!P142</f>
        <v>92163.322863919035</v>
      </c>
      <c r="S142" s="5">
        <v>1930</v>
      </c>
      <c r="T142" s="5">
        <f t="shared" si="5"/>
        <v>0.60837650225337969</v>
      </c>
    </row>
    <row r="143" spans="7:20">
      <c r="G143" s="1" t="s">
        <v>272</v>
      </c>
      <c r="H143" s="72">
        <f t="shared" si="4"/>
        <v>520.1</v>
      </c>
      <c r="I143" s="1">
        <v>520.1</v>
      </c>
      <c r="M143" s="1">
        <v>1931</v>
      </c>
      <c r="N143" s="70">
        <f>GDP!P143</f>
        <v>77393.790361996071</v>
      </c>
      <c r="S143" s="5">
        <v>1931</v>
      </c>
      <c r="T143" s="5">
        <f t="shared" si="5"/>
        <v>0.67201773884871407</v>
      </c>
    </row>
    <row r="144" spans="7:20">
      <c r="G144" s="1" t="s">
        <v>273</v>
      </c>
      <c r="H144" s="72">
        <f t="shared" si="4"/>
        <v>453.6</v>
      </c>
      <c r="I144" s="1">
        <v>453.6</v>
      </c>
      <c r="M144" s="1">
        <v>1932</v>
      </c>
      <c r="N144" s="70">
        <f>GDP!P144</f>
        <v>59524.146088391804</v>
      </c>
      <c r="S144" s="5">
        <v>1932</v>
      </c>
      <c r="T144" s="5">
        <f t="shared" si="5"/>
        <v>0.76204369118780113</v>
      </c>
    </row>
    <row r="145" spans="7:20">
      <c r="G145" s="1" t="s">
        <v>274</v>
      </c>
      <c r="H145" s="72">
        <f>I145</f>
        <v>838.7</v>
      </c>
      <c r="I145" s="1">
        <v>838.7</v>
      </c>
      <c r="M145" s="1">
        <v>1933</v>
      </c>
      <c r="N145" s="70">
        <f>GDP!P145</f>
        <v>57156.060709249439</v>
      </c>
      <c r="S145" s="5">
        <v>1933</v>
      </c>
      <c r="T145" s="5">
        <f t="shared" si="5"/>
        <v>1.4673859422650433</v>
      </c>
    </row>
    <row r="146" spans="7:20">
      <c r="G146" s="1" t="s">
        <v>54</v>
      </c>
      <c r="H146" s="81">
        <f t="shared" ref="H146:H209" si="6">J146</f>
        <v>1354</v>
      </c>
      <c r="I146" s="1">
        <v>1689.2</v>
      </c>
      <c r="J146" s="4">
        <f>C14</f>
        <v>1354</v>
      </c>
      <c r="K146" s="22"/>
      <c r="M146" s="1">
        <v>1934</v>
      </c>
      <c r="N146" s="70">
        <f>GDP!P146</f>
        <v>66802.408499455196</v>
      </c>
      <c r="S146" s="5">
        <v>1934</v>
      </c>
      <c r="T146" s="5">
        <f t="shared" si="5"/>
        <v>2.0268730281050304</v>
      </c>
    </row>
    <row r="147" spans="7:20">
      <c r="G147" s="1" t="s">
        <v>56</v>
      </c>
      <c r="H147" s="81">
        <f t="shared" si="6"/>
        <v>1439</v>
      </c>
      <c r="I147" s="1">
        <v>1980.6</v>
      </c>
      <c r="J147" s="4">
        <f t="shared" ref="J147:J210" si="7">C15</f>
        <v>1439</v>
      </c>
      <c r="K147" s="22"/>
      <c r="M147" s="1">
        <v>1935</v>
      </c>
      <c r="N147" s="70">
        <f>GDP!P147</f>
        <v>74243.676787545701</v>
      </c>
      <c r="S147" s="5">
        <v>1935</v>
      </c>
      <c r="T147" s="5">
        <f t="shared" si="5"/>
        <v>1.9382121983503258</v>
      </c>
    </row>
    <row r="148" spans="7:20">
      <c r="G148" s="1" t="s">
        <v>58</v>
      </c>
      <c r="H148" s="81">
        <f t="shared" si="6"/>
        <v>1631</v>
      </c>
      <c r="I148" s="1">
        <v>1713.5</v>
      </c>
      <c r="J148" s="4">
        <f t="shared" si="7"/>
        <v>1631</v>
      </c>
      <c r="K148" s="22"/>
      <c r="M148" s="1">
        <v>1936</v>
      </c>
      <c r="N148" s="70">
        <f>GDP!P148</f>
        <v>84833.058577975797</v>
      </c>
      <c r="S148" s="5">
        <v>1936</v>
      </c>
      <c r="T148" s="5">
        <f t="shared" si="5"/>
        <v>1.9225995470867501</v>
      </c>
    </row>
    <row r="149" spans="7:20">
      <c r="G149" s="1" t="s">
        <v>60</v>
      </c>
      <c r="H149" s="81">
        <f t="shared" si="6"/>
        <v>1876</v>
      </c>
      <c r="I149" s="1">
        <v>1902</v>
      </c>
      <c r="J149" s="4">
        <f t="shared" si="7"/>
        <v>1876</v>
      </c>
      <c r="K149" s="22"/>
      <c r="M149" s="1">
        <v>1937</v>
      </c>
      <c r="N149" s="70">
        <f>GDP!P149</f>
        <v>93006.353258605232</v>
      </c>
      <c r="S149" s="5">
        <v>1937</v>
      </c>
      <c r="T149" s="5">
        <f t="shared" si="5"/>
        <v>2.0170665059662758</v>
      </c>
    </row>
    <row r="150" spans="7:20">
      <c r="G150" s="1" t="s">
        <v>62</v>
      </c>
      <c r="H150" s="81">
        <f t="shared" si="6"/>
        <v>1863</v>
      </c>
      <c r="I150" s="1">
        <v>1870.2</v>
      </c>
      <c r="J150" s="4">
        <f t="shared" si="7"/>
        <v>1863</v>
      </c>
      <c r="K150" s="22"/>
      <c r="M150" s="1">
        <v>1938</v>
      </c>
      <c r="N150" s="70">
        <f>GDP!P150</f>
        <v>87355.149509646828</v>
      </c>
      <c r="S150" s="5">
        <v>1938</v>
      </c>
      <c r="T150" s="5">
        <f t="shared" si="5"/>
        <v>2.1326733575039727</v>
      </c>
    </row>
    <row r="151" spans="7:20">
      <c r="G151" s="1" t="s">
        <v>64</v>
      </c>
      <c r="H151" s="81">
        <f t="shared" si="6"/>
        <v>1871</v>
      </c>
      <c r="I151" s="1">
        <v>1895.3</v>
      </c>
      <c r="J151" s="4">
        <f t="shared" si="7"/>
        <v>1871</v>
      </c>
      <c r="K151" s="22"/>
      <c r="M151" s="1">
        <v>1939</v>
      </c>
      <c r="N151" s="70">
        <f>GDP!P151</f>
        <v>93440.368906640608</v>
      </c>
      <c r="S151" s="5">
        <v>1939</v>
      </c>
      <c r="T151" s="5">
        <f t="shared" si="5"/>
        <v>2.0023465466723258</v>
      </c>
    </row>
    <row r="152" spans="7:20">
      <c r="G152" s="1" t="s">
        <v>17</v>
      </c>
      <c r="H152" s="81">
        <f t="shared" si="6"/>
        <v>1977</v>
      </c>
      <c r="I152" s="1">
        <v>2017.2</v>
      </c>
      <c r="J152" s="4">
        <f t="shared" si="7"/>
        <v>1977</v>
      </c>
      <c r="K152" s="22"/>
      <c r="M152" s="1">
        <v>1940</v>
      </c>
      <c r="N152" s="70">
        <f>GDP!P152</f>
        <v>102902.71006265625</v>
      </c>
      <c r="S152" s="5">
        <v>1940</v>
      </c>
      <c r="T152" s="5">
        <f t="shared" si="5"/>
        <v>1.9212321996147894</v>
      </c>
    </row>
    <row r="153" spans="7:20">
      <c r="G153" s="1" t="s">
        <v>67</v>
      </c>
      <c r="H153" s="81">
        <f t="shared" si="6"/>
        <v>2552</v>
      </c>
      <c r="I153" s="1">
        <v>1884.5</v>
      </c>
      <c r="J153" s="4">
        <f t="shared" si="7"/>
        <v>2552</v>
      </c>
      <c r="K153" s="22"/>
      <c r="M153" s="1">
        <v>1941</v>
      </c>
      <c r="N153" s="70">
        <f>GDP!P153</f>
        <v>129313.66228527017</v>
      </c>
      <c r="S153" s="5">
        <v>1941</v>
      </c>
      <c r="T153" s="5">
        <f t="shared" si="5"/>
        <v>1.9734960366138299</v>
      </c>
    </row>
    <row r="154" spans="7:20">
      <c r="G154" s="1" t="s">
        <v>69</v>
      </c>
      <c r="H154" s="81">
        <f t="shared" si="6"/>
        <v>3399</v>
      </c>
      <c r="I154" s="1">
        <v>2399.4</v>
      </c>
      <c r="J154" s="4">
        <f t="shared" si="7"/>
        <v>3399</v>
      </c>
      <c r="K154" s="22"/>
      <c r="M154" s="1">
        <v>1942</v>
      </c>
      <c r="N154" s="70">
        <f>GDP!P154</f>
        <v>165957.98346259855</v>
      </c>
      <c r="S154" s="5">
        <v>1942</v>
      </c>
      <c r="T154" s="5">
        <f t="shared" si="5"/>
        <v>2.0481087616770313</v>
      </c>
    </row>
    <row r="155" spans="7:20">
      <c r="G155" s="1" t="s">
        <v>71</v>
      </c>
      <c r="H155" s="81">
        <f t="shared" si="6"/>
        <v>4096</v>
      </c>
      <c r="I155" s="1">
        <v>3141.2</v>
      </c>
      <c r="J155" s="4">
        <f t="shared" si="7"/>
        <v>4096</v>
      </c>
      <c r="K155" s="22"/>
      <c r="M155" s="1">
        <v>1943</v>
      </c>
      <c r="N155" s="70">
        <f>GDP!P155</f>
        <v>203091.32227100828</v>
      </c>
      <c r="S155" s="5">
        <v>1943</v>
      </c>
      <c r="T155" s="5">
        <f t="shared" si="5"/>
        <v>2.0168266936261476</v>
      </c>
    </row>
    <row r="156" spans="7:20">
      <c r="G156" s="1" t="s">
        <v>73</v>
      </c>
      <c r="H156" s="81">
        <f t="shared" si="6"/>
        <v>4759</v>
      </c>
      <c r="I156" s="1">
        <v>3797.5</v>
      </c>
      <c r="J156" s="4">
        <f t="shared" si="7"/>
        <v>4759</v>
      </c>
      <c r="K156" s="22"/>
      <c r="M156" s="1">
        <v>1944</v>
      </c>
      <c r="N156" s="70">
        <f>GDP!P156</f>
        <v>224455.09252211396</v>
      </c>
      <c r="S156" s="5">
        <v>1944</v>
      </c>
      <c r="T156" s="5">
        <f t="shared" si="5"/>
        <v>2.1202459460932612</v>
      </c>
    </row>
    <row r="157" spans="7:20">
      <c r="G157" s="1" t="s">
        <v>75</v>
      </c>
      <c r="H157" s="81">
        <f t="shared" si="6"/>
        <v>6265</v>
      </c>
      <c r="I157" s="1">
        <v>4463.7</v>
      </c>
      <c r="J157" s="4">
        <f t="shared" si="7"/>
        <v>6265</v>
      </c>
      <c r="K157" s="22"/>
      <c r="M157" s="1">
        <v>1945</v>
      </c>
      <c r="N157" s="70">
        <f>GDP!P157</f>
        <v>228015.22087927055</v>
      </c>
      <c r="S157" s="5">
        <v>1945</v>
      </c>
      <c r="T157" s="5">
        <f t="shared" si="5"/>
        <v>2.7476235910221058</v>
      </c>
    </row>
    <row r="158" spans="7:20">
      <c r="G158" s="1" t="s">
        <v>77</v>
      </c>
      <c r="H158" s="81">
        <f t="shared" si="6"/>
        <v>6998</v>
      </c>
      <c r="I158" s="1">
        <v>5944.6</v>
      </c>
      <c r="J158" s="4">
        <f t="shared" si="7"/>
        <v>6998</v>
      </c>
      <c r="K158" s="22"/>
      <c r="M158" s="1">
        <v>1946</v>
      </c>
      <c r="N158" s="70">
        <f>GDP!P158</f>
        <v>227543.20386113069</v>
      </c>
      <c r="S158" s="5">
        <v>1946</v>
      </c>
      <c r="T158" s="5">
        <f t="shared" si="5"/>
        <v>3.0754599044280266</v>
      </c>
    </row>
    <row r="159" spans="7:20">
      <c r="G159" s="1" t="s">
        <v>79</v>
      </c>
      <c r="H159" s="81">
        <f t="shared" si="6"/>
        <v>7211</v>
      </c>
      <c r="I159" s="1">
        <v>6684.2</v>
      </c>
      <c r="J159" s="4">
        <f t="shared" si="7"/>
        <v>7211</v>
      </c>
      <c r="K159" s="22"/>
      <c r="M159" s="1">
        <v>1947</v>
      </c>
      <c r="N159" s="70">
        <f>GDP!P159</f>
        <v>249625</v>
      </c>
      <c r="S159" s="5">
        <v>1947</v>
      </c>
      <c r="T159" s="5">
        <f t="shared" si="5"/>
        <v>2.8887330996494742</v>
      </c>
    </row>
    <row r="160" spans="7:20">
      <c r="G160" s="1" t="s">
        <v>81</v>
      </c>
      <c r="H160" s="81">
        <f t="shared" si="6"/>
        <v>7356</v>
      </c>
      <c r="I160" s="1">
        <v>7283.4</v>
      </c>
      <c r="J160" s="4">
        <f t="shared" si="7"/>
        <v>7356</v>
      </c>
      <c r="K160" s="22"/>
      <c r="M160" s="1">
        <v>1948</v>
      </c>
      <c r="N160" s="70">
        <f>GDP!P160</f>
        <v>274475</v>
      </c>
      <c r="S160" s="5">
        <v>1948</v>
      </c>
      <c r="T160" s="5">
        <f t="shared" si="5"/>
        <v>2.6800255032334457</v>
      </c>
    </row>
    <row r="161" spans="7:20">
      <c r="G161" s="1" t="s">
        <v>83</v>
      </c>
      <c r="H161" s="81">
        <f t="shared" si="6"/>
        <v>7502</v>
      </c>
      <c r="I161" s="1">
        <v>7409.9</v>
      </c>
      <c r="J161" s="4">
        <f t="shared" si="7"/>
        <v>7502</v>
      </c>
      <c r="K161" s="22"/>
      <c r="M161" s="1">
        <v>1949</v>
      </c>
      <c r="N161" s="70">
        <f>GDP!P161</f>
        <v>272475</v>
      </c>
      <c r="S161" s="5">
        <v>1949</v>
      </c>
      <c r="T161" s="5">
        <f t="shared" si="5"/>
        <v>2.7532801174419674</v>
      </c>
    </row>
    <row r="162" spans="7:20">
      <c r="G162" s="1" t="s">
        <v>85</v>
      </c>
      <c r="H162" s="81">
        <f t="shared" si="6"/>
        <v>7550</v>
      </c>
      <c r="I162" s="1">
        <v>7578.8</v>
      </c>
      <c r="J162" s="4">
        <f t="shared" si="7"/>
        <v>7550</v>
      </c>
      <c r="K162" s="22"/>
      <c r="M162" s="1">
        <v>1950</v>
      </c>
      <c r="N162" s="70">
        <f>GDP!P162</f>
        <v>299825.00000000006</v>
      </c>
      <c r="S162" s="5">
        <v>1950</v>
      </c>
      <c r="T162" s="5">
        <f t="shared" si="5"/>
        <v>2.5181355790878008</v>
      </c>
    </row>
    <row r="163" spans="7:20">
      <c r="G163" s="1" t="s">
        <v>87</v>
      </c>
      <c r="H163" s="81">
        <f t="shared" si="6"/>
        <v>8648</v>
      </c>
      <c r="I163" s="1">
        <v>8703.6</v>
      </c>
      <c r="J163" s="4">
        <f t="shared" si="7"/>
        <v>8648</v>
      </c>
      <c r="K163" s="22"/>
      <c r="M163" s="1">
        <v>1951</v>
      </c>
      <c r="N163" s="70">
        <f>GDP!P163</f>
        <v>346925</v>
      </c>
      <c r="S163" s="5">
        <v>1951</v>
      </c>
      <c r="T163" s="5">
        <f t="shared" si="5"/>
        <v>2.4927578006773801</v>
      </c>
    </row>
    <row r="164" spans="7:20">
      <c r="G164" s="1" t="s">
        <v>89</v>
      </c>
      <c r="H164" s="81">
        <f t="shared" si="6"/>
        <v>8852</v>
      </c>
      <c r="I164" s="1">
        <v>8971.2000000000007</v>
      </c>
      <c r="J164" s="4">
        <f t="shared" si="7"/>
        <v>8852</v>
      </c>
      <c r="K164" s="22"/>
      <c r="M164" s="1">
        <v>1952</v>
      </c>
      <c r="N164" s="70">
        <f>GDP!P164</f>
        <v>367325</v>
      </c>
      <c r="S164" s="5">
        <v>1952</v>
      </c>
      <c r="T164" s="5">
        <f t="shared" si="5"/>
        <v>2.4098550330089159</v>
      </c>
    </row>
    <row r="165" spans="7:20">
      <c r="G165" s="1" t="s">
        <v>91</v>
      </c>
      <c r="H165" s="81">
        <f t="shared" si="6"/>
        <v>9877</v>
      </c>
      <c r="I165" s="1">
        <v>9946.1</v>
      </c>
      <c r="J165" s="4">
        <f t="shared" si="7"/>
        <v>9877</v>
      </c>
      <c r="K165" s="22"/>
      <c r="M165" s="1">
        <v>1953</v>
      </c>
      <c r="N165" s="70">
        <f>GDP!P165</f>
        <v>389225</v>
      </c>
      <c r="S165" s="5">
        <v>1953</v>
      </c>
      <c r="T165" s="5">
        <f t="shared" si="5"/>
        <v>2.5376067827092301</v>
      </c>
    </row>
    <row r="166" spans="7:20">
      <c r="G166" s="1" t="s">
        <v>93</v>
      </c>
      <c r="H166" s="81">
        <f t="shared" si="6"/>
        <v>9945</v>
      </c>
      <c r="I166" s="1">
        <v>9517.2000000000007</v>
      </c>
      <c r="J166" s="4">
        <f t="shared" si="7"/>
        <v>9945</v>
      </c>
      <c r="K166" s="22"/>
      <c r="M166" s="1">
        <v>1954</v>
      </c>
      <c r="N166" s="70">
        <f>GDP!P166</f>
        <v>390525.00000000006</v>
      </c>
      <c r="S166" s="5">
        <v>1954</v>
      </c>
      <c r="T166" s="5">
        <f t="shared" si="5"/>
        <v>2.546571922412137</v>
      </c>
    </row>
    <row r="167" spans="7:20">
      <c r="G167" s="1" t="s">
        <v>95</v>
      </c>
      <c r="H167" s="81">
        <f t="shared" si="6"/>
        <v>9131</v>
      </c>
      <c r="I167" s="1">
        <v>9210.6</v>
      </c>
      <c r="J167" s="4">
        <f t="shared" si="7"/>
        <v>9131</v>
      </c>
      <c r="K167" s="22"/>
      <c r="M167" s="1">
        <v>1955</v>
      </c>
      <c r="N167" s="70">
        <f>GDP!P167</f>
        <v>425475</v>
      </c>
      <c r="S167" s="5">
        <v>1955</v>
      </c>
      <c r="T167" s="5">
        <f t="shared" si="5"/>
        <v>2.1460720371349669</v>
      </c>
    </row>
    <row r="168" spans="7:20">
      <c r="G168" s="1" t="s">
        <v>97</v>
      </c>
      <c r="H168" s="81">
        <f t="shared" si="6"/>
        <v>9929</v>
      </c>
      <c r="I168" s="1">
        <v>10004.200000000001</v>
      </c>
      <c r="J168" s="4">
        <f t="shared" si="7"/>
        <v>9929</v>
      </c>
      <c r="K168" s="22"/>
      <c r="M168" s="1">
        <v>1956</v>
      </c>
      <c r="N168" s="70">
        <f>GDP!P168</f>
        <v>449350</v>
      </c>
      <c r="S168" s="5">
        <v>1956</v>
      </c>
      <c r="T168" s="5">
        <f t="shared" si="5"/>
        <v>2.2096361410926897</v>
      </c>
    </row>
    <row r="169" spans="7:20">
      <c r="G169" s="1" t="s">
        <v>99</v>
      </c>
      <c r="H169" s="81">
        <f t="shared" si="6"/>
        <v>10534</v>
      </c>
      <c r="I169" s="1">
        <v>10637.5</v>
      </c>
      <c r="J169" s="4">
        <f t="shared" si="7"/>
        <v>10534</v>
      </c>
      <c r="K169" s="22"/>
      <c r="M169" s="1">
        <v>1957</v>
      </c>
      <c r="N169" s="70">
        <f>GDP!P169</f>
        <v>474049.99999999994</v>
      </c>
      <c r="S169" s="5">
        <v>1957</v>
      </c>
      <c r="T169" s="5">
        <f t="shared" si="5"/>
        <v>2.2221284674612383</v>
      </c>
    </row>
    <row r="170" spans="7:20">
      <c r="G170" s="1" t="s">
        <v>101</v>
      </c>
      <c r="H170" s="81">
        <f t="shared" si="6"/>
        <v>10638</v>
      </c>
      <c r="I170" s="1">
        <v>10814.3</v>
      </c>
      <c r="J170" s="4">
        <f t="shared" si="7"/>
        <v>10638</v>
      </c>
      <c r="K170" s="22"/>
      <c r="M170" s="1">
        <v>1958</v>
      </c>
      <c r="N170" s="70">
        <f>GDP!P170</f>
        <v>481225</v>
      </c>
      <c r="S170" s="5">
        <v>1958</v>
      </c>
      <c r="T170" s="5">
        <f t="shared" si="5"/>
        <v>2.2106083432905606</v>
      </c>
    </row>
    <row r="171" spans="7:20">
      <c r="G171" s="1" t="s">
        <v>103</v>
      </c>
      <c r="H171" s="81">
        <f t="shared" si="6"/>
        <v>10578</v>
      </c>
      <c r="I171" s="1">
        <v>10759.5</v>
      </c>
      <c r="J171" s="4">
        <f t="shared" si="7"/>
        <v>10578</v>
      </c>
      <c r="K171" s="22"/>
      <c r="M171" s="1">
        <v>1959</v>
      </c>
      <c r="N171" s="70">
        <f>GDP!P171</f>
        <v>521650</v>
      </c>
      <c r="S171" s="5">
        <v>1959</v>
      </c>
      <c r="T171" s="5">
        <f t="shared" si="5"/>
        <v>2.0277964152209336</v>
      </c>
    </row>
    <row r="172" spans="7:20">
      <c r="G172" s="1" t="s">
        <v>105</v>
      </c>
      <c r="H172" s="81">
        <f t="shared" si="6"/>
        <v>11676</v>
      </c>
      <c r="I172" s="1">
        <v>11864.7</v>
      </c>
      <c r="J172" s="4">
        <f t="shared" si="7"/>
        <v>11676</v>
      </c>
      <c r="K172" s="22"/>
      <c r="M172" s="1">
        <v>1960</v>
      </c>
      <c r="N172" s="70">
        <f>GDP!P172</f>
        <v>542375</v>
      </c>
      <c r="S172" s="5">
        <v>1960</v>
      </c>
      <c r="T172" s="5">
        <f t="shared" si="5"/>
        <v>2.1527540908043328</v>
      </c>
    </row>
    <row r="173" spans="7:20">
      <c r="G173" s="1" t="s">
        <v>107</v>
      </c>
      <c r="H173" s="81">
        <f t="shared" si="6"/>
        <v>11860</v>
      </c>
      <c r="I173" s="1">
        <v>12064.3</v>
      </c>
      <c r="J173" s="4">
        <f t="shared" si="7"/>
        <v>11860</v>
      </c>
      <c r="K173" s="22"/>
      <c r="M173" s="1">
        <v>1961</v>
      </c>
      <c r="N173" s="70">
        <f>GDP!P173</f>
        <v>562200</v>
      </c>
      <c r="S173" s="5">
        <v>1961</v>
      </c>
      <c r="T173" s="5">
        <f t="shared" si="5"/>
        <v>2.1095695482034866</v>
      </c>
    </row>
    <row r="174" spans="7:20">
      <c r="G174" s="1" t="s">
        <v>109</v>
      </c>
      <c r="H174" s="81">
        <f t="shared" si="6"/>
        <v>12534</v>
      </c>
      <c r="I174" s="1">
        <v>12752.2</v>
      </c>
      <c r="J174" s="4">
        <f t="shared" si="7"/>
        <v>12534</v>
      </c>
      <c r="K174" s="22"/>
      <c r="M174" s="1">
        <v>1962</v>
      </c>
      <c r="N174" s="70">
        <f>GDP!P174</f>
        <v>603925</v>
      </c>
      <c r="S174" s="5">
        <v>1962</v>
      </c>
      <c r="T174" s="5">
        <f t="shared" si="5"/>
        <v>2.0754232727573787</v>
      </c>
    </row>
    <row r="175" spans="7:20">
      <c r="G175" s="1" t="s">
        <v>111</v>
      </c>
      <c r="H175" s="81">
        <f t="shared" si="6"/>
        <v>13194</v>
      </c>
      <c r="I175" s="1">
        <v>13409.7</v>
      </c>
      <c r="J175" s="4">
        <f t="shared" si="7"/>
        <v>13194</v>
      </c>
      <c r="K175" s="22"/>
      <c r="M175" s="1">
        <v>1963</v>
      </c>
      <c r="N175" s="70">
        <f>GDP!P175</f>
        <v>637450</v>
      </c>
      <c r="S175" s="5">
        <v>1963</v>
      </c>
      <c r="T175" s="5">
        <f t="shared" si="5"/>
        <v>2.0698093968154367</v>
      </c>
    </row>
    <row r="176" spans="7:20">
      <c r="G176" s="1" t="s">
        <v>113</v>
      </c>
      <c r="H176" s="81">
        <f t="shared" si="6"/>
        <v>13731</v>
      </c>
      <c r="I176" s="1">
        <v>13950.2</v>
      </c>
      <c r="J176" s="4">
        <f t="shared" si="7"/>
        <v>13731</v>
      </c>
      <c r="K176" s="22"/>
      <c r="M176" s="1">
        <v>1964</v>
      </c>
      <c r="N176" s="70">
        <f>GDP!P176</f>
        <v>684450</v>
      </c>
      <c r="S176" s="5">
        <v>1964</v>
      </c>
      <c r="T176" s="5">
        <f t="shared" si="5"/>
        <v>2.0061363138286215</v>
      </c>
    </row>
    <row r="177" spans="7:20">
      <c r="G177" s="1" t="s">
        <v>115</v>
      </c>
      <c r="H177" s="81">
        <f t="shared" si="6"/>
        <v>14570</v>
      </c>
      <c r="I177" s="1">
        <v>14792.8</v>
      </c>
      <c r="J177" s="4">
        <f t="shared" si="7"/>
        <v>14570</v>
      </c>
      <c r="K177" s="22"/>
      <c r="M177" s="1">
        <v>1965</v>
      </c>
      <c r="N177" s="70">
        <f>GDP!P177</f>
        <v>742300.00000000012</v>
      </c>
      <c r="S177" s="5">
        <v>1965</v>
      </c>
      <c r="T177" s="5">
        <f t="shared" si="5"/>
        <v>1.9628182675468138</v>
      </c>
    </row>
    <row r="178" spans="7:20">
      <c r="G178" s="1" t="s">
        <v>117</v>
      </c>
      <c r="H178" s="81">
        <f t="shared" si="6"/>
        <v>13062</v>
      </c>
      <c r="I178" s="1">
        <v>13398.1</v>
      </c>
      <c r="J178" s="4">
        <f t="shared" si="7"/>
        <v>13062</v>
      </c>
      <c r="K178" s="22"/>
      <c r="M178" s="1">
        <v>1966</v>
      </c>
      <c r="N178" s="70">
        <f>GDP!P178</f>
        <v>813400.00000000012</v>
      </c>
      <c r="S178" s="5">
        <v>1966</v>
      </c>
      <c r="T178" s="5">
        <f t="shared" si="5"/>
        <v>1.6058519793459551</v>
      </c>
    </row>
    <row r="179" spans="7:20">
      <c r="G179" s="1" t="s">
        <v>119</v>
      </c>
      <c r="H179" s="81">
        <f t="shared" si="6"/>
        <v>13719</v>
      </c>
      <c r="I179" s="1">
        <v>14118.4</v>
      </c>
      <c r="J179" s="4">
        <f t="shared" si="7"/>
        <v>13719</v>
      </c>
      <c r="K179" s="22"/>
      <c r="M179" s="1">
        <v>1967</v>
      </c>
      <c r="N179" s="70">
        <f>GDP!P179</f>
        <v>859950</v>
      </c>
      <c r="S179" s="5">
        <v>1967</v>
      </c>
      <c r="T179" s="5">
        <f t="shared" si="5"/>
        <v>1.5953253096110238</v>
      </c>
    </row>
    <row r="180" spans="7:20">
      <c r="G180" s="1" t="s">
        <v>121</v>
      </c>
      <c r="H180" s="81">
        <f t="shared" si="6"/>
        <v>14079</v>
      </c>
      <c r="I180" s="1">
        <v>14320.4</v>
      </c>
      <c r="J180" s="4">
        <f t="shared" si="7"/>
        <v>14079</v>
      </c>
      <c r="K180" s="22"/>
      <c r="M180" s="1">
        <v>1968</v>
      </c>
      <c r="N180" s="70">
        <f>GDP!P180</f>
        <v>940625</v>
      </c>
      <c r="S180" s="5">
        <v>1968</v>
      </c>
      <c r="T180" s="5">
        <f t="shared" si="5"/>
        <v>1.4967707641196013</v>
      </c>
    </row>
    <row r="181" spans="7:20">
      <c r="G181" s="1" t="s">
        <v>123</v>
      </c>
      <c r="H181" s="81">
        <f t="shared" si="6"/>
        <v>15222</v>
      </c>
      <c r="I181" s="1">
        <v>15542.8</v>
      </c>
      <c r="J181" s="4">
        <f t="shared" si="7"/>
        <v>15222</v>
      </c>
      <c r="K181" s="22"/>
      <c r="M181" s="1">
        <v>1969</v>
      </c>
      <c r="N181" s="70">
        <f>GDP!P181</f>
        <v>1017600</v>
      </c>
      <c r="S181" s="5">
        <v>1969</v>
      </c>
      <c r="T181" s="5">
        <f t="shared" si="5"/>
        <v>1.4958726415094339</v>
      </c>
    </row>
    <row r="182" spans="7:20">
      <c r="G182" s="1" t="s">
        <v>125</v>
      </c>
      <c r="H182" s="81">
        <f t="shared" si="6"/>
        <v>15705</v>
      </c>
      <c r="I182" s="1">
        <v>15904.3</v>
      </c>
      <c r="J182" s="4">
        <f t="shared" si="7"/>
        <v>15705</v>
      </c>
      <c r="K182" s="22"/>
      <c r="M182" s="1">
        <v>1970</v>
      </c>
      <c r="N182" s="70">
        <f>GDP!P182</f>
        <v>1073325</v>
      </c>
      <c r="S182" s="5">
        <v>1970</v>
      </c>
      <c r="T182" s="5">
        <f t="shared" si="5"/>
        <v>1.4632101180909791</v>
      </c>
    </row>
    <row r="183" spans="7:20">
      <c r="G183" s="1" t="s">
        <v>127</v>
      </c>
      <c r="H183" s="81">
        <f t="shared" si="6"/>
        <v>16614</v>
      </c>
      <c r="I183" s="1">
        <v>16871.8</v>
      </c>
      <c r="J183" s="4">
        <f t="shared" si="7"/>
        <v>16614</v>
      </c>
      <c r="K183" s="22"/>
      <c r="M183" s="1">
        <v>1971</v>
      </c>
      <c r="N183" s="70">
        <f>GDP!P183</f>
        <v>1164875</v>
      </c>
      <c r="S183" s="5">
        <v>1971</v>
      </c>
      <c r="T183" s="5">
        <f t="shared" si="5"/>
        <v>1.4262474514432879</v>
      </c>
    </row>
    <row r="184" spans="7:20">
      <c r="G184" s="1" t="s">
        <v>129</v>
      </c>
      <c r="H184" s="81">
        <f t="shared" si="6"/>
        <v>15477</v>
      </c>
      <c r="I184" s="1">
        <v>16847.099999999999</v>
      </c>
      <c r="J184" s="4">
        <f t="shared" si="7"/>
        <v>15477</v>
      </c>
      <c r="K184" s="22"/>
      <c r="M184" s="1">
        <v>1972</v>
      </c>
      <c r="N184" s="70">
        <f>GDP!P184</f>
        <v>1279125</v>
      </c>
      <c r="S184" s="5">
        <v>1972</v>
      </c>
      <c r="T184" s="5">
        <f t="shared" si="5"/>
        <v>1.2099677513925535</v>
      </c>
    </row>
    <row r="185" spans="7:20">
      <c r="G185" s="1" t="s">
        <v>131</v>
      </c>
      <c r="H185" s="81">
        <f t="shared" si="6"/>
        <v>16260</v>
      </c>
      <c r="I185" s="1">
        <v>16572.3</v>
      </c>
      <c r="J185" s="4">
        <f t="shared" si="7"/>
        <v>16260</v>
      </c>
      <c r="K185" s="22"/>
      <c r="M185" s="1">
        <v>1973</v>
      </c>
      <c r="N185" s="70">
        <f>GDP!P185</f>
        <v>1425375</v>
      </c>
      <c r="S185" s="5">
        <v>1973</v>
      </c>
      <c r="T185" s="5">
        <f t="shared" si="5"/>
        <v>1.1407524335701131</v>
      </c>
    </row>
    <row r="186" spans="7:20">
      <c r="G186" s="1" t="s">
        <v>133</v>
      </c>
      <c r="H186" s="81">
        <f t="shared" si="6"/>
        <v>16844</v>
      </c>
      <c r="I186" s="1">
        <v>17109.8</v>
      </c>
      <c r="J186" s="4">
        <f t="shared" si="7"/>
        <v>16844</v>
      </c>
      <c r="K186" s="22"/>
      <c r="M186" s="1">
        <v>1974</v>
      </c>
      <c r="N186" s="70">
        <f>GDP!P186</f>
        <v>1545250</v>
      </c>
      <c r="S186" s="5">
        <v>1974</v>
      </c>
      <c r="T186" s="5">
        <f t="shared" si="5"/>
        <v>1.0900501536968128</v>
      </c>
    </row>
    <row r="187" spans="7:20">
      <c r="G187" s="1" t="s">
        <v>135</v>
      </c>
      <c r="H187" s="81">
        <f t="shared" si="6"/>
        <v>16551</v>
      </c>
      <c r="I187" s="1">
        <v>16847.7</v>
      </c>
      <c r="J187" s="4">
        <f t="shared" si="7"/>
        <v>16551</v>
      </c>
      <c r="K187" s="22"/>
      <c r="M187" s="1">
        <v>1975</v>
      </c>
      <c r="N187" s="70">
        <f>GDP!P187</f>
        <v>1684900</v>
      </c>
      <c r="S187" s="5">
        <v>1975</v>
      </c>
      <c r="T187" s="5">
        <f t="shared" si="5"/>
        <v>0.98231349041486138</v>
      </c>
    </row>
    <row r="188" spans="7:20">
      <c r="G188" s="1" t="s">
        <v>137</v>
      </c>
      <c r="H188" s="81">
        <f t="shared" si="6"/>
        <v>16963</v>
      </c>
      <c r="I188" s="1">
        <v>17399.099999999999</v>
      </c>
      <c r="J188" s="4">
        <f t="shared" si="7"/>
        <v>16963</v>
      </c>
      <c r="K188" s="22"/>
      <c r="M188" s="1">
        <v>1976</v>
      </c>
      <c r="N188" s="70">
        <f>GDP!P188</f>
        <v>1873425</v>
      </c>
      <c r="S188" s="5">
        <v>1976</v>
      </c>
      <c r="T188" s="5">
        <f t="shared" si="5"/>
        <v>0.9054539146216154</v>
      </c>
    </row>
    <row r="189" spans="7:20">
      <c r="G189" s="1" t="s">
        <v>139</v>
      </c>
      <c r="H189" s="81">
        <f t="shared" si="6"/>
        <v>17548</v>
      </c>
      <c r="I189" s="1">
        <v>17832.7</v>
      </c>
      <c r="J189" s="4">
        <f t="shared" si="7"/>
        <v>17548</v>
      </c>
      <c r="K189" s="22"/>
      <c r="M189" s="1">
        <v>1977</v>
      </c>
      <c r="N189" s="70">
        <f>GDP!P189</f>
        <v>2081824.9999999998</v>
      </c>
      <c r="S189" s="5">
        <v>1977</v>
      </c>
      <c r="T189" s="5">
        <f t="shared" si="5"/>
        <v>0.84291426993143048</v>
      </c>
    </row>
    <row r="190" spans="7:20">
      <c r="G190" s="1" t="s">
        <v>141</v>
      </c>
      <c r="H190" s="81">
        <f t="shared" si="6"/>
        <v>18376</v>
      </c>
      <c r="I190" s="1">
        <v>18664.900000000001</v>
      </c>
      <c r="J190" s="4">
        <f t="shared" si="7"/>
        <v>18376</v>
      </c>
      <c r="K190" s="22"/>
      <c r="M190" s="1">
        <v>1978</v>
      </c>
      <c r="N190" s="70">
        <f>GDP!P190</f>
        <v>2351600</v>
      </c>
      <c r="S190" s="5">
        <v>1978</v>
      </c>
      <c r="T190" s="5">
        <f t="shared" si="5"/>
        <v>0.78142541248511654</v>
      </c>
    </row>
    <row r="191" spans="7:20">
      <c r="G191" s="1" t="s">
        <v>143</v>
      </c>
      <c r="H191" s="81">
        <f t="shared" si="6"/>
        <v>18745</v>
      </c>
      <c r="I191" s="1">
        <v>19049.5</v>
      </c>
      <c r="J191" s="4">
        <f t="shared" si="7"/>
        <v>18745</v>
      </c>
      <c r="K191" s="22"/>
      <c r="M191" s="1">
        <v>1979</v>
      </c>
      <c r="N191" s="70">
        <f>GDP!P191</f>
        <v>2627325</v>
      </c>
      <c r="S191" s="5">
        <v>1979</v>
      </c>
      <c r="T191" s="5">
        <f t="shared" si="5"/>
        <v>0.71346331344618574</v>
      </c>
    </row>
    <row r="192" spans="7:20">
      <c r="G192" s="1" t="s">
        <v>145</v>
      </c>
      <c r="H192" s="81">
        <f t="shared" si="6"/>
        <v>24329</v>
      </c>
      <c r="I192" s="1">
        <v>24619</v>
      </c>
      <c r="J192" s="4">
        <f t="shared" si="7"/>
        <v>24329</v>
      </c>
      <c r="K192" s="22"/>
      <c r="M192" s="1">
        <v>1980</v>
      </c>
      <c r="N192" s="70">
        <f>GDP!P192</f>
        <v>2857325.0000000005</v>
      </c>
      <c r="S192" s="5">
        <v>1980</v>
      </c>
      <c r="T192" s="5">
        <f t="shared" si="5"/>
        <v>0.85146071937913947</v>
      </c>
    </row>
    <row r="193" spans="7:20">
      <c r="G193" s="1" t="s">
        <v>147</v>
      </c>
      <c r="H193" s="81">
        <f t="shared" si="6"/>
        <v>40839</v>
      </c>
      <c r="I193" s="1">
        <v>40419.599999999999</v>
      </c>
      <c r="J193" s="4">
        <f t="shared" si="7"/>
        <v>40839</v>
      </c>
      <c r="K193" s="22"/>
      <c r="M193" s="1">
        <v>1981</v>
      </c>
      <c r="N193" s="70">
        <f>GDP!P193</f>
        <v>3207024.9999999995</v>
      </c>
      <c r="S193" s="5">
        <v>1981</v>
      </c>
      <c r="T193" s="5">
        <f t="shared" si="5"/>
        <v>1.2734231881572486</v>
      </c>
    </row>
    <row r="194" spans="7:20">
      <c r="G194" s="1" t="s">
        <v>149</v>
      </c>
      <c r="H194" s="81">
        <f t="shared" si="6"/>
        <v>36311</v>
      </c>
      <c r="I194" s="1">
        <v>36779.4</v>
      </c>
      <c r="J194" s="4">
        <f t="shared" si="7"/>
        <v>36311</v>
      </c>
      <c r="K194" s="22"/>
      <c r="M194" s="1">
        <v>1982</v>
      </c>
      <c r="N194" s="70">
        <f>GDP!P194</f>
        <v>3343800</v>
      </c>
      <c r="S194" s="5">
        <v>1982</v>
      </c>
      <c r="T194" s="5">
        <f t="shared" si="5"/>
        <v>1.0859202105389079</v>
      </c>
    </row>
    <row r="195" spans="7:20">
      <c r="G195" s="1" t="s">
        <v>151</v>
      </c>
      <c r="H195" s="81">
        <f t="shared" si="6"/>
        <v>35300</v>
      </c>
      <c r="I195" s="1">
        <v>35765.5</v>
      </c>
      <c r="J195" s="4">
        <f t="shared" si="7"/>
        <v>35300</v>
      </c>
      <c r="K195" s="22"/>
      <c r="M195" s="1">
        <v>1983</v>
      </c>
      <c r="N195" s="70">
        <f>GDP!P195</f>
        <v>3634025.0000000005</v>
      </c>
      <c r="S195" s="5">
        <v>1983</v>
      </c>
      <c r="T195" s="5">
        <f t="shared" si="5"/>
        <v>0.97137471536381825</v>
      </c>
    </row>
    <row r="196" spans="7:20">
      <c r="G196" s="1" t="s">
        <v>153</v>
      </c>
      <c r="H196" s="81">
        <f t="shared" si="6"/>
        <v>37361</v>
      </c>
      <c r="I196" s="1">
        <v>38017.5</v>
      </c>
      <c r="J196" s="4">
        <f t="shared" si="7"/>
        <v>37361</v>
      </c>
      <c r="K196" s="22"/>
      <c r="M196" s="1">
        <v>1984</v>
      </c>
      <c r="N196" s="70">
        <f>GDP!P196</f>
        <v>4037650</v>
      </c>
      <c r="S196" s="5">
        <v>1984</v>
      </c>
      <c r="T196" s="5">
        <f t="shared" si="5"/>
        <v>0.92531546815598187</v>
      </c>
    </row>
    <row r="197" spans="7:20">
      <c r="G197" s="1" t="s">
        <v>155</v>
      </c>
      <c r="H197" s="81">
        <f t="shared" si="6"/>
        <v>35992</v>
      </c>
      <c r="I197" s="1">
        <v>37004.9</v>
      </c>
      <c r="J197" s="4">
        <f t="shared" si="7"/>
        <v>35992</v>
      </c>
      <c r="K197" s="22"/>
      <c r="M197" s="1">
        <v>1985</v>
      </c>
      <c r="N197" s="70">
        <f>GDP!P197</f>
        <v>4339000</v>
      </c>
      <c r="S197" s="5">
        <v>1985</v>
      </c>
      <c r="T197" s="5">
        <f t="shared" si="5"/>
        <v>0.82949988476607517</v>
      </c>
    </row>
    <row r="198" spans="7:20">
      <c r="G198" s="1" t="s">
        <v>157</v>
      </c>
      <c r="H198" s="81">
        <f t="shared" si="6"/>
        <v>32919</v>
      </c>
      <c r="I198" s="1">
        <v>33672</v>
      </c>
      <c r="J198" s="4">
        <f t="shared" si="7"/>
        <v>32919</v>
      </c>
      <c r="K198" s="22"/>
      <c r="M198" s="1">
        <v>1986</v>
      </c>
      <c r="N198" s="70">
        <f>GDP!P198</f>
        <v>4579625</v>
      </c>
      <c r="S198" s="5">
        <v>1986</v>
      </c>
      <c r="T198" s="5">
        <f t="shared" si="5"/>
        <v>0.71881431339902291</v>
      </c>
    </row>
    <row r="199" spans="7:20">
      <c r="G199" s="1" t="s">
        <v>159</v>
      </c>
      <c r="H199" s="81">
        <f t="shared" si="6"/>
        <v>32457</v>
      </c>
      <c r="I199" s="1">
        <v>33311</v>
      </c>
      <c r="J199" s="4">
        <f t="shared" si="7"/>
        <v>32457</v>
      </c>
      <c r="K199" s="22"/>
      <c r="M199" s="1">
        <v>1987</v>
      </c>
      <c r="N199" s="70">
        <f>GDP!P199</f>
        <v>4855250</v>
      </c>
      <c r="S199" s="5">
        <v>1987</v>
      </c>
      <c r="T199" s="5">
        <f t="shared" si="5"/>
        <v>0.66849286854435919</v>
      </c>
    </row>
    <row r="200" spans="7:20">
      <c r="G200" s="1" t="s">
        <v>161</v>
      </c>
      <c r="H200" s="81">
        <f t="shared" si="6"/>
        <v>35227</v>
      </c>
      <c r="I200" s="1">
        <v>36287</v>
      </c>
      <c r="J200" s="4">
        <f t="shared" si="7"/>
        <v>35227</v>
      </c>
      <c r="K200" s="22"/>
      <c r="M200" s="1">
        <v>1988</v>
      </c>
      <c r="N200" s="70">
        <f>GDP!P200</f>
        <v>5236425</v>
      </c>
      <c r="S200" s="5">
        <v>1988</v>
      </c>
      <c r="T200" s="5">
        <f t="shared" si="5"/>
        <v>0.67272996366796045</v>
      </c>
    </row>
    <row r="201" spans="7:20">
      <c r="G201" s="1" t="s">
        <v>163</v>
      </c>
      <c r="H201" s="81">
        <f t="shared" si="6"/>
        <v>34386</v>
      </c>
      <c r="I201" s="1">
        <v>36207</v>
      </c>
      <c r="J201" s="4">
        <f t="shared" si="7"/>
        <v>34386</v>
      </c>
      <c r="K201" s="22"/>
      <c r="M201" s="1">
        <v>1989</v>
      </c>
      <c r="N201" s="70">
        <f>GDP!P201</f>
        <v>5641599.9999999991</v>
      </c>
      <c r="S201" s="5">
        <v>1989</v>
      </c>
      <c r="T201" s="5">
        <f t="shared" si="5"/>
        <v>0.60950794100964278</v>
      </c>
    </row>
    <row r="202" spans="7:20">
      <c r="G202" s="1" t="s">
        <v>165</v>
      </c>
      <c r="H202" s="81">
        <f t="shared" si="6"/>
        <v>35345</v>
      </c>
      <c r="I202" s="1">
        <v>37289</v>
      </c>
      <c r="J202" s="4">
        <f t="shared" si="7"/>
        <v>35345</v>
      </c>
      <c r="K202" s="22"/>
      <c r="M202" s="1">
        <v>1990</v>
      </c>
      <c r="N202" s="70">
        <f>GDP!P202</f>
        <v>5963125.0000000009</v>
      </c>
      <c r="S202" s="5">
        <v>1990</v>
      </c>
      <c r="T202" s="5">
        <f t="shared" si="5"/>
        <v>0.59272612933654745</v>
      </c>
    </row>
    <row r="203" spans="7:20">
      <c r="G203" s="1" t="s">
        <v>167</v>
      </c>
      <c r="H203" s="81">
        <f t="shared" si="6"/>
        <v>42402</v>
      </c>
      <c r="I203" s="1">
        <v>42577.5</v>
      </c>
      <c r="J203" s="4">
        <f t="shared" si="7"/>
        <v>42402</v>
      </c>
      <c r="K203" s="22"/>
      <c r="M203" s="1">
        <v>1991</v>
      </c>
      <c r="N203" s="70">
        <f>GDP!P203</f>
        <v>6158125</v>
      </c>
      <c r="S203" s="5">
        <v>1991</v>
      </c>
      <c r="T203" s="5">
        <f t="shared" si="5"/>
        <v>0.68855373997767177</v>
      </c>
    </row>
    <row r="204" spans="7:20">
      <c r="G204" s="1" t="s">
        <v>169</v>
      </c>
      <c r="H204" s="81">
        <f t="shared" si="6"/>
        <v>45569</v>
      </c>
      <c r="I204" s="1">
        <v>46689.8</v>
      </c>
      <c r="J204" s="4">
        <f t="shared" si="7"/>
        <v>45569</v>
      </c>
      <c r="K204" s="22"/>
      <c r="M204" s="1">
        <v>1992</v>
      </c>
      <c r="N204" s="70">
        <f>GDP!P204</f>
        <v>6520325</v>
      </c>
      <c r="S204" s="5">
        <v>1992</v>
      </c>
      <c r="T204" s="5">
        <f t="shared" ref="T204:T236" si="8">(H204/N204)*100</f>
        <v>0.69887620632407133</v>
      </c>
    </row>
    <row r="205" spans="7:20">
      <c r="G205" s="1" t="s">
        <v>171</v>
      </c>
      <c r="H205" s="81">
        <f t="shared" si="6"/>
        <v>48057</v>
      </c>
      <c r="I205" s="1">
        <v>48949</v>
      </c>
      <c r="J205" s="4">
        <f t="shared" si="7"/>
        <v>48057</v>
      </c>
      <c r="K205" s="22"/>
      <c r="M205" s="1">
        <v>1993</v>
      </c>
      <c r="N205" s="70">
        <f>GDP!P205</f>
        <v>6858550</v>
      </c>
      <c r="S205" s="5">
        <v>1993</v>
      </c>
      <c r="T205" s="5">
        <f t="shared" si="8"/>
        <v>0.70068746309351104</v>
      </c>
    </row>
    <row r="206" spans="7:20">
      <c r="G206" s="1" t="s">
        <v>173</v>
      </c>
      <c r="H206" s="81">
        <f t="shared" si="6"/>
        <v>55225</v>
      </c>
      <c r="I206" s="1">
        <v>56782.3</v>
      </c>
      <c r="J206" s="4">
        <f t="shared" si="7"/>
        <v>55225</v>
      </c>
      <c r="K206" s="22"/>
      <c r="M206" s="1">
        <v>1994</v>
      </c>
      <c r="N206" s="70">
        <f>GDP!P206</f>
        <v>7287249.9999999991</v>
      </c>
      <c r="S206" s="5">
        <v>1994</v>
      </c>
      <c r="T206" s="5">
        <f t="shared" si="8"/>
        <v>0.75783045730556808</v>
      </c>
    </row>
    <row r="207" spans="7:20">
      <c r="G207" s="1" t="s">
        <v>175</v>
      </c>
      <c r="H207" s="81">
        <f t="shared" si="6"/>
        <v>57484</v>
      </c>
      <c r="I207" s="1">
        <v>59298</v>
      </c>
      <c r="J207" s="4">
        <f t="shared" si="7"/>
        <v>57484</v>
      </c>
      <c r="K207" s="22"/>
      <c r="M207" s="1">
        <v>1995</v>
      </c>
      <c r="N207" s="70">
        <f>GDP!P207</f>
        <v>7639750</v>
      </c>
      <c r="S207" s="5">
        <v>1995</v>
      </c>
      <c r="T207" s="5">
        <f t="shared" si="8"/>
        <v>0.75243299846199152</v>
      </c>
    </row>
    <row r="208" spans="7:20">
      <c r="G208" s="1" t="s">
        <v>177</v>
      </c>
      <c r="H208" s="81">
        <f t="shared" si="6"/>
        <v>54014</v>
      </c>
      <c r="I208" s="1">
        <v>56027</v>
      </c>
      <c r="J208" s="4">
        <f t="shared" si="7"/>
        <v>54014</v>
      </c>
      <c r="K208" s="22"/>
      <c r="M208" s="1">
        <v>1996</v>
      </c>
      <c r="N208" s="70">
        <f>GDP!P208</f>
        <v>8073124.9999999991</v>
      </c>
      <c r="S208" s="5">
        <v>1996</v>
      </c>
      <c r="T208" s="5">
        <f t="shared" si="8"/>
        <v>0.66905937911279723</v>
      </c>
    </row>
    <row r="209" spans="7:20">
      <c r="G209" s="1" t="s">
        <v>179</v>
      </c>
      <c r="H209" s="81">
        <f t="shared" si="6"/>
        <v>56924</v>
      </c>
      <c r="I209" s="1">
        <v>58688.6</v>
      </c>
      <c r="J209" s="4">
        <f t="shared" si="7"/>
        <v>56924</v>
      </c>
      <c r="K209" s="22"/>
      <c r="M209" s="1">
        <v>1997</v>
      </c>
      <c r="N209" s="70">
        <f>GDP!P209</f>
        <v>8577550</v>
      </c>
      <c r="S209" s="5">
        <v>1997</v>
      </c>
      <c r="T209" s="5">
        <f t="shared" si="8"/>
        <v>0.66363938420644586</v>
      </c>
    </row>
    <row r="210" spans="7:20">
      <c r="G210" s="1" t="s">
        <v>181</v>
      </c>
      <c r="H210" s="81">
        <f t="shared" ref="H210:H236" si="9">J210</f>
        <v>57673</v>
      </c>
      <c r="I210" s="1">
        <v>59231</v>
      </c>
      <c r="J210" s="4">
        <f t="shared" si="7"/>
        <v>57673</v>
      </c>
      <c r="K210" s="22"/>
      <c r="M210" s="1">
        <v>1998</v>
      </c>
      <c r="N210" s="70">
        <f>GDP!P210</f>
        <v>9062825</v>
      </c>
      <c r="S210" s="5">
        <v>1998</v>
      </c>
      <c r="T210" s="5">
        <f t="shared" si="8"/>
        <v>0.63636890263245727</v>
      </c>
    </row>
    <row r="211" spans="7:20">
      <c r="G211" s="1" t="s">
        <v>183</v>
      </c>
      <c r="H211" s="81">
        <f t="shared" si="9"/>
        <v>70414</v>
      </c>
      <c r="I211" s="1">
        <v>72076</v>
      </c>
      <c r="J211" s="4">
        <f t="shared" ref="J211:J236" si="10">C79</f>
        <v>70414</v>
      </c>
      <c r="K211" s="22"/>
      <c r="M211" s="1">
        <v>1999</v>
      </c>
      <c r="N211" s="70">
        <f>GDP!P211</f>
        <v>9631175</v>
      </c>
      <c r="S211" s="5">
        <v>1999</v>
      </c>
      <c r="T211" s="5">
        <f t="shared" si="8"/>
        <v>0.73110497940282471</v>
      </c>
    </row>
    <row r="212" spans="7:20">
      <c r="G212" s="1" t="s">
        <v>185</v>
      </c>
      <c r="H212" s="81">
        <f t="shared" si="9"/>
        <v>68865</v>
      </c>
      <c r="I212" s="1">
        <v>68865</v>
      </c>
      <c r="J212" s="4">
        <f t="shared" si="10"/>
        <v>68865</v>
      </c>
      <c r="K212" s="22"/>
      <c r="M212" s="1">
        <v>2000</v>
      </c>
      <c r="N212" s="70">
        <f>GDP!P212</f>
        <v>10250950</v>
      </c>
      <c r="S212" s="5">
        <v>2000</v>
      </c>
      <c r="T212" s="5">
        <f t="shared" si="8"/>
        <v>0.67179139494388318</v>
      </c>
    </row>
    <row r="213" spans="7:20">
      <c r="G213" s="1" t="s">
        <v>187</v>
      </c>
      <c r="H213" s="81">
        <f t="shared" si="9"/>
        <v>66232</v>
      </c>
      <c r="I213" s="1">
        <v>66232</v>
      </c>
      <c r="J213" s="4">
        <f t="shared" si="10"/>
        <v>66232</v>
      </c>
      <c r="K213" s="22"/>
      <c r="M213" s="1">
        <v>2001</v>
      </c>
      <c r="N213" s="70">
        <f>GDP!P213</f>
        <v>10581925</v>
      </c>
      <c r="S213" s="5">
        <v>2001</v>
      </c>
      <c r="T213" s="5">
        <f t="shared" si="8"/>
        <v>0.62589746194572349</v>
      </c>
    </row>
    <row r="214" spans="7:20">
      <c r="G214" s="1" t="s">
        <v>189</v>
      </c>
      <c r="H214" s="81">
        <f t="shared" si="9"/>
        <v>66989</v>
      </c>
      <c r="I214" s="1">
        <v>66989</v>
      </c>
      <c r="J214" s="4">
        <f t="shared" si="10"/>
        <v>66989</v>
      </c>
      <c r="K214" s="22"/>
      <c r="M214" s="1">
        <v>2002</v>
      </c>
      <c r="N214" s="70">
        <f>GDP!P214</f>
        <v>10929100</v>
      </c>
      <c r="S214" s="5">
        <v>2002</v>
      </c>
      <c r="T214" s="5">
        <f t="shared" si="8"/>
        <v>0.61294159628880696</v>
      </c>
    </row>
    <row r="215" spans="7:20">
      <c r="G215" s="1" t="s">
        <v>191</v>
      </c>
      <c r="H215" s="81">
        <f t="shared" si="9"/>
        <v>67524</v>
      </c>
      <c r="I215" s="1">
        <v>67524</v>
      </c>
      <c r="J215" s="4">
        <f t="shared" si="10"/>
        <v>67524</v>
      </c>
      <c r="K215" s="22"/>
      <c r="M215" s="1">
        <v>2003</v>
      </c>
      <c r="N215" s="70">
        <f>GDP!P215</f>
        <v>11456450</v>
      </c>
      <c r="S215" s="5">
        <v>2003</v>
      </c>
      <c r="T215" s="5">
        <f t="shared" si="8"/>
        <v>0.58939723910984643</v>
      </c>
    </row>
    <row r="216" spans="7:20">
      <c r="G216" s="1" t="s">
        <v>193</v>
      </c>
      <c r="H216" s="81">
        <f t="shared" si="9"/>
        <v>69855</v>
      </c>
      <c r="I216" s="1">
        <v>69855</v>
      </c>
      <c r="J216" s="4">
        <f t="shared" si="10"/>
        <v>69855</v>
      </c>
      <c r="K216" s="22"/>
      <c r="M216" s="1">
        <v>2004</v>
      </c>
      <c r="N216" s="70">
        <f>GDP!P216</f>
        <v>12217175</v>
      </c>
      <c r="S216" s="5">
        <v>2004</v>
      </c>
      <c r="T216" s="5">
        <f t="shared" si="8"/>
        <v>0.57177702701320066</v>
      </c>
    </row>
    <row r="217" spans="7:20">
      <c r="G217" s="1" t="s">
        <v>195</v>
      </c>
      <c r="H217" s="81">
        <f t="shared" si="9"/>
        <v>73094</v>
      </c>
      <c r="I217" s="1">
        <v>73094</v>
      </c>
      <c r="J217" s="4">
        <f t="shared" si="10"/>
        <v>73094</v>
      </c>
      <c r="K217" s="22"/>
      <c r="M217" s="1">
        <v>2005</v>
      </c>
      <c r="N217" s="70">
        <f>GDP!P217</f>
        <v>13039200</v>
      </c>
      <c r="S217" s="5">
        <v>2005</v>
      </c>
      <c r="T217" s="5">
        <f t="shared" si="8"/>
        <v>0.56057120068715871</v>
      </c>
    </row>
    <row r="218" spans="7:20">
      <c r="G218" s="15">
        <v>2006</v>
      </c>
      <c r="H218" s="81">
        <f t="shared" si="9"/>
        <v>73961</v>
      </c>
      <c r="J218" s="4">
        <f t="shared" si="10"/>
        <v>73961</v>
      </c>
      <c r="K218" s="22"/>
      <c r="M218" s="1">
        <v>2006</v>
      </c>
      <c r="N218" s="70">
        <f>GDP!P218</f>
        <v>13815600</v>
      </c>
      <c r="S218" s="5">
        <v>2006</v>
      </c>
      <c r="T218" s="5">
        <f t="shared" si="8"/>
        <v>0.53534410376675634</v>
      </c>
    </row>
    <row r="219" spans="7:20">
      <c r="G219" s="15">
        <v>2007</v>
      </c>
      <c r="H219" s="81">
        <f t="shared" si="9"/>
        <v>65069</v>
      </c>
      <c r="J219" s="4">
        <f t="shared" si="10"/>
        <v>65069</v>
      </c>
      <c r="K219" s="22"/>
      <c r="M219" s="1">
        <v>2007</v>
      </c>
      <c r="N219" s="70">
        <f>GDP!P219</f>
        <v>14474250</v>
      </c>
      <c r="S219" s="5">
        <v>2007</v>
      </c>
      <c r="T219" s="5">
        <f t="shared" si="8"/>
        <v>0.44955006304299011</v>
      </c>
    </row>
    <row r="220" spans="7:20">
      <c r="G220" s="15">
        <v>2008</v>
      </c>
      <c r="H220" s="81">
        <f t="shared" si="9"/>
        <v>67334</v>
      </c>
      <c r="J220" s="4">
        <f t="shared" si="10"/>
        <v>67334</v>
      </c>
      <c r="K220" s="22"/>
      <c r="M220" s="1">
        <v>2008</v>
      </c>
      <c r="N220" s="70">
        <f>GDP!P220</f>
        <v>14769849.999999998</v>
      </c>
      <c r="S220" s="5">
        <v>2008</v>
      </c>
      <c r="T220" s="5">
        <f t="shared" si="8"/>
        <v>0.45588817760505362</v>
      </c>
    </row>
    <row r="221" spans="7:20">
      <c r="G221" s="15">
        <v>2009</v>
      </c>
      <c r="H221" s="81">
        <f t="shared" si="9"/>
        <v>62483</v>
      </c>
      <c r="J221" s="4">
        <f t="shared" si="10"/>
        <v>62483</v>
      </c>
      <c r="K221" s="22"/>
      <c r="M221" s="1">
        <v>2009</v>
      </c>
      <c r="N221" s="70">
        <f>GDP!P221</f>
        <v>14478050</v>
      </c>
      <c r="S221" s="5">
        <v>2009</v>
      </c>
      <c r="T221" s="5">
        <f t="shared" si="8"/>
        <v>0.43157054990140248</v>
      </c>
    </row>
    <row r="222" spans="7:20">
      <c r="G222" s="15">
        <v>2010</v>
      </c>
      <c r="H222" s="81">
        <f t="shared" si="9"/>
        <v>66909</v>
      </c>
      <c r="J222" s="4">
        <f t="shared" si="10"/>
        <v>66909</v>
      </c>
      <c r="K222" s="22"/>
      <c r="M222" s="1">
        <v>2010</v>
      </c>
      <c r="N222" s="70">
        <f>GDP!P222</f>
        <v>15048975</v>
      </c>
      <c r="S222" s="5">
        <v>2010</v>
      </c>
      <c r="T222" s="5">
        <f t="shared" si="8"/>
        <v>0.44460835372508756</v>
      </c>
    </row>
    <row r="223" spans="7:20">
      <c r="G223" s="15">
        <v>2011</v>
      </c>
      <c r="H223" s="81">
        <f t="shared" si="9"/>
        <v>72381</v>
      </c>
      <c r="J223" s="4">
        <f t="shared" si="10"/>
        <v>72381</v>
      </c>
      <c r="K223" s="22"/>
      <c r="M223" s="1">
        <v>2011</v>
      </c>
      <c r="N223" s="70">
        <f>GDP!P223</f>
        <v>15599725.000000002</v>
      </c>
      <c r="S223" s="5">
        <v>2011</v>
      </c>
      <c r="T223" s="5">
        <f t="shared" si="8"/>
        <v>0.46398894852313094</v>
      </c>
    </row>
    <row r="224" spans="7:20">
      <c r="G224" s="15">
        <v>2012</v>
      </c>
      <c r="H224" s="81">
        <f t="shared" si="9"/>
        <v>79061</v>
      </c>
      <c r="J224" s="4">
        <f t="shared" si="10"/>
        <v>79061</v>
      </c>
      <c r="K224" s="22"/>
      <c r="M224" s="1">
        <v>2012</v>
      </c>
      <c r="N224" s="70">
        <f>GDP!P224</f>
        <v>16253950</v>
      </c>
      <c r="S224" s="5">
        <v>2012</v>
      </c>
      <c r="T224" s="5">
        <f t="shared" si="8"/>
        <v>0.48641099548109845</v>
      </c>
    </row>
    <row r="225" spans="7:20">
      <c r="G225" s="15">
        <v>2013</v>
      </c>
      <c r="H225" s="81">
        <f t="shared" si="9"/>
        <v>84007</v>
      </c>
      <c r="J225" s="4">
        <f t="shared" si="10"/>
        <v>84007</v>
      </c>
      <c r="K225" s="22"/>
      <c r="M225" s="1">
        <v>2013</v>
      </c>
      <c r="N225" s="70">
        <f>GDP!P225</f>
        <v>16880675</v>
      </c>
      <c r="S225" s="5">
        <v>2013</v>
      </c>
      <c r="T225" s="5">
        <f t="shared" si="8"/>
        <v>0.49765190076818611</v>
      </c>
    </row>
    <row r="226" spans="7:20">
      <c r="G226" s="15">
        <v>2014</v>
      </c>
      <c r="H226" s="81">
        <f t="shared" si="9"/>
        <v>93368</v>
      </c>
      <c r="J226" s="4">
        <f t="shared" si="10"/>
        <v>93368</v>
      </c>
      <c r="K226" s="22"/>
      <c r="M226" s="1">
        <v>2014</v>
      </c>
      <c r="N226" s="70">
        <f>GDP!P226</f>
        <v>17608125</v>
      </c>
      <c r="S226" s="5">
        <v>2014</v>
      </c>
      <c r="T226" s="5">
        <f t="shared" si="8"/>
        <v>0.53025520888794231</v>
      </c>
    </row>
    <row r="227" spans="7:20">
      <c r="G227" s="15">
        <v>2015</v>
      </c>
      <c r="H227" s="81">
        <f t="shared" si="9"/>
        <v>98279</v>
      </c>
      <c r="J227" s="4">
        <f t="shared" si="10"/>
        <v>98279</v>
      </c>
      <c r="K227" s="22"/>
      <c r="M227" s="1">
        <v>2015</v>
      </c>
      <c r="N227" s="70">
        <f>GDP!P227</f>
        <v>18295000</v>
      </c>
      <c r="S227" s="5">
        <v>2015</v>
      </c>
      <c r="T227" s="5">
        <f t="shared" si="8"/>
        <v>0.53719048920470081</v>
      </c>
    </row>
    <row r="228" spans="7:20">
      <c r="G228" s="15">
        <v>2016</v>
      </c>
      <c r="H228" s="81">
        <f t="shared" si="9"/>
        <v>95026</v>
      </c>
      <c r="J228" s="4">
        <f t="shared" si="10"/>
        <v>95026</v>
      </c>
      <c r="K228" s="22"/>
      <c r="M228" s="1">
        <v>2016</v>
      </c>
      <c r="N228" s="70">
        <f>GDP!P228</f>
        <v>18804900</v>
      </c>
      <c r="S228" s="5">
        <v>2016</v>
      </c>
      <c r="T228" s="5">
        <f t="shared" si="8"/>
        <v>0.50532573956787863</v>
      </c>
    </row>
    <row r="229" spans="7:20">
      <c r="G229" s="15">
        <v>2017</v>
      </c>
      <c r="H229" s="81">
        <f t="shared" si="9"/>
        <v>83823</v>
      </c>
      <c r="J229" s="4">
        <f t="shared" si="10"/>
        <v>83823</v>
      </c>
      <c r="K229" s="22"/>
      <c r="M229" s="1">
        <v>2017</v>
      </c>
      <c r="N229" s="70">
        <f>GDP!P229</f>
        <v>19612100</v>
      </c>
      <c r="S229" s="5">
        <v>2017</v>
      </c>
      <c r="T229" s="5">
        <f t="shared" si="8"/>
        <v>0.42740451048077466</v>
      </c>
    </row>
    <row r="230" spans="7:20">
      <c r="G230" s="15">
        <v>2018</v>
      </c>
      <c r="H230" s="81">
        <f t="shared" si="9"/>
        <v>94986</v>
      </c>
      <c r="J230" s="4">
        <f t="shared" si="10"/>
        <v>94986</v>
      </c>
      <c r="K230" s="22"/>
      <c r="M230" s="1">
        <v>2018</v>
      </c>
      <c r="N230" s="70">
        <f>GDP!P230</f>
        <v>20656525</v>
      </c>
      <c r="S230" s="5">
        <v>2018</v>
      </c>
      <c r="T230" s="5">
        <f t="shared" si="8"/>
        <v>0.45983533048274094</v>
      </c>
    </row>
    <row r="231" spans="7:20">
      <c r="G231" s="15">
        <v>2019</v>
      </c>
      <c r="H231" s="81">
        <f t="shared" si="9"/>
        <v>98914</v>
      </c>
      <c r="J231" s="4">
        <f t="shared" si="10"/>
        <v>98914</v>
      </c>
      <c r="K231" s="22"/>
      <c r="M231" s="1">
        <v>2019</v>
      </c>
      <c r="N231" s="70">
        <f>GDP!P231</f>
        <v>21539975</v>
      </c>
      <c r="S231" s="5">
        <v>2019</v>
      </c>
      <c r="T231" s="5">
        <f t="shared" si="8"/>
        <v>0.45921130363428925</v>
      </c>
    </row>
    <row r="232" spans="7:20">
      <c r="G232" s="15">
        <v>2020</v>
      </c>
      <c r="H232" s="81">
        <f t="shared" si="9"/>
        <v>86780</v>
      </c>
      <c r="J232" s="4">
        <f t="shared" si="10"/>
        <v>86780</v>
      </c>
      <c r="K232" s="22"/>
      <c r="M232" s="1">
        <v>2020</v>
      </c>
      <c r="N232" s="70">
        <f>GDP!P232</f>
        <v>21354125</v>
      </c>
      <c r="S232" s="5">
        <v>2020</v>
      </c>
      <c r="T232" s="5">
        <f t="shared" si="8"/>
        <v>0.4063851831906013</v>
      </c>
    </row>
    <row r="233" spans="7:20">
      <c r="G233" s="15">
        <v>2021</v>
      </c>
      <c r="H233" s="81">
        <f t="shared" si="9"/>
        <v>75274</v>
      </c>
      <c r="J233" s="4">
        <f t="shared" si="10"/>
        <v>75274</v>
      </c>
      <c r="K233" s="22"/>
      <c r="M233" s="1">
        <v>2021</v>
      </c>
      <c r="N233" s="70">
        <f>GDP!P233</f>
        <v>23681175</v>
      </c>
      <c r="S233" s="5">
        <v>2021</v>
      </c>
      <c r="T233" s="5">
        <f t="shared" si="8"/>
        <v>0.31786429516271891</v>
      </c>
    </row>
    <row r="234" spans="7:20">
      <c r="G234" s="15">
        <v>2022</v>
      </c>
      <c r="H234" s="81">
        <f t="shared" si="9"/>
        <v>87728</v>
      </c>
      <c r="J234" s="4">
        <f t="shared" si="10"/>
        <v>87728</v>
      </c>
      <c r="K234" s="22"/>
      <c r="M234" s="1">
        <v>2022</v>
      </c>
      <c r="N234" s="70">
        <f>GDP!P234</f>
        <v>26006900</v>
      </c>
      <c r="S234" s="5">
        <v>2022</v>
      </c>
      <c r="T234" s="5">
        <f t="shared" si="8"/>
        <v>0.33732586352083488</v>
      </c>
    </row>
    <row r="235" spans="7:20">
      <c r="G235" s="15">
        <v>2023</v>
      </c>
      <c r="H235" s="81">
        <f t="shared" si="9"/>
        <v>75802</v>
      </c>
      <c r="J235" s="4">
        <f t="shared" si="10"/>
        <v>75802</v>
      </c>
      <c r="K235" s="22"/>
      <c r="M235" s="1">
        <v>2023</v>
      </c>
      <c r="N235" s="70">
        <f>GDP!P235</f>
        <v>27720725</v>
      </c>
      <c r="S235" s="5">
        <v>2023</v>
      </c>
      <c r="T235" s="5">
        <f t="shared" si="8"/>
        <v>0.27344883656542174</v>
      </c>
    </row>
    <row r="236" spans="7:20">
      <c r="G236" s="15">
        <v>2024</v>
      </c>
      <c r="H236" s="81">
        <f t="shared" si="9"/>
        <v>101435</v>
      </c>
      <c r="J236" s="4">
        <f t="shared" si="10"/>
        <v>101435</v>
      </c>
      <c r="K236" s="22"/>
      <c r="M236" s="1">
        <v>2024</v>
      </c>
      <c r="N236" s="70">
        <f>GDP!P236</f>
        <v>29179075.000000004</v>
      </c>
      <c r="S236" s="5">
        <v>2024</v>
      </c>
      <c r="T236" s="5">
        <f t="shared" si="8"/>
        <v>0.34762925144131535</v>
      </c>
    </row>
    <row r="237" spans="7:20">
      <c r="G237" s="15"/>
      <c r="H237" s="81"/>
      <c r="J237" s="4"/>
      <c r="K237" s="22"/>
    </row>
    <row r="238" spans="7:20">
      <c r="G238" s="15"/>
      <c r="H238" s="81"/>
      <c r="J238" s="4"/>
      <c r="K238" s="22"/>
    </row>
    <row r="239" spans="7:20">
      <c r="G239" s="15"/>
      <c r="H239" s="81"/>
      <c r="J239" s="4"/>
      <c r="K239" s="22"/>
    </row>
    <row r="240" spans="7:20">
      <c r="G240" s="15"/>
      <c r="H240" s="81"/>
      <c r="J240" s="4"/>
      <c r="K240" s="22"/>
    </row>
    <row r="241" spans="7:11">
      <c r="G241" s="15"/>
      <c r="H241" s="81"/>
      <c r="J241" s="4"/>
      <c r="K241" s="22"/>
    </row>
  </sheetData>
  <phoneticPr fontId="3" type="noConversion"/>
  <hyperlinks>
    <hyperlink ref="K3" r:id="rId1" xr:uid="{40264EAF-E2A7-426A-AAE8-09E6E5CA9336}"/>
    <hyperlink ref="O3" r:id="rId2" xr:uid="{0E5797A2-CDA6-401E-9A43-442482C2B84B}"/>
    <hyperlink ref="O4" r:id="rId3" xr:uid="{3A91BD65-AD7D-4B5F-8D3E-8ED087D69492}"/>
  </hyperlinks>
  <pageMargins left="0.7" right="0.7" top="0.75" bottom="0.75" header="0.3" footer="0.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6A43C-3136-45FB-A0EF-67FCA7F5A231}">
  <sheetPr>
    <tabColor theme="8" tint="0.59999389629810485"/>
  </sheetPr>
  <dimension ref="A1:U241"/>
  <sheetViews>
    <sheetView workbookViewId="0">
      <selection activeCell="U145" sqref="U2:U145"/>
    </sheetView>
  </sheetViews>
  <sheetFormatPr defaultColWidth="9.140625" defaultRowHeight="15"/>
  <cols>
    <col min="1" max="2" width="13.140625" style="1" customWidth="1"/>
    <col min="3" max="3" width="20.85546875" style="1" customWidth="1"/>
    <col min="4" max="4" width="13.140625" style="1" customWidth="1"/>
    <col min="5" max="5" width="9.140625" style="1"/>
    <col min="6" max="6" width="16.28515625" style="1" customWidth="1"/>
    <col min="7" max="7" width="13.5703125" style="70" customWidth="1"/>
    <col min="8" max="13" width="9.140625" style="1"/>
    <col min="14" max="14" width="9.140625" style="70"/>
    <col min="15" max="19" width="9.140625" style="1"/>
    <col min="20" max="21" width="9.140625" style="5"/>
    <col min="22" max="16384" width="9.140625" style="1"/>
  </cols>
  <sheetData>
    <row r="1" spans="1:21">
      <c r="A1" s="13" t="s">
        <v>0</v>
      </c>
      <c r="B1" s="13" t="s">
        <v>1</v>
      </c>
      <c r="C1" t="s">
        <v>295</v>
      </c>
      <c r="F1" s="1" t="s">
        <v>4</v>
      </c>
      <c r="G1" s="70" t="s">
        <v>296</v>
      </c>
      <c r="H1" s="1" t="s">
        <v>7</v>
      </c>
      <c r="I1" s="1" t="s">
        <v>8</v>
      </c>
      <c r="M1" s="1" t="s">
        <v>4</v>
      </c>
      <c r="N1" s="70" t="s">
        <v>10</v>
      </c>
      <c r="T1" s="5" t="s">
        <v>4</v>
      </c>
      <c r="U1" s="5" t="s">
        <v>281</v>
      </c>
    </row>
    <row r="2" spans="1:21">
      <c r="A2" s="1" t="s">
        <v>12</v>
      </c>
      <c r="C2" s="1" t="s">
        <v>297</v>
      </c>
      <c r="F2" s="1" t="s">
        <v>14</v>
      </c>
      <c r="M2" s="1">
        <v>1790</v>
      </c>
      <c r="N2" s="70">
        <f>GDP!P2</f>
        <v>193.00695868854558</v>
      </c>
      <c r="O2" s="77" t="s">
        <v>9</v>
      </c>
      <c r="T2" s="17" t="s">
        <v>14</v>
      </c>
      <c r="U2" s="5">
        <f t="shared" ref="U2:U65" si="0">(G2/N2)*100</f>
        <v>0</v>
      </c>
    </row>
    <row r="3" spans="1:21">
      <c r="A3" s="1" t="s">
        <v>16</v>
      </c>
      <c r="C3" s="1" t="s">
        <v>54</v>
      </c>
      <c r="F3" s="1" t="s">
        <v>18</v>
      </c>
      <c r="M3" s="1">
        <v>1791</v>
      </c>
      <c r="N3" s="70">
        <f>GDP!P3</f>
        <v>210.0075716300237</v>
      </c>
      <c r="O3" s="78" t="s">
        <v>20</v>
      </c>
      <c r="T3" s="17" t="s">
        <v>18</v>
      </c>
      <c r="U3" s="5">
        <f t="shared" si="0"/>
        <v>0</v>
      </c>
    </row>
    <row r="4" spans="1:21">
      <c r="A4" s="1" t="s">
        <v>21</v>
      </c>
      <c r="C4" s="1" t="s">
        <v>22</v>
      </c>
      <c r="D4" s="2"/>
      <c r="F4" s="1" t="s">
        <v>23</v>
      </c>
      <c r="M4" s="1">
        <v>1792</v>
      </c>
      <c r="N4" s="70">
        <f>GDP!P4</f>
        <v>230.00829273764504</v>
      </c>
      <c r="O4" s="83" t="s">
        <v>25</v>
      </c>
      <c r="T4" s="17" t="s">
        <v>23</v>
      </c>
      <c r="U4" s="5">
        <f t="shared" si="0"/>
        <v>0</v>
      </c>
    </row>
    <row r="5" spans="1:21">
      <c r="A5" s="1" t="s">
        <v>26</v>
      </c>
      <c r="C5" s="1" t="s">
        <v>27</v>
      </c>
      <c r="D5" s="2"/>
      <c r="F5" s="1" t="s">
        <v>28</v>
      </c>
      <c r="M5" s="1">
        <v>1793</v>
      </c>
      <c r="N5" s="70">
        <f>GDP!P5</f>
        <v>256.00923017755275</v>
      </c>
      <c r="O5" s="1" t="s">
        <v>29</v>
      </c>
      <c r="T5" s="17" t="s">
        <v>28</v>
      </c>
      <c r="U5" s="5">
        <f t="shared" si="0"/>
        <v>0</v>
      </c>
    </row>
    <row r="6" spans="1:21">
      <c r="A6" s="1" t="s">
        <v>30</v>
      </c>
      <c r="C6" s="1" t="s">
        <v>31</v>
      </c>
      <c r="D6" s="2"/>
      <c r="F6" s="1" t="s">
        <v>32</v>
      </c>
      <c r="M6" s="1">
        <v>1794</v>
      </c>
      <c r="N6" s="70">
        <f>GDP!P6</f>
        <v>321.01157377732198</v>
      </c>
      <c r="T6" s="17" t="s">
        <v>32</v>
      </c>
      <c r="U6" s="5">
        <f t="shared" si="0"/>
        <v>0</v>
      </c>
    </row>
    <row r="7" spans="1:21">
      <c r="A7" s="1" t="s">
        <v>33</v>
      </c>
      <c r="C7" s="4" t="s">
        <v>34</v>
      </c>
      <c r="D7" s="2"/>
      <c r="F7" s="1" t="s">
        <v>35</v>
      </c>
      <c r="M7" s="1">
        <v>1795</v>
      </c>
      <c r="N7" s="70">
        <f>GDP!P7</f>
        <v>390.01406159861546</v>
      </c>
      <c r="T7" s="17" t="s">
        <v>35</v>
      </c>
      <c r="U7" s="5">
        <f t="shared" si="0"/>
        <v>0</v>
      </c>
    </row>
    <row r="8" spans="1:21">
      <c r="A8" s="1" t="s">
        <v>36</v>
      </c>
      <c r="C8" s="4" t="s">
        <v>37</v>
      </c>
      <c r="D8" s="2"/>
      <c r="F8" s="1" t="s">
        <v>38</v>
      </c>
      <c r="M8" s="1">
        <v>1796</v>
      </c>
      <c r="N8" s="70">
        <f>GDP!P8</f>
        <v>423.01525142619056</v>
      </c>
      <c r="T8" s="17" t="s">
        <v>38</v>
      </c>
      <c r="U8" s="5">
        <f t="shared" si="0"/>
        <v>0</v>
      </c>
    </row>
    <row r="9" spans="1:21">
      <c r="A9" s="1" t="s">
        <v>39</v>
      </c>
      <c r="C9" s="4" t="s">
        <v>40</v>
      </c>
      <c r="D9" s="2"/>
      <c r="F9" s="1" t="s">
        <v>41</v>
      </c>
      <c r="M9" s="1">
        <v>1797</v>
      </c>
      <c r="N9" s="70">
        <f>GDP!P9</f>
        <v>415.01496298314203</v>
      </c>
      <c r="T9" s="17" t="s">
        <v>41</v>
      </c>
      <c r="U9" s="5">
        <f t="shared" si="0"/>
        <v>0</v>
      </c>
    </row>
    <row r="10" spans="1:21">
      <c r="A10" s="1" t="s">
        <v>42</v>
      </c>
      <c r="C10" s="1" t="s">
        <v>43</v>
      </c>
      <c r="D10" s="2"/>
      <c r="F10" s="1" t="s">
        <v>44</v>
      </c>
      <c r="M10" s="1">
        <v>1798</v>
      </c>
      <c r="N10" s="70">
        <f>GDP!P10</f>
        <v>418.01507114928523</v>
      </c>
      <c r="T10" s="17" t="s">
        <v>44</v>
      </c>
      <c r="U10" s="5">
        <f t="shared" si="0"/>
        <v>0</v>
      </c>
    </row>
    <row r="11" spans="1:21">
      <c r="A11" s="1" t="s">
        <v>45</v>
      </c>
      <c r="C11" s="4" t="s">
        <v>46</v>
      </c>
      <c r="D11" s="2"/>
      <c r="F11" s="1" t="s">
        <v>47</v>
      </c>
      <c r="M11" s="1">
        <v>1799</v>
      </c>
      <c r="N11" s="70">
        <f>GDP!P11</f>
        <v>447.0161167553361</v>
      </c>
      <c r="T11" s="17" t="s">
        <v>47</v>
      </c>
      <c r="U11" s="5">
        <f t="shared" si="0"/>
        <v>0</v>
      </c>
    </row>
    <row r="12" spans="1:21">
      <c r="A12" s="1" t="s">
        <v>48</v>
      </c>
      <c r="C12" s="4" t="s">
        <v>49</v>
      </c>
      <c r="D12" s="2"/>
      <c r="F12" s="1" t="s">
        <v>50</v>
      </c>
      <c r="M12" s="1">
        <v>1800</v>
      </c>
      <c r="N12" s="70">
        <f>GDP!P12</f>
        <v>486.01752291519762</v>
      </c>
      <c r="T12" s="17" t="s">
        <v>50</v>
      </c>
      <c r="U12" s="5">
        <f t="shared" si="0"/>
        <v>0</v>
      </c>
    </row>
    <row r="13" spans="1:21">
      <c r="A13" s="1" t="s">
        <v>51</v>
      </c>
      <c r="C13" s="4" t="s">
        <v>52</v>
      </c>
      <c r="D13" s="2"/>
      <c r="F13" s="1" t="s">
        <v>53</v>
      </c>
      <c r="M13" s="1">
        <v>1801</v>
      </c>
      <c r="N13" s="70">
        <f>GDP!P13</f>
        <v>520.01874879815387</v>
      </c>
      <c r="T13" s="17" t="s">
        <v>53</v>
      </c>
      <c r="U13" s="5">
        <f t="shared" si="0"/>
        <v>0</v>
      </c>
    </row>
    <row r="14" spans="1:21">
      <c r="A14" s="1" t="s">
        <v>54</v>
      </c>
      <c r="B14" s="14">
        <v>12784</v>
      </c>
      <c r="C14" s="22">
        <v>30</v>
      </c>
      <c r="D14" s="2"/>
      <c r="F14" s="1" t="s">
        <v>55</v>
      </c>
      <c r="M14" s="1">
        <v>1802</v>
      </c>
      <c r="N14" s="70">
        <f>GDP!P14</f>
        <v>456.01644125376572</v>
      </c>
      <c r="T14" s="17" t="s">
        <v>55</v>
      </c>
      <c r="U14" s="5">
        <f t="shared" si="0"/>
        <v>0</v>
      </c>
    </row>
    <row r="15" spans="1:21">
      <c r="A15" s="1" t="s">
        <v>56</v>
      </c>
      <c r="B15" s="14">
        <v>13149</v>
      </c>
      <c r="C15" s="22">
        <v>31</v>
      </c>
      <c r="D15" s="2"/>
      <c r="F15" s="1" t="s">
        <v>57</v>
      </c>
      <c r="M15" s="1">
        <v>1803</v>
      </c>
      <c r="N15" s="70">
        <f>GDP!P15</f>
        <v>493.01777530286518</v>
      </c>
      <c r="T15" s="17" t="s">
        <v>57</v>
      </c>
      <c r="U15" s="5">
        <f t="shared" si="0"/>
        <v>0</v>
      </c>
    </row>
    <row r="16" spans="1:21">
      <c r="A16" s="1" t="s">
        <v>58</v>
      </c>
      <c r="B16" s="14">
        <v>13515</v>
      </c>
      <c r="C16" s="22">
        <v>52</v>
      </c>
      <c r="D16" s="2"/>
      <c r="F16" s="1" t="s">
        <v>59</v>
      </c>
      <c r="M16" s="1">
        <v>1804</v>
      </c>
      <c r="N16" s="70">
        <f>GDP!P16</f>
        <v>538.01939779501311</v>
      </c>
      <c r="T16" s="17" t="s">
        <v>59</v>
      </c>
      <c r="U16" s="5">
        <f t="shared" si="0"/>
        <v>0</v>
      </c>
    </row>
    <row r="17" spans="1:21">
      <c r="A17" s="1" t="s">
        <v>60</v>
      </c>
      <c r="B17" s="14">
        <v>13880</v>
      </c>
      <c r="C17" s="22">
        <v>580</v>
      </c>
      <c r="D17" s="2"/>
      <c r="F17" s="1" t="s">
        <v>61</v>
      </c>
      <c r="M17" s="1">
        <v>1805</v>
      </c>
      <c r="N17" s="70">
        <f>GDP!P17</f>
        <v>567.02044340106397</v>
      </c>
      <c r="T17" s="17" t="s">
        <v>61</v>
      </c>
      <c r="U17" s="5">
        <f t="shared" si="0"/>
        <v>0</v>
      </c>
    </row>
    <row r="18" spans="1:21">
      <c r="A18" s="1" t="s">
        <v>62</v>
      </c>
      <c r="B18" s="14">
        <v>14245</v>
      </c>
      <c r="C18" s="22">
        <v>1541</v>
      </c>
      <c r="D18" s="2"/>
      <c r="F18" s="1" t="s">
        <v>63</v>
      </c>
      <c r="M18" s="1">
        <v>1806</v>
      </c>
      <c r="N18" s="70">
        <f>GDP!P18</f>
        <v>624.02249855778462</v>
      </c>
      <c r="T18" s="17" t="s">
        <v>63</v>
      </c>
      <c r="U18" s="5">
        <f t="shared" si="0"/>
        <v>0</v>
      </c>
    </row>
    <row r="19" spans="1:21">
      <c r="A19" s="1" t="s">
        <v>64</v>
      </c>
      <c r="B19" s="14">
        <v>14610</v>
      </c>
      <c r="C19" s="22">
        <v>1593</v>
      </c>
      <c r="D19" s="2"/>
      <c r="F19" s="1" t="s">
        <v>65</v>
      </c>
      <c r="M19" s="1">
        <v>1807</v>
      </c>
      <c r="N19" s="70">
        <f>GDP!P19</f>
        <v>595.02145295173375</v>
      </c>
      <c r="T19" s="17" t="s">
        <v>65</v>
      </c>
      <c r="U19" s="5">
        <f t="shared" si="0"/>
        <v>0</v>
      </c>
    </row>
    <row r="20" spans="1:21">
      <c r="A20" s="1" t="s">
        <v>17</v>
      </c>
      <c r="B20" s="14">
        <v>14976</v>
      </c>
      <c r="C20" s="22">
        <v>1785</v>
      </c>
      <c r="D20" s="2"/>
      <c r="F20" s="1" t="s">
        <v>66</v>
      </c>
      <c r="M20" s="1">
        <v>1808</v>
      </c>
      <c r="N20" s="70">
        <f>GDP!P20</f>
        <v>653.0235441638356</v>
      </c>
      <c r="T20" s="17" t="s">
        <v>66</v>
      </c>
      <c r="U20" s="5">
        <f t="shared" si="0"/>
        <v>0</v>
      </c>
    </row>
    <row r="21" spans="1:21">
      <c r="A21" s="1" t="s">
        <v>67</v>
      </c>
      <c r="B21" s="14">
        <v>15341</v>
      </c>
      <c r="C21" s="22">
        <v>1940</v>
      </c>
      <c r="D21" s="2"/>
      <c r="F21" s="1" t="s">
        <v>68</v>
      </c>
      <c r="M21" s="1">
        <v>1809</v>
      </c>
      <c r="N21" s="70">
        <f>GDP!P21</f>
        <v>694.02502243445929</v>
      </c>
      <c r="T21" s="17" t="s">
        <v>68</v>
      </c>
      <c r="U21" s="5">
        <f t="shared" si="0"/>
        <v>0</v>
      </c>
    </row>
    <row r="22" spans="1:21">
      <c r="A22" s="1" t="s">
        <v>69</v>
      </c>
      <c r="B22" s="14">
        <v>15706</v>
      </c>
      <c r="C22" s="22">
        <v>2452</v>
      </c>
      <c r="D22" s="2"/>
      <c r="F22" s="1" t="s">
        <v>70</v>
      </c>
      <c r="M22" s="1">
        <v>1810</v>
      </c>
      <c r="N22" s="70">
        <f>GDP!P22</f>
        <v>714.02574354208059</v>
      </c>
      <c r="T22" s="17" t="s">
        <v>70</v>
      </c>
      <c r="U22" s="5">
        <f t="shared" si="0"/>
        <v>0</v>
      </c>
    </row>
    <row r="23" spans="1:21">
      <c r="A23" s="1" t="s">
        <v>71</v>
      </c>
      <c r="B23" s="14">
        <v>16071</v>
      </c>
      <c r="C23" s="22">
        <v>3044</v>
      </c>
      <c r="D23" s="2"/>
      <c r="F23" s="1" t="s">
        <v>72</v>
      </c>
      <c r="M23" s="1">
        <v>1811</v>
      </c>
      <c r="N23" s="70">
        <f>GDP!P23</f>
        <v>776.02797897570656</v>
      </c>
      <c r="T23" s="17" t="s">
        <v>72</v>
      </c>
      <c r="U23" s="5">
        <f t="shared" si="0"/>
        <v>0</v>
      </c>
    </row>
    <row r="24" spans="1:21">
      <c r="A24" s="1" t="s">
        <v>73</v>
      </c>
      <c r="B24" s="14">
        <v>16437</v>
      </c>
      <c r="C24" s="22">
        <v>3473</v>
      </c>
      <c r="D24" s="2"/>
      <c r="F24" s="1" t="s">
        <v>74</v>
      </c>
      <c r="M24" s="1">
        <v>1812</v>
      </c>
      <c r="N24" s="70">
        <f>GDP!P24</f>
        <v>795.02866402794677</v>
      </c>
      <c r="T24" s="17" t="s">
        <v>74</v>
      </c>
      <c r="U24" s="5">
        <f t="shared" si="0"/>
        <v>0</v>
      </c>
    </row>
    <row r="25" spans="1:21">
      <c r="A25" s="1" t="s">
        <v>75</v>
      </c>
      <c r="B25" s="14">
        <v>16802</v>
      </c>
      <c r="C25" s="22">
        <v>3451</v>
      </c>
      <c r="D25" s="2"/>
      <c r="F25" s="1" t="s">
        <v>76</v>
      </c>
      <c r="M25" s="1">
        <v>1813</v>
      </c>
      <c r="N25" s="70">
        <f>GDP!P25</f>
        <v>980.03533427344382</v>
      </c>
      <c r="T25" s="17" t="s">
        <v>76</v>
      </c>
      <c r="U25" s="5">
        <f t="shared" si="0"/>
        <v>0</v>
      </c>
    </row>
    <row r="26" spans="1:21">
      <c r="A26" s="1" t="s">
        <v>77</v>
      </c>
      <c r="B26" s="14">
        <v>17167</v>
      </c>
      <c r="C26" s="22">
        <v>3115</v>
      </c>
      <c r="D26" s="2"/>
      <c r="F26" s="1" t="s">
        <v>78</v>
      </c>
      <c r="M26" s="1">
        <v>1814</v>
      </c>
      <c r="N26" s="70">
        <f>GDP!P26</f>
        <v>1090.039300365361</v>
      </c>
      <c r="T26" s="17" t="s">
        <v>78</v>
      </c>
      <c r="U26" s="5">
        <f t="shared" si="0"/>
        <v>0</v>
      </c>
    </row>
    <row r="27" spans="1:21">
      <c r="A27" s="1" t="s">
        <v>79</v>
      </c>
      <c r="B27" s="14">
        <v>17532</v>
      </c>
      <c r="C27" s="22">
        <v>3422</v>
      </c>
      <c r="D27" s="2"/>
      <c r="F27" s="1" t="s">
        <v>80</v>
      </c>
      <c r="M27" s="1">
        <v>1815</v>
      </c>
      <c r="N27" s="70">
        <f>GDP!P27</f>
        <v>935.03371178129589</v>
      </c>
      <c r="T27" s="17" t="s">
        <v>80</v>
      </c>
      <c r="U27" s="5">
        <f t="shared" si="0"/>
        <v>0</v>
      </c>
    </row>
    <row r="28" spans="1:21">
      <c r="A28" s="1" t="s">
        <v>81</v>
      </c>
      <c r="B28" s="14">
        <v>17898</v>
      </c>
      <c r="C28" s="22">
        <v>3751</v>
      </c>
      <c r="D28" s="2"/>
      <c r="F28" s="1" t="s">
        <v>82</v>
      </c>
      <c r="M28" s="1">
        <v>1816</v>
      </c>
      <c r="N28" s="70">
        <f>GDP!P28</f>
        <v>828.02985385552199</v>
      </c>
      <c r="T28" s="17" t="s">
        <v>82</v>
      </c>
      <c r="U28" s="5">
        <f t="shared" si="0"/>
        <v>0</v>
      </c>
    </row>
    <row r="29" spans="1:21">
      <c r="A29" s="1" t="s">
        <v>83</v>
      </c>
      <c r="B29" s="14">
        <v>18263</v>
      </c>
      <c r="C29" s="22">
        <v>3781</v>
      </c>
      <c r="D29" s="2"/>
      <c r="F29" s="1" t="s">
        <v>84</v>
      </c>
      <c r="M29" s="1">
        <v>1817</v>
      </c>
      <c r="N29" s="70">
        <f>GDP!P29</f>
        <v>777.02801503108765</v>
      </c>
      <c r="T29" s="17" t="s">
        <v>84</v>
      </c>
      <c r="U29" s="5">
        <f t="shared" si="0"/>
        <v>0</v>
      </c>
    </row>
    <row r="30" spans="1:21">
      <c r="A30" s="1" t="s">
        <v>85</v>
      </c>
      <c r="B30" s="14">
        <v>18628</v>
      </c>
      <c r="C30" s="22">
        <v>4338</v>
      </c>
      <c r="D30" s="2"/>
      <c r="F30" s="1" t="s">
        <v>86</v>
      </c>
      <c r="M30" s="1">
        <v>1818</v>
      </c>
      <c r="N30" s="70">
        <f>GDP!P30</f>
        <v>745.02686125889352</v>
      </c>
      <c r="T30" s="17" t="s">
        <v>86</v>
      </c>
      <c r="U30" s="5">
        <f t="shared" si="0"/>
        <v>0</v>
      </c>
    </row>
    <row r="31" spans="1:21">
      <c r="A31" s="1" t="s">
        <v>87</v>
      </c>
      <c r="B31" s="14">
        <v>18993</v>
      </c>
      <c r="C31" s="22">
        <v>5674</v>
      </c>
      <c r="D31" s="2"/>
      <c r="F31" s="1" t="s">
        <v>88</v>
      </c>
      <c r="M31" s="1">
        <v>1819</v>
      </c>
      <c r="N31" s="70">
        <f>GDP!P31</f>
        <v>735.02650070508287</v>
      </c>
      <c r="T31" s="17" t="s">
        <v>88</v>
      </c>
      <c r="U31" s="5">
        <f t="shared" si="0"/>
        <v>0</v>
      </c>
    </row>
    <row r="32" spans="1:21">
      <c r="A32" s="1" t="s">
        <v>89</v>
      </c>
      <c r="B32" s="14">
        <v>19359</v>
      </c>
      <c r="C32" s="22">
        <v>6445</v>
      </c>
      <c r="D32" s="2"/>
      <c r="F32" s="1" t="s">
        <v>90</v>
      </c>
      <c r="G32" s="70">
        <f t="shared" ref="G32:G95" si="1">H32</f>
        <v>0</v>
      </c>
      <c r="H32" s="1">
        <v>0</v>
      </c>
      <c r="M32" s="1">
        <v>1820</v>
      </c>
      <c r="N32" s="70">
        <f>GDP!P32</f>
        <v>718.02588776360483</v>
      </c>
      <c r="T32" s="5">
        <v>1820</v>
      </c>
      <c r="U32" s="5">
        <f t="shared" si="0"/>
        <v>0</v>
      </c>
    </row>
    <row r="33" spans="1:21">
      <c r="A33" s="1" t="s">
        <v>91</v>
      </c>
      <c r="B33" s="14">
        <v>19724</v>
      </c>
      <c r="C33" s="22">
        <v>6820</v>
      </c>
      <c r="D33" s="2"/>
      <c r="F33" s="1" t="s">
        <v>92</v>
      </c>
      <c r="G33" s="70">
        <f t="shared" si="1"/>
        <v>0</v>
      </c>
      <c r="H33" s="1">
        <v>0</v>
      </c>
      <c r="M33" s="1">
        <v>1821</v>
      </c>
      <c r="N33" s="70">
        <f>GDP!P33</f>
        <v>742.02675309275037</v>
      </c>
      <c r="T33" s="5">
        <v>1821</v>
      </c>
      <c r="U33" s="5">
        <f t="shared" si="0"/>
        <v>0</v>
      </c>
    </row>
    <row r="34" spans="1:21">
      <c r="A34" s="1" t="s">
        <v>93</v>
      </c>
      <c r="B34" s="14">
        <v>20089</v>
      </c>
      <c r="C34" s="22">
        <v>7208</v>
      </c>
      <c r="D34" s="2"/>
      <c r="F34" s="1" t="s">
        <v>94</v>
      </c>
      <c r="G34" s="70">
        <f t="shared" si="1"/>
        <v>0</v>
      </c>
      <c r="H34" s="1">
        <v>0</v>
      </c>
      <c r="M34" s="1">
        <v>1822</v>
      </c>
      <c r="N34" s="70">
        <f>GDP!P34</f>
        <v>816.02942119094928</v>
      </c>
      <c r="T34" s="5">
        <v>1822</v>
      </c>
      <c r="U34" s="5">
        <f t="shared" si="0"/>
        <v>0</v>
      </c>
    </row>
    <row r="35" spans="1:21">
      <c r="A35" s="1" t="s">
        <v>95</v>
      </c>
      <c r="B35" s="14">
        <v>20454</v>
      </c>
      <c r="C35" s="22">
        <v>7862</v>
      </c>
      <c r="D35" s="2"/>
      <c r="F35" s="1" t="s">
        <v>96</v>
      </c>
      <c r="G35" s="70">
        <f t="shared" si="1"/>
        <v>0</v>
      </c>
      <c r="H35" s="1">
        <v>0</v>
      </c>
      <c r="M35" s="1">
        <v>1823</v>
      </c>
      <c r="N35" s="70">
        <f>GDP!P35</f>
        <v>767.02765447727711</v>
      </c>
      <c r="T35" s="5">
        <v>1823</v>
      </c>
      <c r="U35" s="5">
        <f t="shared" si="0"/>
        <v>0</v>
      </c>
    </row>
    <row r="36" spans="1:21">
      <c r="A36" s="1" t="s">
        <v>97</v>
      </c>
      <c r="B36" s="14">
        <v>20820</v>
      </c>
      <c r="C36" s="22">
        <v>9320</v>
      </c>
      <c r="D36" s="2"/>
      <c r="F36" s="1" t="s">
        <v>98</v>
      </c>
      <c r="G36" s="70">
        <f t="shared" si="1"/>
        <v>0</v>
      </c>
      <c r="H36" s="1">
        <v>0</v>
      </c>
      <c r="M36" s="1">
        <v>1824</v>
      </c>
      <c r="N36" s="70">
        <f>GDP!P36</f>
        <v>762.02747420037178</v>
      </c>
      <c r="T36" s="5">
        <v>1824</v>
      </c>
      <c r="U36" s="5">
        <f t="shared" si="0"/>
        <v>0</v>
      </c>
    </row>
    <row r="37" spans="1:21">
      <c r="A37" s="1" t="s">
        <v>99</v>
      </c>
      <c r="B37" s="14">
        <v>21185</v>
      </c>
      <c r="C37" s="22">
        <v>9997</v>
      </c>
      <c r="D37" s="2"/>
      <c r="F37" s="1" t="s">
        <v>100</v>
      </c>
      <c r="G37" s="70">
        <f t="shared" si="1"/>
        <v>0</v>
      </c>
      <c r="H37" s="1">
        <v>0</v>
      </c>
      <c r="M37" s="1">
        <v>1825</v>
      </c>
      <c r="N37" s="70">
        <f>GDP!P37</f>
        <v>832.02999807704634</v>
      </c>
      <c r="T37" s="5">
        <v>1825</v>
      </c>
      <c r="U37" s="5">
        <f t="shared" si="0"/>
        <v>0</v>
      </c>
    </row>
    <row r="38" spans="1:21">
      <c r="A38" s="1" t="s">
        <v>101</v>
      </c>
      <c r="B38" s="14">
        <v>21550</v>
      </c>
      <c r="C38" s="22">
        <v>11239</v>
      </c>
      <c r="D38" s="2"/>
      <c r="F38" s="1" t="s">
        <v>102</v>
      </c>
      <c r="G38" s="70">
        <f t="shared" si="1"/>
        <v>0</v>
      </c>
      <c r="H38" s="1">
        <v>0</v>
      </c>
      <c r="M38" s="1">
        <v>1826</v>
      </c>
      <c r="N38" s="70">
        <f>GDP!P38</f>
        <v>876.0315845138133</v>
      </c>
      <c r="T38" s="5">
        <v>1826</v>
      </c>
      <c r="U38" s="5">
        <f t="shared" si="0"/>
        <v>0</v>
      </c>
    </row>
    <row r="39" spans="1:21">
      <c r="A39" s="1" t="s">
        <v>103</v>
      </c>
      <c r="B39" s="14">
        <v>21915</v>
      </c>
      <c r="C39" s="22">
        <v>11722</v>
      </c>
      <c r="D39" s="2"/>
      <c r="F39" s="1" t="s">
        <v>104</v>
      </c>
      <c r="G39" s="70">
        <f t="shared" si="1"/>
        <v>0</v>
      </c>
      <c r="H39" s="1">
        <v>0</v>
      </c>
      <c r="M39" s="1">
        <v>1827</v>
      </c>
      <c r="N39" s="70">
        <f>GDP!P39</f>
        <v>925.03335122748558</v>
      </c>
      <c r="T39" s="5">
        <v>1827</v>
      </c>
      <c r="U39" s="5">
        <f t="shared" si="0"/>
        <v>0</v>
      </c>
    </row>
    <row r="40" spans="1:21">
      <c r="A40" s="1" t="s">
        <v>105</v>
      </c>
      <c r="B40" s="14">
        <v>22281</v>
      </c>
      <c r="C40" s="22">
        <v>14683</v>
      </c>
      <c r="D40" s="2"/>
      <c r="F40" s="1" t="s">
        <v>106</v>
      </c>
      <c r="G40" s="70">
        <f t="shared" si="1"/>
        <v>0</v>
      </c>
      <c r="H40" s="1">
        <v>0</v>
      </c>
      <c r="M40" s="1">
        <v>1828</v>
      </c>
      <c r="N40" s="70">
        <f>GDP!P40</f>
        <v>907.03270223062634</v>
      </c>
      <c r="T40" s="5">
        <v>1828</v>
      </c>
      <c r="U40" s="5">
        <f t="shared" si="0"/>
        <v>0</v>
      </c>
    </row>
    <row r="41" spans="1:21">
      <c r="A41" s="1" t="s">
        <v>107</v>
      </c>
      <c r="B41" s="14">
        <v>22646</v>
      </c>
      <c r="C41" s="22">
        <v>16439</v>
      </c>
      <c r="D41" s="3"/>
      <c r="F41" s="1" t="s">
        <v>108</v>
      </c>
      <c r="G41" s="70">
        <f t="shared" si="1"/>
        <v>0</v>
      </c>
      <c r="H41" s="1">
        <v>0</v>
      </c>
      <c r="M41" s="1">
        <v>1829</v>
      </c>
      <c r="N41" s="70">
        <f>GDP!P41</f>
        <v>940.03389205820145</v>
      </c>
      <c r="T41" s="5">
        <v>1829</v>
      </c>
      <c r="U41" s="5">
        <f t="shared" si="0"/>
        <v>0</v>
      </c>
    </row>
    <row r="42" spans="1:21">
      <c r="A42" s="1" t="s">
        <v>109</v>
      </c>
      <c r="B42" s="14">
        <v>23011</v>
      </c>
      <c r="C42" s="22">
        <v>17046</v>
      </c>
      <c r="D42" s="3"/>
      <c r="F42" s="1" t="s">
        <v>110</v>
      </c>
      <c r="G42" s="70">
        <f t="shared" si="1"/>
        <v>0</v>
      </c>
      <c r="H42" s="1">
        <v>0</v>
      </c>
      <c r="M42" s="1">
        <v>1830</v>
      </c>
      <c r="N42" s="70">
        <f>GDP!P42</f>
        <v>1032.0372091532595</v>
      </c>
      <c r="T42" s="5">
        <v>1830</v>
      </c>
      <c r="U42" s="5">
        <f t="shared" si="0"/>
        <v>0</v>
      </c>
    </row>
    <row r="43" spans="1:21">
      <c r="A43" s="1" t="s">
        <v>111</v>
      </c>
      <c r="B43" s="14">
        <v>23376</v>
      </c>
      <c r="C43" s="22">
        <v>19804</v>
      </c>
      <c r="D43" s="3"/>
      <c r="F43" s="1" t="s">
        <v>112</v>
      </c>
      <c r="G43" s="70">
        <f t="shared" si="1"/>
        <v>0</v>
      </c>
      <c r="H43" s="1">
        <v>0</v>
      </c>
      <c r="M43" s="1">
        <v>1831</v>
      </c>
      <c r="N43" s="70">
        <f>GDP!P43</f>
        <v>1065.0383989808347</v>
      </c>
      <c r="T43" s="5">
        <v>1831</v>
      </c>
      <c r="U43" s="5">
        <f t="shared" si="0"/>
        <v>0</v>
      </c>
    </row>
    <row r="44" spans="1:21">
      <c r="A44" s="1" t="s">
        <v>113</v>
      </c>
      <c r="B44" s="14">
        <v>23742</v>
      </c>
      <c r="C44" s="22">
        <v>21963</v>
      </c>
      <c r="D44" s="3"/>
      <c r="F44" s="1" t="s">
        <v>114</v>
      </c>
      <c r="G44" s="70">
        <f t="shared" si="1"/>
        <v>0</v>
      </c>
      <c r="H44" s="1">
        <v>0</v>
      </c>
      <c r="M44" s="1">
        <v>1832</v>
      </c>
      <c r="N44" s="70">
        <f>GDP!P44</f>
        <v>1142.0411752451766</v>
      </c>
      <c r="T44" s="5">
        <v>1832</v>
      </c>
      <c r="U44" s="5">
        <f t="shared" si="0"/>
        <v>0</v>
      </c>
    </row>
    <row r="45" spans="1:21">
      <c r="A45" s="1" t="s">
        <v>115</v>
      </c>
      <c r="B45" s="14">
        <v>24107</v>
      </c>
      <c r="C45" s="22">
        <v>22242</v>
      </c>
      <c r="D45" s="3"/>
      <c r="F45" s="1" t="s">
        <v>116</v>
      </c>
      <c r="G45" s="70">
        <f t="shared" si="1"/>
        <v>0</v>
      </c>
      <c r="H45" s="1">
        <v>0</v>
      </c>
      <c r="M45" s="1">
        <v>1833</v>
      </c>
      <c r="N45" s="70">
        <f>GDP!P45</f>
        <v>1172.0422569066086</v>
      </c>
      <c r="T45" s="5">
        <v>1833</v>
      </c>
      <c r="U45" s="5">
        <f t="shared" si="0"/>
        <v>0</v>
      </c>
    </row>
    <row r="46" spans="1:21">
      <c r="A46" s="1" t="s">
        <v>117</v>
      </c>
      <c r="B46" s="14">
        <v>24472</v>
      </c>
      <c r="C46" s="22">
        <v>25546</v>
      </c>
      <c r="D46" s="3"/>
      <c r="F46" s="1" t="s">
        <v>118</v>
      </c>
      <c r="G46" s="70">
        <f t="shared" si="1"/>
        <v>0</v>
      </c>
      <c r="H46" s="1">
        <v>0</v>
      </c>
      <c r="M46" s="1">
        <v>1834</v>
      </c>
      <c r="N46" s="70">
        <f>GDP!P46</f>
        <v>1233.0444562848536</v>
      </c>
      <c r="T46" s="5">
        <v>1834</v>
      </c>
      <c r="U46" s="5">
        <f t="shared" si="0"/>
        <v>0</v>
      </c>
    </row>
    <row r="47" spans="1:21">
      <c r="A47" s="1" t="s">
        <v>119</v>
      </c>
      <c r="B47" s="14">
        <v>24837</v>
      </c>
      <c r="C47" s="22">
        <v>32619</v>
      </c>
      <c r="D47" s="3"/>
      <c r="F47" s="1" t="s">
        <v>120</v>
      </c>
      <c r="G47" s="70">
        <f t="shared" si="1"/>
        <v>0</v>
      </c>
      <c r="H47" s="1">
        <v>0</v>
      </c>
      <c r="M47" s="1">
        <v>1835</v>
      </c>
      <c r="N47" s="70">
        <f>GDP!P47</f>
        <v>1358.0489632074868</v>
      </c>
      <c r="T47" s="5">
        <v>1835</v>
      </c>
      <c r="U47" s="5">
        <f t="shared" si="0"/>
        <v>0</v>
      </c>
    </row>
    <row r="48" spans="1:21">
      <c r="A48" s="1" t="s">
        <v>121</v>
      </c>
      <c r="B48" s="14">
        <v>25203</v>
      </c>
      <c r="C48" s="22">
        <v>33923</v>
      </c>
      <c r="D48" s="3"/>
      <c r="F48" s="1" t="s">
        <v>122</v>
      </c>
      <c r="G48" s="70">
        <f t="shared" si="1"/>
        <v>0</v>
      </c>
      <c r="H48" s="1">
        <v>0</v>
      </c>
      <c r="M48" s="1">
        <v>1836</v>
      </c>
      <c r="N48" s="70">
        <f>GDP!P48</f>
        <v>1497.0539749054551</v>
      </c>
      <c r="T48" s="5">
        <v>1836</v>
      </c>
      <c r="U48" s="5">
        <f t="shared" si="0"/>
        <v>0</v>
      </c>
    </row>
    <row r="49" spans="1:21">
      <c r="A49" s="1" t="s">
        <v>123</v>
      </c>
      <c r="B49" s="14">
        <v>25568</v>
      </c>
      <c r="C49" s="22">
        <v>39015</v>
      </c>
      <c r="D49" s="3"/>
      <c r="F49" s="1" t="s">
        <v>124</v>
      </c>
      <c r="G49" s="70">
        <f t="shared" si="1"/>
        <v>0</v>
      </c>
      <c r="H49" s="1">
        <v>0</v>
      </c>
      <c r="M49" s="1">
        <v>1837</v>
      </c>
      <c r="N49" s="70">
        <f>GDP!P49</f>
        <v>1574.0567511697973</v>
      </c>
      <c r="T49" s="5">
        <v>1837</v>
      </c>
      <c r="U49" s="5">
        <f t="shared" si="0"/>
        <v>0</v>
      </c>
    </row>
    <row r="50" spans="1:21">
      <c r="A50" s="1" t="s">
        <v>125</v>
      </c>
      <c r="B50" s="14">
        <v>25933</v>
      </c>
      <c r="C50" s="22">
        <v>44362</v>
      </c>
      <c r="D50" s="3"/>
      <c r="F50" s="1" t="s">
        <v>126</v>
      </c>
      <c r="G50" s="70">
        <f t="shared" si="1"/>
        <v>0</v>
      </c>
      <c r="H50" s="1">
        <v>0</v>
      </c>
      <c r="M50" s="1">
        <v>1838</v>
      </c>
      <c r="N50" s="70">
        <f>GDP!P50</f>
        <v>1618.058337606564</v>
      </c>
      <c r="T50" s="5">
        <v>1838</v>
      </c>
      <c r="U50" s="5">
        <f t="shared" si="0"/>
        <v>0</v>
      </c>
    </row>
    <row r="51" spans="1:21">
      <c r="A51" s="1" t="s">
        <v>127</v>
      </c>
      <c r="B51" s="14">
        <v>26298</v>
      </c>
      <c r="C51" s="22">
        <v>47325</v>
      </c>
      <c r="D51" s="3"/>
      <c r="F51" s="1" t="s">
        <v>128</v>
      </c>
      <c r="G51" s="70">
        <f t="shared" si="1"/>
        <v>0</v>
      </c>
      <c r="H51" s="1">
        <v>0</v>
      </c>
      <c r="M51" s="1">
        <v>1839</v>
      </c>
      <c r="N51" s="70">
        <f>GDP!P51</f>
        <v>1685.0607533170953</v>
      </c>
      <c r="T51" s="5">
        <v>1839</v>
      </c>
      <c r="U51" s="5">
        <f t="shared" si="0"/>
        <v>0</v>
      </c>
    </row>
    <row r="52" spans="1:21">
      <c r="A52" s="1" t="s">
        <v>129</v>
      </c>
      <c r="B52" s="14">
        <v>26664</v>
      </c>
      <c r="C52" s="22">
        <v>52574</v>
      </c>
      <c r="D52" s="3"/>
      <c r="F52" s="1" t="s">
        <v>130</v>
      </c>
      <c r="G52" s="70">
        <f t="shared" si="1"/>
        <v>0</v>
      </c>
      <c r="H52" s="1">
        <v>0</v>
      </c>
      <c r="M52" s="1">
        <v>1840</v>
      </c>
      <c r="N52" s="70">
        <f>GDP!P52</f>
        <v>1590.0573280558942</v>
      </c>
      <c r="T52" s="5">
        <v>1840</v>
      </c>
      <c r="U52" s="5">
        <f t="shared" si="0"/>
        <v>0</v>
      </c>
    </row>
    <row r="53" spans="1:21">
      <c r="A53" s="1" t="s">
        <v>131</v>
      </c>
      <c r="B53" s="14">
        <v>27029</v>
      </c>
      <c r="C53" s="22">
        <v>63115</v>
      </c>
      <c r="D53" s="3"/>
      <c r="F53" s="1" t="s">
        <v>132</v>
      </c>
      <c r="G53" s="70">
        <f t="shared" si="1"/>
        <v>0</v>
      </c>
      <c r="H53" s="1">
        <v>0</v>
      </c>
      <c r="M53" s="1">
        <v>1841</v>
      </c>
      <c r="N53" s="70">
        <f>GDP!P53</f>
        <v>1678.0605009294279</v>
      </c>
      <c r="T53" s="5">
        <v>1841</v>
      </c>
      <c r="U53" s="5">
        <f t="shared" si="0"/>
        <v>0</v>
      </c>
    </row>
    <row r="54" spans="1:21">
      <c r="A54" s="1" t="s">
        <v>133</v>
      </c>
      <c r="B54" s="14">
        <v>27394</v>
      </c>
      <c r="C54" s="22">
        <v>75071</v>
      </c>
      <c r="D54" s="3"/>
      <c r="F54" s="1" t="s">
        <v>134</v>
      </c>
      <c r="G54" s="70">
        <f t="shared" si="1"/>
        <v>0</v>
      </c>
      <c r="H54" s="1">
        <v>0</v>
      </c>
      <c r="M54" s="1">
        <v>1842</v>
      </c>
      <c r="N54" s="70">
        <f>GDP!P54</f>
        <v>1646.0593471572338</v>
      </c>
      <c r="T54" s="5">
        <v>1842</v>
      </c>
      <c r="U54" s="5">
        <f t="shared" si="0"/>
        <v>0</v>
      </c>
    </row>
    <row r="55" spans="1:21">
      <c r="A55" s="1" t="s">
        <v>135</v>
      </c>
      <c r="B55" s="14">
        <v>27759</v>
      </c>
      <c r="C55" s="22">
        <v>84534</v>
      </c>
      <c r="D55" s="3"/>
      <c r="F55" s="1" t="s">
        <v>294</v>
      </c>
      <c r="G55" s="70">
        <f t="shared" si="1"/>
        <v>0</v>
      </c>
      <c r="H55" s="1">
        <v>0</v>
      </c>
      <c r="M55" s="1">
        <v>1843</v>
      </c>
      <c r="N55" s="70">
        <f>GDP!P55</f>
        <v>1595.0575083327994</v>
      </c>
      <c r="T55" s="5">
        <v>1843</v>
      </c>
      <c r="U55" s="5">
        <f t="shared" si="0"/>
        <v>0</v>
      </c>
    </row>
    <row r="56" spans="1:21">
      <c r="A56" s="1" t="s">
        <v>137</v>
      </c>
      <c r="B56" s="14">
        <v>28125</v>
      </c>
      <c r="C56" s="22">
        <v>90769</v>
      </c>
      <c r="D56" s="3"/>
      <c r="F56" s="1" t="s">
        <v>138</v>
      </c>
      <c r="G56" s="70">
        <f t="shared" si="1"/>
        <v>0</v>
      </c>
      <c r="H56" s="1">
        <v>0</v>
      </c>
      <c r="M56" s="1">
        <v>1844</v>
      </c>
      <c r="N56" s="70">
        <f>GDP!P56</f>
        <v>1741.0627724184349</v>
      </c>
      <c r="T56" s="5">
        <v>1844</v>
      </c>
      <c r="U56" s="5">
        <f t="shared" si="0"/>
        <v>0</v>
      </c>
    </row>
    <row r="57" spans="1:21">
      <c r="A57" s="1" t="s">
        <v>139</v>
      </c>
      <c r="B57" s="14">
        <v>28490</v>
      </c>
      <c r="C57" s="22">
        <v>106485</v>
      </c>
      <c r="D57" s="3"/>
      <c r="F57" s="1" t="s">
        <v>140</v>
      </c>
      <c r="G57" s="70">
        <f t="shared" si="1"/>
        <v>0</v>
      </c>
      <c r="H57" s="1">
        <v>0</v>
      </c>
      <c r="M57" s="1">
        <v>1845</v>
      </c>
      <c r="N57" s="70">
        <f>GDP!P57</f>
        <v>1899.0684691686433</v>
      </c>
      <c r="T57" s="5">
        <v>1845</v>
      </c>
      <c r="U57" s="5">
        <f t="shared" si="0"/>
        <v>0</v>
      </c>
    </row>
    <row r="58" spans="1:21">
      <c r="A58" s="1" t="s">
        <v>141</v>
      </c>
      <c r="B58" s="14">
        <v>28855</v>
      </c>
      <c r="C58" s="22">
        <v>120967</v>
      </c>
      <c r="D58" s="3"/>
      <c r="F58" s="1" t="s">
        <v>142</v>
      </c>
      <c r="G58" s="70">
        <f t="shared" si="1"/>
        <v>0</v>
      </c>
      <c r="H58" s="1">
        <v>0</v>
      </c>
      <c r="M58" s="1">
        <v>1846</v>
      </c>
      <c r="N58" s="70">
        <f>GDP!P58</f>
        <v>2113.0761850201916</v>
      </c>
      <c r="T58" s="5">
        <v>1846</v>
      </c>
      <c r="U58" s="5">
        <f t="shared" si="0"/>
        <v>0</v>
      </c>
    </row>
    <row r="59" spans="1:21">
      <c r="A59" s="1" t="s">
        <v>143</v>
      </c>
      <c r="B59" s="14">
        <v>29220</v>
      </c>
      <c r="C59" s="22">
        <v>138939</v>
      </c>
      <c r="D59" s="3"/>
      <c r="F59" s="1" t="s">
        <v>144</v>
      </c>
      <c r="G59" s="70">
        <f t="shared" si="1"/>
        <v>0</v>
      </c>
      <c r="H59" s="1">
        <v>0</v>
      </c>
      <c r="M59" s="1">
        <v>1847</v>
      </c>
      <c r="N59" s="70">
        <f>GDP!P59</f>
        <v>2476.0892731235185</v>
      </c>
      <c r="T59" s="5">
        <v>1847</v>
      </c>
      <c r="U59" s="5">
        <f t="shared" si="0"/>
        <v>0</v>
      </c>
    </row>
    <row r="60" spans="1:21">
      <c r="A60" s="1" t="s">
        <v>145</v>
      </c>
      <c r="B60" s="14">
        <v>29586</v>
      </c>
      <c r="C60" s="22">
        <v>157803</v>
      </c>
      <c r="D60" s="3"/>
      <c r="F60" s="1" t="s">
        <v>146</v>
      </c>
      <c r="G60" s="70">
        <f t="shared" si="1"/>
        <v>0</v>
      </c>
      <c r="H60" s="1">
        <v>0</v>
      </c>
      <c r="M60" s="1">
        <v>1848</v>
      </c>
      <c r="N60" s="70">
        <f>GDP!P60</f>
        <v>2496.0899942311403</v>
      </c>
      <c r="T60" s="5">
        <v>1848</v>
      </c>
      <c r="U60" s="5">
        <f t="shared" si="0"/>
        <v>0</v>
      </c>
    </row>
    <row r="61" spans="1:21">
      <c r="A61" s="1" t="s">
        <v>147</v>
      </c>
      <c r="B61" s="14">
        <v>29951</v>
      </c>
      <c r="C61" s="22">
        <v>182720</v>
      </c>
      <c r="D61" s="3"/>
      <c r="F61" s="1" t="s">
        <v>148</v>
      </c>
      <c r="G61" s="70">
        <f t="shared" si="1"/>
        <v>0</v>
      </c>
      <c r="H61" s="1">
        <v>0</v>
      </c>
      <c r="M61" s="1">
        <v>1849</v>
      </c>
      <c r="N61" s="70">
        <f>GDP!P61</f>
        <v>2488.0897057880916</v>
      </c>
      <c r="T61" s="5">
        <v>1849</v>
      </c>
      <c r="U61" s="5">
        <f t="shared" si="0"/>
        <v>0</v>
      </c>
    </row>
    <row r="62" spans="1:21">
      <c r="A62" s="1" t="s">
        <v>149</v>
      </c>
      <c r="B62" s="14">
        <v>30316</v>
      </c>
      <c r="C62" s="22">
        <v>201498</v>
      </c>
      <c r="D62" s="3"/>
      <c r="F62" s="1" t="s">
        <v>150</v>
      </c>
      <c r="G62" s="70">
        <f t="shared" si="1"/>
        <v>0</v>
      </c>
      <c r="H62" s="1">
        <v>0</v>
      </c>
      <c r="M62" s="1">
        <v>1850</v>
      </c>
      <c r="N62" s="70">
        <f>GDP!P62</f>
        <v>2656.0957630921107</v>
      </c>
      <c r="T62" s="5">
        <v>1850</v>
      </c>
      <c r="U62" s="5">
        <f t="shared" si="0"/>
        <v>0</v>
      </c>
    </row>
    <row r="63" spans="1:21">
      <c r="A63" s="1" t="s">
        <v>151</v>
      </c>
      <c r="B63" s="14">
        <v>30681</v>
      </c>
      <c r="C63" s="22">
        <v>208994</v>
      </c>
      <c r="D63" s="3"/>
      <c r="F63" s="1" t="s">
        <v>152</v>
      </c>
      <c r="G63" s="70">
        <f t="shared" si="1"/>
        <v>0</v>
      </c>
      <c r="H63" s="1">
        <v>0</v>
      </c>
      <c r="M63" s="1">
        <v>1851</v>
      </c>
      <c r="N63" s="70">
        <f>GDP!P63</f>
        <v>2799.1009190116033</v>
      </c>
      <c r="T63" s="5">
        <v>1851</v>
      </c>
      <c r="U63" s="5">
        <f t="shared" si="0"/>
        <v>0</v>
      </c>
    </row>
    <row r="64" spans="1:21">
      <c r="A64" s="1" t="s">
        <v>153</v>
      </c>
      <c r="B64" s="14">
        <v>31047</v>
      </c>
      <c r="C64" s="22">
        <v>239376</v>
      </c>
      <c r="D64" s="3"/>
      <c r="F64" s="1" t="s">
        <v>154</v>
      </c>
      <c r="G64" s="70">
        <f t="shared" si="1"/>
        <v>0</v>
      </c>
      <c r="H64" s="1">
        <v>0</v>
      </c>
      <c r="M64" s="1">
        <v>1852</v>
      </c>
      <c r="N64" s="70">
        <f>GDP!P64</f>
        <v>3143.1133220626903</v>
      </c>
      <c r="T64" s="5">
        <v>1852</v>
      </c>
      <c r="U64" s="5">
        <f t="shared" si="0"/>
        <v>0</v>
      </c>
    </row>
    <row r="65" spans="1:21">
      <c r="A65" s="1" t="s">
        <v>155</v>
      </c>
      <c r="B65" s="14">
        <v>31412</v>
      </c>
      <c r="C65" s="22">
        <v>265163</v>
      </c>
      <c r="D65" s="3"/>
      <c r="F65" s="1" t="s">
        <v>156</v>
      </c>
      <c r="G65" s="70">
        <f t="shared" si="1"/>
        <v>0</v>
      </c>
      <c r="H65" s="1">
        <v>0</v>
      </c>
      <c r="M65" s="1">
        <v>1853</v>
      </c>
      <c r="N65" s="70">
        <f>GDP!P65</f>
        <v>3383.1219753541463</v>
      </c>
      <c r="T65" s="5">
        <v>1853</v>
      </c>
      <c r="U65" s="5">
        <f t="shared" si="0"/>
        <v>0</v>
      </c>
    </row>
    <row r="66" spans="1:21">
      <c r="A66" s="1" t="s">
        <v>157</v>
      </c>
      <c r="B66" s="14">
        <v>31777</v>
      </c>
      <c r="C66" s="22">
        <v>283901</v>
      </c>
      <c r="D66" s="3"/>
      <c r="F66" s="1" t="s">
        <v>158</v>
      </c>
      <c r="G66" s="70">
        <f t="shared" si="1"/>
        <v>0</v>
      </c>
      <c r="H66" s="1">
        <v>0</v>
      </c>
      <c r="M66" s="1">
        <v>1854</v>
      </c>
      <c r="N66" s="70">
        <f>GDP!P66</f>
        <v>3789.1366138388594</v>
      </c>
      <c r="T66" s="5">
        <v>1854</v>
      </c>
      <c r="U66" s="5">
        <f t="shared" ref="U66:U129" si="2">(G66/N66)*100</f>
        <v>0</v>
      </c>
    </row>
    <row r="67" spans="1:21">
      <c r="A67" s="1" t="s">
        <v>159</v>
      </c>
      <c r="B67" s="14">
        <v>32142</v>
      </c>
      <c r="C67" s="22">
        <v>303318</v>
      </c>
      <c r="D67" s="3"/>
      <c r="F67" s="1" t="s">
        <v>160</v>
      </c>
      <c r="G67" s="70">
        <f t="shared" si="1"/>
        <v>0</v>
      </c>
      <c r="H67" s="1">
        <v>0</v>
      </c>
      <c r="M67" s="1">
        <v>1855</v>
      </c>
      <c r="N67" s="70">
        <f>GDP!P67</f>
        <v>4048.145952182555</v>
      </c>
      <c r="T67" s="5">
        <v>1855</v>
      </c>
      <c r="U67" s="5">
        <f t="shared" si="2"/>
        <v>0</v>
      </c>
    </row>
    <row r="68" spans="1:21">
      <c r="A68" s="1" t="s">
        <v>161</v>
      </c>
      <c r="B68" s="14">
        <v>32508</v>
      </c>
      <c r="C68" s="22">
        <v>334335</v>
      </c>
      <c r="D68" s="3"/>
      <c r="F68" s="1" t="s">
        <v>162</v>
      </c>
      <c r="G68" s="70">
        <f t="shared" si="1"/>
        <v>0</v>
      </c>
      <c r="H68" s="1">
        <v>0</v>
      </c>
      <c r="M68" s="1">
        <v>1856</v>
      </c>
      <c r="N68" s="70">
        <f>GDP!P68</f>
        <v>4103.1479352285132</v>
      </c>
      <c r="T68" s="5">
        <v>1856</v>
      </c>
      <c r="U68" s="5">
        <f t="shared" si="2"/>
        <v>0</v>
      </c>
    </row>
    <row r="69" spans="1:21">
      <c r="A69" s="1" t="s">
        <v>163</v>
      </c>
      <c r="B69" s="14">
        <v>32873</v>
      </c>
      <c r="C69" s="22">
        <v>359416</v>
      </c>
      <c r="D69" s="3"/>
      <c r="F69" s="1" t="s">
        <v>164</v>
      </c>
      <c r="G69" s="70">
        <f t="shared" si="1"/>
        <v>0</v>
      </c>
      <c r="H69" s="1">
        <v>0</v>
      </c>
      <c r="M69" s="1">
        <v>1857</v>
      </c>
      <c r="N69" s="70">
        <f>GDP!P69</f>
        <v>4241.1529108711002</v>
      </c>
      <c r="T69" s="5">
        <v>1857</v>
      </c>
      <c r="U69" s="5">
        <f t="shared" si="2"/>
        <v>0</v>
      </c>
    </row>
    <row r="70" spans="1:21">
      <c r="A70" s="1" t="s">
        <v>165</v>
      </c>
      <c r="B70" s="14">
        <v>33238</v>
      </c>
      <c r="C70" s="22">
        <v>380047</v>
      </c>
      <c r="D70" s="3"/>
      <c r="F70" s="1" t="s">
        <v>166</v>
      </c>
      <c r="G70" s="70">
        <f t="shared" si="1"/>
        <v>0</v>
      </c>
      <c r="H70" s="1">
        <v>0</v>
      </c>
      <c r="M70" s="1">
        <v>1858</v>
      </c>
      <c r="N70" s="70">
        <f>GDP!P70</f>
        <v>4151.1496658868045</v>
      </c>
      <c r="T70" s="5">
        <v>1858</v>
      </c>
      <c r="U70" s="5">
        <f t="shared" si="2"/>
        <v>0</v>
      </c>
    </row>
    <row r="71" spans="1:21">
      <c r="A71" s="1" t="s">
        <v>167</v>
      </c>
      <c r="B71" s="14">
        <v>33603</v>
      </c>
      <c r="C71" s="22">
        <v>396015</v>
      </c>
      <c r="D71" s="3"/>
      <c r="F71" s="1" t="s">
        <v>168</v>
      </c>
      <c r="G71" s="70">
        <f t="shared" si="1"/>
        <v>0</v>
      </c>
      <c r="H71" s="1">
        <v>0</v>
      </c>
      <c r="M71" s="1">
        <v>1859</v>
      </c>
      <c r="N71" s="70">
        <f>GDP!P71</f>
        <v>4475.1613478302697</v>
      </c>
      <c r="T71" s="5">
        <v>1859</v>
      </c>
      <c r="U71" s="5">
        <f t="shared" si="2"/>
        <v>0</v>
      </c>
    </row>
    <row r="72" spans="1:21">
      <c r="A72" s="1" t="s">
        <v>169</v>
      </c>
      <c r="B72" s="14">
        <v>33969</v>
      </c>
      <c r="C72" s="22">
        <v>413688</v>
      </c>
      <c r="D72" s="3"/>
      <c r="F72" s="1" t="s">
        <v>170</v>
      </c>
      <c r="G72" s="70">
        <f t="shared" si="1"/>
        <v>0</v>
      </c>
      <c r="H72" s="1">
        <v>0</v>
      </c>
      <c r="M72" s="1">
        <v>1860</v>
      </c>
      <c r="N72" s="70">
        <f>GDP!P72</f>
        <v>4410.1590042305006</v>
      </c>
      <c r="T72" s="5">
        <v>1860</v>
      </c>
      <c r="U72" s="5">
        <f t="shared" si="2"/>
        <v>0</v>
      </c>
    </row>
    <row r="73" spans="1:21">
      <c r="A73" s="1" t="s">
        <v>171</v>
      </c>
      <c r="B73" s="14">
        <v>34334</v>
      </c>
      <c r="C73" s="22">
        <v>428299</v>
      </c>
      <c r="D73" s="3"/>
      <c r="F73" s="1" t="s">
        <v>172</v>
      </c>
      <c r="G73" s="70">
        <f t="shared" si="1"/>
        <v>0</v>
      </c>
      <c r="H73" s="1">
        <v>0</v>
      </c>
      <c r="M73" s="1">
        <v>1861</v>
      </c>
      <c r="N73" s="70">
        <f>GDP!P73</f>
        <v>4673.168486795721</v>
      </c>
      <c r="T73" s="5">
        <v>1861</v>
      </c>
      <c r="U73" s="5">
        <f t="shared" si="2"/>
        <v>0</v>
      </c>
    </row>
    <row r="74" spans="1:21">
      <c r="A74" s="1" t="s">
        <v>173</v>
      </c>
      <c r="B74" s="14">
        <v>34699</v>
      </c>
      <c r="C74" s="22">
        <v>461475</v>
      </c>
      <c r="D74" s="3"/>
      <c r="F74" s="1" t="s">
        <v>174</v>
      </c>
      <c r="G74" s="70">
        <f t="shared" si="1"/>
        <v>0</v>
      </c>
      <c r="H74" s="1">
        <v>0</v>
      </c>
      <c r="M74" s="1">
        <v>1862</v>
      </c>
      <c r="N74" s="70">
        <f>GDP!P74</f>
        <v>5881.2120416960488</v>
      </c>
      <c r="T74" s="5">
        <v>1862</v>
      </c>
      <c r="U74" s="5">
        <f t="shared" si="2"/>
        <v>0</v>
      </c>
    </row>
    <row r="75" spans="1:21">
      <c r="A75" s="1" t="s">
        <v>175</v>
      </c>
      <c r="B75" s="14">
        <v>35064</v>
      </c>
      <c r="C75" s="22">
        <v>484473</v>
      </c>
      <c r="D75" s="3"/>
      <c r="F75" s="1" t="s">
        <v>176</v>
      </c>
      <c r="G75" s="70">
        <f t="shared" si="1"/>
        <v>0</v>
      </c>
      <c r="H75" s="1">
        <v>0</v>
      </c>
      <c r="M75" s="1">
        <v>1863</v>
      </c>
      <c r="N75" s="70">
        <f>GDP!P75</f>
        <v>7746.279284981737</v>
      </c>
      <c r="T75" s="5">
        <v>1863</v>
      </c>
      <c r="U75" s="5">
        <f t="shared" si="2"/>
        <v>0</v>
      </c>
    </row>
    <row r="76" spans="1:21">
      <c r="A76" s="1" t="s">
        <v>177</v>
      </c>
      <c r="B76" s="14">
        <v>35430</v>
      </c>
      <c r="C76" s="22">
        <v>509414</v>
      </c>
      <c r="D76" s="3"/>
      <c r="F76" s="1" t="s">
        <v>178</v>
      </c>
      <c r="G76" s="70">
        <f t="shared" si="1"/>
        <v>0</v>
      </c>
      <c r="H76" s="1">
        <v>0</v>
      </c>
      <c r="M76" s="1">
        <v>1864</v>
      </c>
      <c r="N76" s="70">
        <f>GDP!P76</f>
        <v>9600.3461316582325</v>
      </c>
      <c r="T76" s="5">
        <v>1864</v>
      </c>
      <c r="U76" s="5">
        <f t="shared" si="2"/>
        <v>0</v>
      </c>
    </row>
    <row r="77" spans="1:21">
      <c r="A77" s="1" t="s">
        <v>179</v>
      </c>
      <c r="B77" s="14">
        <v>35795</v>
      </c>
      <c r="C77" s="22">
        <v>539371</v>
      </c>
      <c r="D77" s="3"/>
      <c r="F77" s="1" t="s">
        <v>180</v>
      </c>
      <c r="G77" s="70">
        <f t="shared" si="1"/>
        <v>0</v>
      </c>
      <c r="H77" s="1">
        <v>0</v>
      </c>
      <c r="M77" s="1">
        <v>1865</v>
      </c>
      <c r="N77" s="70">
        <f>GDP!P77</f>
        <v>10012.360986475232</v>
      </c>
      <c r="T77" s="5">
        <v>1865</v>
      </c>
      <c r="U77" s="5">
        <f t="shared" si="2"/>
        <v>0</v>
      </c>
    </row>
    <row r="78" spans="1:21">
      <c r="A78" s="1" t="s">
        <v>181</v>
      </c>
      <c r="B78" s="14">
        <v>36160</v>
      </c>
      <c r="C78" s="22">
        <v>571831</v>
      </c>
      <c r="D78" s="3"/>
      <c r="F78" s="1" t="s">
        <v>182</v>
      </c>
      <c r="G78" s="70">
        <f t="shared" si="1"/>
        <v>0</v>
      </c>
      <c r="H78" s="1">
        <v>0</v>
      </c>
      <c r="M78" s="1">
        <v>1866</v>
      </c>
      <c r="N78" s="70">
        <f>GDP!P78</f>
        <v>9098.3280318569377</v>
      </c>
      <c r="T78" s="5">
        <v>1866</v>
      </c>
      <c r="U78" s="5">
        <f t="shared" si="2"/>
        <v>0</v>
      </c>
    </row>
    <row r="79" spans="1:21">
      <c r="A79" s="1" t="s">
        <v>183</v>
      </c>
      <c r="B79" s="14">
        <v>36525</v>
      </c>
      <c r="C79" s="22">
        <v>611833</v>
      </c>
      <c r="D79" s="3"/>
      <c r="F79" s="1" t="s">
        <v>184</v>
      </c>
      <c r="G79" s="70">
        <f t="shared" si="1"/>
        <v>0</v>
      </c>
      <c r="H79" s="1">
        <v>0</v>
      </c>
      <c r="M79" s="1">
        <v>1867</v>
      </c>
      <c r="N79" s="70">
        <f>GDP!P79</f>
        <v>8465.3052088007225</v>
      </c>
      <c r="T79" s="5">
        <v>1867</v>
      </c>
      <c r="U79" s="5">
        <f t="shared" si="2"/>
        <v>0</v>
      </c>
    </row>
    <row r="80" spans="1:21">
      <c r="A80" s="1" t="s">
        <v>185</v>
      </c>
      <c r="B80" s="14">
        <v>36891</v>
      </c>
      <c r="C80" s="22">
        <v>652852</v>
      </c>
      <c r="D80" s="3"/>
      <c r="F80" s="1" t="s">
        <v>186</v>
      </c>
      <c r="G80" s="70">
        <f t="shared" si="1"/>
        <v>0</v>
      </c>
      <c r="H80" s="1">
        <v>0</v>
      </c>
      <c r="M80" s="1">
        <v>1868</v>
      </c>
      <c r="N80" s="70">
        <f>GDP!P80</f>
        <v>8261.2978535029852</v>
      </c>
      <c r="T80" s="5">
        <v>1868</v>
      </c>
      <c r="U80" s="5">
        <f t="shared" si="2"/>
        <v>0</v>
      </c>
    </row>
    <row r="81" spans="1:21">
      <c r="A81" s="1" t="s">
        <v>187</v>
      </c>
      <c r="B81" s="14">
        <v>37256</v>
      </c>
      <c r="C81" s="22">
        <v>693967</v>
      </c>
      <c r="D81" s="3"/>
      <c r="F81" s="1" t="s">
        <v>188</v>
      </c>
      <c r="G81" s="70">
        <f t="shared" si="1"/>
        <v>0</v>
      </c>
      <c r="H81" s="1">
        <v>0</v>
      </c>
      <c r="M81" s="1">
        <v>1869</v>
      </c>
      <c r="N81" s="70">
        <f>GDP!P81</f>
        <v>8009.2887675469574</v>
      </c>
      <c r="T81" s="5">
        <v>1869</v>
      </c>
      <c r="U81" s="5">
        <f t="shared" si="2"/>
        <v>0</v>
      </c>
    </row>
    <row r="82" spans="1:21">
      <c r="A82" s="1" t="s">
        <v>189</v>
      </c>
      <c r="B82" s="14">
        <v>37621</v>
      </c>
      <c r="C82" s="22">
        <v>700760</v>
      </c>
      <c r="D82" s="3"/>
      <c r="F82" s="1" t="s">
        <v>190</v>
      </c>
      <c r="G82" s="70">
        <f t="shared" si="1"/>
        <v>0</v>
      </c>
      <c r="H82" s="1">
        <v>0</v>
      </c>
      <c r="M82" s="1">
        <v>1870</v>
      </c>
      <c r="N82" s="70">
        <f>GDP!P82</f>
        <v>7899.28480145504</v>
      </c>
      <c r="T82" s="5">
        <v>1870</v>
      </c>
      <c r="U82" s="5">
        <f t="shared" si="2"/>
        <v>0</v>
      </c>
    </row>
    <row r="83" spans="1:21">
      <c r="A83" s="1" t="s">
        <v>191</v>
      </c>
      <c r="B83" s="14">
        <v>37986</v>
      </c>
      <c r="C83" s="22">
        <v>712978</v>
      </c>
      <c r="D83" s="3"/>
      <c r="F83" s="1" t="s">
        <v>192</v>
      </c>
      <c r="G83" s="70">
        <f t="shared" si="1"/>
        <v>0</v>
      </c>
      <c r="H83" s="1">
        <v>0</v>
      </c>
      <c r="M83" s="1">
        <v>1871</v>
      </c>
      <c r="N83" s="70">
        <f>GDP!P83</f>
        <v>7751.2794652586417</v>
      </c>
      <c r="T83" s="5">
        <v>1871</v>
      </c>
      <c r="U83" s="5">
        <f t="shared" si="2"/>
        <v>0</v>
      </c>
    </row>
    <row r="84" spans="1:21">
      <c r="A84" s="1" t="s">
        <v>193</v>
      </c>
      <c r="B84" s="14">
        <v>38352</v>
      </c>
      <c r="C84" s="22">
        <v>733407</v>
      </c>
      <c r="D84" s="3"/>
      <c r="F84" s="1" t="s">
        <v>194</v>
      </c>
      <c r="G84" s="70">
        <f t="shared" si="1"/>
        <v>0</v>
      </c>
      <c r="H84" s="1">
        <v>0</v>
      </c>
      <c r="M84" s="1">
        <v>1872</v>
      </c>
      <c r="N84" s="70">
        <f>GDP!P84</f>
        <v>8402.3029373117151</v>
      </c>
      <c r="T84" s="5">
        <v>1872</v>
      </c>
      <c r="U84" s="5">
        <f t="shared" si="2"/>
        <v>0</v>
      </c>
    </row>
    <row r="85" spans="1:21">
      <c r="A85" s="1" t="s">
        <v>195</v>
      </c>
      <c r="B85" s="14">
        <v>38717</v>
      </c>
      <c r="C85" s="22">
        <v>794125</v>
      </c>
      <c r="D85" s="3"/>
      <c r="F85" s="1" t="s">
        <v>196</v>
      </c>
      <c r="G85" s="70">
        <f t="shared" si="1"/>
        <v>0</v>
      </c>
      <c r="H85" s="1">
        <v>0</v>
      </c>
      <c r="M85" s="1">
        <v>1873</v>
      </c>
      <c r="N85" s="70">
        <f>GDP!P85</f>
        <v>8936.3221908852047</v>
      </c>
      <c r="T85" s="5">
        <v>1873</v>
      </c>
      <c r="U85" s="5">
        <f t="shared" si="2"/>
        <v>0</v>
      </c>
    </row>
    <row r="86" spans="1:21">
      <c r="A86" s="1" t="s">
        <v>197</v>
      </c>
      <c r="B86" s="14">
        <v>39082</v>
      </c>
      <c r="C86" s="22">
        <v>837821</v>
      </c>
      <c r="D86" s="3"/>
      <c r="F86" s="1" t="s">
        <v>198</v>
      </c>
      <c r="G86" s="70">
        <f t="shared" si="1"/>
        <v>0</v>
      </c>
      <c r="H86" s="1">
        <v>0</v>
      </c>
      <c r="M86" s="1">
        <v>1874</v>
      </c>
      <c r="N86" s="70">
        <f>GDP!P86</f>
        <v>8659.3122035446504</v>
      </c>
      <c r="T86" s="5">
        <v>1874</v>
      </c>
      <c r="U86" s="5">
        <f t="shared" si="2"/>
        <v>0</v>
      </c>
    </row>
    <row r="87" spans="1:21">
      <c r="A87" s="1" t="s">
        <v>199</v>
      </c>
      <c r="B87" s="14">
        <v>39447</v>
      </c>
      <c r="C87" s="22">
        <v>869607</v>
      </c>
      <c r="D87" s="3"/>
      <c r="F87" s="1" t="s">
        <v>200</v>
      </c>
      <c r="G87" s="70">
        <f t="shared" si="1"/>
        <v>0</v>
      </c>
      <c r="H87" s="1">
        <v>0</v>
      </c>
      <c r="M87" s="1">
        <v>1875</v>
      </c>
      <c r="N87" s="70">
        <f>GDP!P87</f>
        <v>8331.3003773796609</v>
      </c>
      <c r="T87" s="5">
        <v>1875</v>
      </c>
      <c r="U87" s="5">
        <f t="shared" si="2"/>
        <v>0</v>
      </c>
    </row>
    <row r="88" spans="1:21">
      <c r="A88" s="1" t="s">
        <v>201</v>
      </c>
      <c r="B88" s="14">
        <v>39813</v>
      </c>
      <c r="C88" s="22">
        <v>900155</v>
      </c>
      <c r="D88" s="3"/>
      <c r="F88" s="1" t="s">
        <v>202</v>
      </c>
      <c r="G88" s="70">
        <f t="shared" si="1"/>
        <v>0</v>
      </c>
      <c r="H88" s="1">
        <v>0</v>
      </c>
      <c r="M88" s="1">
        <v>1876</v>
      </c>
      <c r="N88" s="70">
        <f>GDP!P88</f>
        <v>8482.3058217422004</v>
      </c>
      <c r="T88" s="5">
        <v>1876</v>
      </c>
      <c r="U88" s="5">
        <f t="shared" si="2"/>
        <v>0</v>
      </c>
    </row>
    <row r="89" spans="1:21">
      <c r="A89" s="1" t="s">
        <v>203</v>
      </c>
      <c r="B89" s="14">
        <v>40178</v>
      </c>
      <c r="C89" s="22">
        <v>890917</v>
      </c>
      <c r="D89" s="3"/>
      <c r="F89" s="1" t="s">
        <v>204</v>
      </c>
      <c r="G89" s="70">
        <f t="shared" si="1"/>
        <v>0</v>
      </c>
      <c r="H89" s="1">
        <v>0</v>
      </c>
      <c r="M89" s="1">
        <v>1877</v>
      </c>
      <c r="N89" s="70">
        <f>GDP!P89</f>
        <v>8700.3136818152725</v>
      </c>
      <c r="T89" s="5">
        <v>1877</v>
      </c>
      <c r="U89" s="5">
        <f t="shared" si="2"/>
        <v>0</v>
      </c>
    </row>
    <row r="90" spans="1:21">
      <c r="A90" s="1" t="s">
        <v>205</v>
      </c>
      <c r="B90" s="14">
        <v>40543</v>
      </c>
      <c r="C90" s="22">
        <v>864814</v>
      </c>
      <c r="D90" s="3"/>
      <c r="F90" s="1" t="s">
        <v>206</v>
      </c>
      <c r="G90" s="70">
        <f t="shared" si="1"/>
        <v>0</v>
      </c>
      <c r="H90" s="1">
        <v>0</v>
      </c>
      <c r="M90" s="1">
        <v>1878</v>
      </c>
      <c r="N90" s="70">
        <f>GDP!P90</f>
        <v>8555.3084537850173</v>
      </c>
      <c r="T90" s="5">
        <v>1878</v>
      </c>
      <c r="U90" s="5">
        <f t="shared" si="2"/>
        <v>0</v>
      </c>
    </row>
    <row r="91" spans="1:21">
      <c r="A91" s="1" t="s">
        <v>207</v>
      </c>
      <c r="B91" s="14">
        <v>40908</v>
      </c>
      <c r="C91" s="22">
        <v>818792</v>
      </c>
      <c r="D91" s="3"/>
      <c r="F91" s="1" t="s">
        <v>208</v>
      </c>
      <c r="G91" s="70">
        <f t="shared" si="1"/>
        <v>0</v>
      </c>
      <c r="H91" s="1">
        <v>0</v>
      </c>
      <c r="M91" s="1">
        <v>1879</v>
      </c>
      <c r="N91" s="70">
        <f>GDP!P91</f>
        <v>9555.3445091660833</v>
      </c>
      <c r="T91" s="5">
        <v>1879</v>
      </c>
      <c r="U91" s="5">
        <f t="shared" si="2"/>
        <v>0</v>
      </c>
    </row>
    <row r="92" spans="1:21">
      <c r="A92" s="1" t="s">
        <v>209</v>
      </c>
      <c r="B92" s="14">
        <v>41274</v>
      </c>
      <c r="C92" s="22">
        <v>845314</v>
      </c>
      <c r="D92" s="3"/>
      <c r="F92" s="1" t="s">
        <v>210</v>
      </c>
      <c r="G92" s="70">
        <f t="shared" si="1"/>
        <v>0</v>
      </c>
      <c r="H92" s="1">
        <v>0</v>
      </c>
      <c r="M92" s="1">
        <v>1880</v>
      </c>
      <c r="N92" s="70">
        <f>GDP!P92</f>
        <v>10592.381898596248</v>
      </c>
      <c r="T92" s="5">
        <v>1880</v>
      </c>
      <c r="U92" s="5">
        <f t="shared" si="2"/>
        <v>0</v>
      </c>
    </row>
    <row r="93" spans="1:21">
      <c r="A93" s="1" t="s">
        <v>211</v>
      </c>
      <c r="B93" s="14">
        <v>41639</v>
      </c>
      <c r="C93" s="22">
        <v>947820</v>
      </c>
      <c r="D93" s="3"/>
      <c r="F93" s="1" t="s">
        <v>212</v>
      </c>
      <c r="G93" s="70">
        <f t="shared" si="1"/>
        <v>0</v>
      </c>
      <c r="H93" s="1">
        <v>0</v>
      </c>
      <c r="M93" s="1">
        <v>1881</v>
      </c>
      <c r="N93" s="70">
        <f>GDP!P93</f>
        <v>11902.429131145444</v>
      </c>
      <c r="T93" s="5">
        <v>1881</v>
      </c>
      <c r="U93" s="5">
        <f t="shared" si="2"/>
        <v>0</v>
      </c>
    </row>
    <row r="94" spans="1:21">
      <c r="A94" s="1" t="s">
        <v>213</v>
      </c>
      <c r="B94" s="14">
        <v>42004</v>
      </c>
      <c r="C94" s="22">
        <v>1023458</v>
      </c>
      <c r="F94" s="1" t="s">
        <v>214</v>
      </c>
      <c r="G94" s="70">
        <f t="shared" si="1"/>
        <v>0</v>
      </c>
      <c r="H94" s="1">
        <v>0</v>
      </c>
      <c r="M94" s="1">
        <v>1882</v>
      </c>
      <c r="N94" s="70">
        <f>GDP!P94</f>
        <v>12519.451377315561</v>
      </c>
      <c r="T94" s="5">
        <v>1882</v>
      </c>
      <c r="U94" s="5">
        <f t="shared" si="2"/>
        <v>0</v>
      </c>
    </row>
    <row r="95" spans="1:21">
      <c r="A95" s="1" t="s">
        <v>215</v>
      </c>
      <c r="B95" s="14">
        <v>42369</v>
      </c>
      <c r="C95" s="22">
        <v>1065257</v>
      </c>
      <c r="F95" s="1" t="s">
        <v>216</v>
      </c>
      <c r="G95" s="70">
        <f t="shared" si="1"/>
        <v>0</v>
      </c>
      <c r="H95" s="1">
        <v>0</v>
      </c>
      <c r="M95" s="1">
        <v>1883</v>
      </c>
      <c r="N95" s="70">
        <f>GDP!P95</f>
        <v>12640.45574001667</v>
      </c>
      <c r="T95" s="5">
        <v>1883</v>
      </c>
      <c r="U95" s="5">
        <f t="shared" si="2"/>
        <v>0</v>
      </c>
    </row>
    <row r="96" spans="1:21">
      <c r="A96" s="1" t="s">
        <v>217</v>
      </c>
      <c r="B96" s="14">
        <v>42735</v>
      </c>
      <c r="C96" s="22">
        <v>1115065</v>
      </c>
      <c r="F96" s="1" t="s">
        <v>218</v>
      </c>
      <c r="G96" s="70">
        <f t="shared" ref="G96:G144" si="3">H96</f>
        <v>0</v>
      </c>
      <c r="H96" s="1">
        <v>0</v>
      </c>
      <c r="M96" s="1">
        <v>1884</v>
      </c>
      <c r="N96" s="70">
        <f>GDP!P96</f>
        <v>12107.436522498563</v>
      </c>
      <c r="T96" s="5">
        <v>1884</v>
      </c>
      <c r="U96" s="5">
        <f t="shared" si="2"/>
        <v>0</v>
      </c>
    </row>
    <row r="97" spans="1:21">
      <c r="A97" s="1" t="s">
        <v>219</v>
      </c>
      <c r="B97" s="14">
        <v>43100</v>
      </c>
      <c r="C97" s="22">
        <v>1161897</v>
      </c>
      <c r="F97" s="1" t="s">
        <v>220</v>
      </c>
      <c r="G97" s="70">
        <f t="shared" si="3"/>
        <v>0</v>
      </c>
      <c r="H97" s="1">
        <v>0</v>
      </c>
      <c r="M97" s="1">
        <v>1885</v>
      </c>
      <c r="N97" s="70">
        <f>GDP!P97</f>
        <v>11925.429960419209</v>
      </c>
      <c r="T97" s="5">
        <v>1885</v>
      </c>
      <c r="U97" s="5">
        <f t="shared" si="2"/>
        <v>0</v>
      </c>
    </row>
    <row r="98" spans="1:21">
      <c r="A98" s="1" t="s">
        <v>221</v>
      </c>
      <c r="B98" s="14">
        <v>43465</v>
      </c>
      <c r="C98" s="22">
        <v>1170701</v>
      </c>
      <c r="F98" s="1" t="s">
        <v>222</v>
      </c>
      <c r="G98" s="70">
        <f t="shared" si="3"/>
        <v>0</v>
      </c>
      <c r="H98" s="1">
        <v>0</v>
      </c>
      <c r="M98" s="1">
        <v>1886</v>
      </c>
      <c r="N98" s="70">
        <f>GDP!P98</f>
        <v>12549.452458976995</v>
      </c>
      <c r="T98" s="5">
        <v>1886</v>
      </c>
      <c r="U98" s="5">
        <f t="shared" si="2"/>
        <v>0</v>
      </c>
    </row>
    <row r="99" spans="1:21">
      <c r="A99" s="1" t="s">
        <v>223</v>
      </c>
      <c r="B99" s="14">
        <v>43830</v>
      </c>
      <c r="C99" s="22">
        <v>1243113</v>
      </c>
      <c r="F99" s="1" t="s">
        <v>224</v>
      </c>
      <c r="G99" s="70">
        <f t="shared" si="3"/>
        <v>0</v>
      </c>
      <c r="H99" s="1">
        <v>0</v>
      </c>
      <c r="M99" s="1">
        <v>1887</v>
      </c>
      <c r="N99" s="70">
        <f>GDP!P99</f>
        <v>13565.489091244159</v>
      </c>
      <c r="T99" s="5">
        <v>1887</v>
      </c>
      <c r="U99" s="5">
        <f t="shared" si="2"/>
        <v>0</v>
      </c>
    </row>
    <row r="100" spans="1:21">
      <c r="A100" s="1" t="s">
        <v>225</v>
      </c>
      <c r="B100" s="14">
        <v>44196</v>
      </c>
      <c r="C100" s="22">
        <v>1309955</v>
      </c>
      <c r="F100" s="1" t="s">
        <v>226</v>
      </c>
      <c r="G100" s="70">
        <f t="shared" si="3"/>
        <v>0</v>
      </c>
      <c r="H100" s="1">
        <v>0</v>
      </c>
      <c r="M100" s="1">
        <v>1888</v>
      </c>
      <c r="N100" s="70">
        <f>GDP!P100</f>
        <v>14332.516745721436</v>
      </c>
      <c r="T100" s="5">
        <v>1888</v>
      </c>
      <c r="U100" s="5">
        <f t="shared" si="2"/>
        <v>0</v>
      </c>
    </row>
    <row r="101" spans="1:21">
      <c r="A101" s="1" t="s">
        <v>227</v>
      </c>
      <c r="B101" s="14">
        <v>44561</v>
      </c>
      <c r="C101" s="22">
        <v>1314088</v>
      </c>
      <c r="F101" s="1" t="s">
        <v>228</v>
      </c>
      <c r="G101" s="70">
        <f t="shared" si="3"/>
        <v>0</v>
      </c>
      <c r="H101" s="1">
        <v>0</v>
      </c>
      <c r="M101" s="1">
        <v>1889</v>
      </c>
      <c r="N101" s="70">
        <f>GDP!P101</f>
        <v>14338.516962053724</v>
      </c>
      <c r="T101" s="5">
        <v>1889</v>
      </c>
      <c r="U101" s="5">
        <f t="shared" si="2"/>
        <v>0</v>
      </c>
    </row>
    <row r="102" spans="1:21">
      <c r="A102" s="1" t="s">
        <v>229</v>
      </c>
      <c r="B102" s="14">
        <v>44926</v>
      </c>
      <c r="C102" s="22">
        <v>1483527</v>
      </c>
      <c r="F102" s="1" t="s">
        <v>230</v>
      </c>
      <c r="G102" s="70">
        <f t="shared" si="3"/>
        <v>0</v>
      </c>
      <c r="H102" s="1">
        <v>0</v>
      </c>
      <c r="M102" s="1">
        <v>1890</v>
      </c>
      <c r="N102" s="70">
        <f>GDP!P102</f>
        <v>15607.562716332295</v>
      </c>
      <c r="T102" s="5">
        <v>1890</v>
      </c>
      <c r="U102" s="5">
        <f t="shared" si="2"/>
        <v>0</v>
      </c>
    </row>
    <row r="103" spans="1:21">
      <c r="A103" s="1" t="s">
        <v>231</v>
      </c>
      <c r="B103" s="14">
        <v>45291</v>
      </c>
      <c r="C103" s="22">
        <v>1614456</v>
      </c>
      <c r="F103" s="1" t="s">
        <v>232</v>
      </c>
      <c r="G103" s="70">
        <f t="shared" si="3"/>
        <v>0</v>
      </c>
      <c r="H103" s="1">
        <v>0</v>
      </c>
      <c r="M103" s="1">
        <v>1891</v>
      </c>
      <c r="N103" s="70">
        <f>GDP!P103</f>
        <v>15944.574866995714</v>
      </c>
      <c r="T103" s="5">
        <v>1891</v>
      </c>
      <c r="U103" s="5">
        <f t="shared" si="2"/>
        <v>0</v>
      </c>
    </row>
    <row r="104" spans="1:21">
      <c r="A104" s="1" t="s">
        <v>22</v>
      </c>
      <c r="B104" s="14">
        <v>45657</v>
      </c>
      <c r="C104" s="22">
        <v>1709558</v>
      </c>
      <c r="F104" s="1" t="s">
        <v>233</v>
      </c>
      <c r="G104" s="70">
        <f t="shared" si="3"/>
        <v>0</v>
      </c>
      <c r="H104" s="1">
        <v>0</v>
      </c>
      <c r="M104" s="1">
        <v>1892</v>
      </c>
      <c r="N104" s="70">
        <f>GDP!P104</f>
        <v>16920.610057047634</v>
      </c>
      <c r="T104" s="5">
        <v>1892</v>
      </c>
      <c r="U104" s="5">
        <f t="shared" si="2"/>
        <v>0</v>
      </c>
    </row>
    <row r="105" spans="1:21">
      <c r="F105" s="1" t="s">
        <v>234</v>
      </c>
      <c r="G105" s="70">
        <f t="shared" si="3"/>
        <v>0</v>
      </c>
      <c r="H105" s="1">
        <v>0</v>
      </c>
      <c r="M105" s="1">
        <v>1893</v>
      </c>
      <c r="N105" s="70">
        <f>GDP!P105</f>
        <v>15934.574506441902</v>
      </c>
      <c r="T105" s="5">
        <v>1893</v>
      </c>
      <c r="U105" s="5">
        <f t="shared" si="2"/>
        <v>0</v>
      </c>
    </row>
    <row r="106" spans="1:21">
      <c r="F106" s="1" t="s">
        <v>235</v>
      </c>
      <c r="G106" s="70">
        <f t="shared" si="3"/>
        <v>0</v>
      </c>
      <c r="H106" s="1">
        <v>0</v>
      </c>
      <c r="M106" s="1">
        <v>1894</v>
      </c>
      <c r="N106" s="70">
        <f>GDP!P106</f>
        <v>14606.526624895847</v>
      </c>
      <c r="T106" s="5">
        <v>1894</v>
      </c>
      <c r="U106" s="5">
        <f t="shared" si="2"/>
        <v>0</v>
      </c>
    </row>
    <row r="107" spans="1:21">
      <c r="F107" s="1" t="s">
        <v>236</v>
      </c>
      <c r="G107" s="70">
        <f t="shared" si="3"/>
        <v>0</v>
      </c>
      <c r="H107" s="1">
        <v>0</v>
      </c>
      <c r="M107" s="1">
        <v>1895</v>
      </c>
      <c r="N107" s="70">
        <f>GDP!P107</f>
        <v>16114.580996410496</v>
      </c>
      <c r="T107" s="5">
        <v>1895</v>
      </c>
      <c r="U107" s="5">
        <f t="shared" si="2"/>
        <v>0</v>
      </c>
    </row>
    <row r="108" spans="1:21">
      <c r="F108" s="1" t="s">
        <v>237</v>
      </c>
      <c r="G108" s="70">
        <f t="shared" si="3"/>
        <v>0</v>
      </c>
      <c r="H108" s="1">
        <v>0</v>
      </c>
      <c r="M108" s="1">
        <v>1896</v>
      </c>
      <c r="N108" s="70">
        <f>GDP!P108</f>
        <v>15990.576525543243</v>
      </c>
      <c r="T108" s="5">
        <v>1896</v>
      </c>
      <c r="U108" s="5">
        <f t="shared" si="2"/>
        <v>0</v>
      </c>
    </row>
    <row r="109" spans="1:21">
      <c r="F109" s="1" t="s">
        <v>238</v>
      </c>
      <c r="G109" s="70">
        <f t="shared" si="3"/>
        <v>0</v>
      </c>
      <c r="H109" s="1">
        <v>0</v>
      </c>
      <c r="M109" s="1">
        <v>1897</v>
      </c>
      <c r="N109" s="70">
        <f>GDP!P109</f>
        <v>16666.600898980843</v>
      </c>
      <c r="T109" s="5">
        <v>1897</v>
      </c>
      <c r="U109" s="5">
        <f t="shared" si="2"/>
        <v>0</v>
      </c>
    </row>
    <row r="110" spans="1:21">
      <c r="F110" s="1" t="s">
        <v>239</v>
      </c>
      <c r="G110" s="70">
        <f t="shared" si="3"/>
        <v>0</v>
      </c>
      <c r="H110" s="1">
        <v>0</v>
      </c>
      <c r="M110" s="1">
        <v>1898</v>
      </c>
      <c r="N110" s="70">
        <f>GDP!P110</f>
        <v>18663.672901576832</v>
      </c>
      <c r="T110" s="5">
        <v>1898</v>
      </c>
      <c r="U110" s="5">
        <f t="shared" si="2"/>
        <v>0</v>
      </c>
    </row>
    <row r="111" spans="1:21">
      <c r="F111" s="1" t="s">
        <v>240</v>
      </c>
      <c r="G111" s="70">
        <f t="shared" si="3"/>
        <v>0</v>
      </c>
      <c r="H111" s="1">
        <v>0</v>
      </c>
      <c r="M111" s="1">
        <v>1899</v>
      </c>
      <c r="N111" s="70">
        <f>GDP!P111</f>
        <v>20119.725398211664</v>
      </c>
      <c r="T111" s="5">
        <v>1899</v>
      </c>
      <c r="U111" s="5">
        <f t="shared" si="2"/>
        <v>0</v>
      </c>
    </row>
    <row r="112" spans="1:21">
      <c r="F112" s="1" t="s">
        <v>241</v>
      </c>
      <c r="G112" s="70">
        <f t="shared" si="3"/>
        <v>0</v>
      </c>
      <c r="H112" s="1">
        <v>0</v>
      </c>
      <c r="M112" s="1">
        <v>1900</v>
      </c>
      <c r="N112" s="70">
        <f>GDP!P112</f>
        <v>21197.764265912454</v>
      </c>
      <c r="T112" s="5">
        <v>1900</v>
      </c>
      <c r="U112" s="5">
        <f t="shared" si="2"/>
        <v>0</v>
      </c>
    </row>
    <row r="113" spans="6:21">
      <c r="F113" s="1" t="s">
        <v>242</v>
      </c>
      <c r="G113" s="70">
        <f t="shared" si="3"/>
        <v>0</v>
      </c>
      <c r="H113" s="1">
        <v>0</v>
      </c>
      <c r="M113" s="1">
        <v>1901</v>
      </c>
      <c r="N113" s="70">
        <f>GDP!P113</f>
        <v>22931.82678594322</v>
      </c>
      <c r="T113" s="5">
        <v>1901</v>
      </c>
      <c r="U113" s="5">
        <f t="shared" si="2"/>
        <v>0</v>
      </c>
    </row>
    <row r="114" spans="6:21">
      <c r="F114" s="1" t="s">
        <v>243</v>
      </c>
      <c r="G114" s="70">
        <f t="shared" si="3"/>
        <v>0</v>
      </c>
      <c r="H114" s="1">
        <v>0</v>
      </c>
      <c r="M114" s="1">
        <v>1902</v>
      </c>
      <c r="N114" s="70">
        <f>GDP!P114</f>
        <v>24754.892514902902</v>
      </c>
      <c r="T114" s="5">
        <v>1902</v>
      </c>
      <c r="U114" s="5">
        <f t="shared" si="2"/>
        <v>0</v>
      </c>
    </row>
    <row r="115" spans="6:21">
      <c r="F115" s="1" t="s">
        <v>244</v>
      </c>
      <c r="G115" s="70">
        <f t="shared" si="3"/>
        <v>0</v>
      </c>
      <c r="H115" s="1">
        <v>0</v>
      </c>
      <c r="M115" s="1">
        <v>1903</v>
      </c>
      <c r="N115" s="70">
        <f>GDP!P115</f>
        <v>26647.960767739263</v>
      </c>
      <c r="T115" s="5">
        <v>1903</v>
      </c>
      <c r="U115" s="5">
        <f t="shared" si="2"/>
        <v>0</v>
      </c>
    </row>
    <row r="116" spans="6:21">
      <c r="F116" s="1" t="s">
        <v>245</v>
      </c>
      <c r="G116" s="70">
        <f t="shared" si="3"/>
        <v>0</v>
      </c>
      <c r="H116" s="1">
        <v>0</v>
      </c>
      <c r="M116" s="1">
        <v>1904</v>
      </c>
      <c r="N116" s="70">
        <f>GDP!P116</f>
        <v>26360.950419844896</v>
      </c>
      <c r="T116" s="5">
        <v>1904</v>
      </c>
      <c r="U116" s="5">
        <f t="shared" si="2"/>
        <v>0</v>
      </c>
    </row>
    <row r="117" spans="6:21">
      <c r="F117" s="1" t="s">
        <v>246</v>
      </c>
      <c r="G117" s="70">
        <f t="shared" si="3"/>
        <v>0</v>
      </c>
      <c r="H117" s="1">
        <v>0</v>
      </c>
      <c r="M117" s="1">
        <v>1905</v>
      </c>
      <c r="N117" s="70">
        <f>GDP!P117</f>
        <v>29524.064463015206</v>
      </c>
      <c r="T117" s="5">
        <v>1905</v>
      </c>
      <c r="U117" s="5">
        <f t="shared" si="2"/>
        <v>0</v>
      </c>
    </row>
    <row r="118" spans="6:21">
      <c r="F118" s="1" t="s">
        <v>247</v>
      </c>
      <c r="G118" s="70">
        <f t="shared" si="3"/>
        <v>0</v>
      </c>
      <c r="H118" s="1">
        <v>0</v>
      </c>
      <c r="M118" s="1">
        <v>1906</v>
      </c>
      <c r="N118" s="70">
        <f>GDP!P118</f>
        <v>31795.146344785604</v>
      </c>
      <c r="T118" s="5">
        <v>1906</v>
      </c>
      <c r="U118" s="5">
        <f t="shared" si="2"/>
        <v>0</v>
      </c>
    </row>
    <row r="119" spans="6:21">
      <c r="F119" s="1" t="s">
        <v>248</v>
      </c>
      <c r="G119" s="70">
        <f t="shared" si="3"/>
        <v>0</v>
      </c>
      <c r="H119" s="1">
        <v>0</v>
      </c>
      <c r="M119" s="1">
        <v>1907</v>
      </c>
      <c r="N119" s="70">
        <f>GDP!P119</f>
        <v>34640.248922344734</v>
      </c>
      <c r="T119" s="5">
        <v>1907</v>
      </c>
      <c r="U119" s="5">
        <f t="shared" si="2"/>
        <v>0</v>
      </c>
    </row>
    <row r="120" spans="6:21">
      <c r="F120" s="1" t="s">
        <v>249</v>
      </c>
      <c r="G120" s="70">
        <f t="shared" si="3"/>
        <v>0</v>
      </c>
      <c r="H120" s="1">
        <v>0</v>
      </c>
      <c r="M120" s="1">
        <v>1908</v>
      </c>
      <c r="N120" s="70">
        <f>GDP!P120</f>
        <v>30798.110397570683</v>
      </c>
      <c r="T120" s="5">
        <v>1908</v>
      </c>
      <c r="U120" s="5">
        <f t="shared" si="2"/>
        <v>0</v>
      </c>
    </row>
    <row r="121" spans="6:21">
      <c r="F121" s="1" t="s">
        <v>250</v>
      </c>
      <c r="G121" s="70">
        <f t="shared" si="3"/>
        <v>0</v>
      </c>
      <c r="H121" s="1">
        <v>0</v>
      </c>
      <c r="M121" s="1">
        <v>1909</v>
      </c>
      <c r="N121" s="70">
        <f>GDP!P121</f>
        <v>32541.173242099881</v>
      </c>
      <c r="T121" s="5">
        <v>1909</v>
      </c>
      <c r="U121" s="5">
        <f t="shared" si="2"/>
        <v>0</v>
      </c>
    </row>
    <row r="122" spans="6:21">
      <c r="F122" s="1" t="s">
        <v>251</v>
      </c>
      <c r="G122" s="70">
        <f t="shared" si="3"/>
        <v>0</v>
      </c>
      <c r="H122" s="1">
        <v>0</v>
      </c>
      <c r="M122" s="1">
        <v>1910</v>
      </c>
      <c r="N122" s="70">
        <f>GDP!P122</f>
        <v>33747.216724889448</v>
      </c>
      <c r="T122" s="5">
        <v>1910</v>
      </c>
      <c r="U122" s="5">
        <f t="shared" si="2"/>
        <v>0</v>
      </c>
    </row>
    <row r="123" spans="6:21">
      <c r="F123" s="1" t="s">
        <v>252</v>
      </c>
      <c r="G123" s="70">
        <f t="shared" si="3"/>
        <v>0</v>
      </c>
      <c r="H123" s="1">
        <v>0</v>
      </c>
      <c r="M123" s="1">
        <v>1911</v>
      </c>
      <c r="N123" s="70">
        <f>GDP!P123</f>
        <v>34676.250220338457</v>
      </c>
      <c r="T123" s="5">
        <v>1911</v>
      </c>
      <c r="U123" s="5">
        <f t="shared" si="2"/>
        <v>0</v>
      </c>
    </row>
    <row r="124" spans="6:21">
      <c r="F124" s="1" t="s">
        <v>253</v>
      </c>
      <c r="G124" s="70">
        <f t="shared" si="3"/>
        <v>0</v>
      </c>
      <c r="H124" s="1">
        <v>0</v>
      </c>
      <c r="M124" s="1">
        <v>1912</v>
      </c>
      <c r="N124" s="70">
        <f>GDP!P124</f>
        <v>37746.360910358329</v>
      </c>
      <c r="T124" s="5">
        <v>1912</v>
      </c>
      <c r="U124" s="5">
        <f t="shared" si="2"/>
        <v>0</v>
      </c>
    </row>
    <row r="125" spans="6:21">
      <c r="F125" s="1" t="s">
        <v>254</v>
      </c>
      <c r="G125" s="70">
        <f t="shared" si="3"/>
        <v>0</v>
      </c>
      <c r="H125" s="1">
        <v>0</v>
      </c>
      <c r="M125" s="1">
        <v>1913</v>
      </c>
      <c r="N125" s="70">
        <f>GDP!P125</f>
        <v>39518.42480049358</v>
      </c>
      <c r="T125" s="5">
        <v>1913</v>
      </c>
      <c r="U125" s="5">
        <f t="shared" si="2"/>
        <v>0</v>
      </c>
    </row>
    <row r="126" spans="6:21">
      <c r="F126" s="1" t="s">
        <v>255</v>
      </c>
      <c r="G126" s="70">
        <f t="shared" si="3"/>
        <v>0</v>
      </c>
      <c r="H126" s="1">
        <v>0</v>
      </c>
      <c r="M126" s="1">
        <v>1914</v>
      </c>
      <c r="N126" s="70">
        <f>GDP!P126</f>
        <v>36832.327955740038</v>
      </c>
      <c r="T126" s="5">
        <v>1914</v>
      </c>
      <c r="U126" s="5">
        <f t="shared" si="2"/>
        <v>0</v>
      </c>
    </row>
    <row r="127" spans="6:21">
      <c r="F127" s="1" t="s">
        <v>256</v>
      </c>
      <c r="G127" s="70">
        <f t="shared" si="3"/>
        <v>0</v>
      </c>
      <c r="H127" s="1">
        <v>0</v>
      </c>
      <c r="M127" s="1">
        <v>1915</v>
      </c>
      <c r="N127" s="70">
        <f>GDP!P127</f>
        <v>39049.407890519862</v>
      </c>
      <c r="T127" s="5">
        <v>1915</v>
      </c>
      <c r="U127" s="5">
        <f t="shared" si="2"/>
        <v>0</v>
      </c>
    </row>
    <row r="128" spans="6:21">
      <c r="F128" s="1" t="s">
        <v>257</v>
      </c>
      <c r="G128" s="70">
        <f t="shared" si="3"/>
        <v>0</v>
      </c>
      <c r="H128" s="1">
        <v>0</v>
      </c>
      <c r="M128" s="1">
        <v>1916</v>
      </c>
      <c r="N128" s="70">
        <f>GDP!P128</f>
        <v>50118.80698753288</v>
      </c>
      <c r="T128" s="5">
        <v>1916</v>
      </c>
      <c r="U128" s="5">
        <f t="shared" si="2"/>
        <v>0</v>
      </c>
    </row>
    <row r="129" spans="6:21">
      <c r="F129" s="1" t="s">
        <v>258</v>
      </c>
      <c r="G129" s="70">
        <f t="shared" si="3"/>
        <v>0</v>
      </c>
      <c r="H129" s="1">
        <v>0</v>
      </c>
      <c r="M129" s="1">
        <v>1917</v>
      </c>
      <c r="N129" s="70">
        <f>GDP!P129</f>
        <v>60280.173346259893</v>
      </c>
      <c r="T129" s="5">
        <v>1917</v>
      </c>
      <c r="U129" s="5">
        <f t="shared" si="2"/>
        <v>0</v>
      </c>
    </row>
    <row r="130" spans="6:21">
      <c r="F130" s="1" t="s">
        <v>259</v>
      </c>
      <c r="G130" s="70">
        <f t="shared" si="3"/>
        <v>0</v>
      </c>
      <c r="H130" s="1">
        <v>0</v>
      </c>
      <c r="M130" s="1">
        <v>1918</v>
      </c>
      <c r="N130" s="70">
        <f>GDP!P130</f>
        <v>76569.760652362078</v>
      </c>
      <c r="T130" s="5">
        <v>1918</v>
      </c>
      <c r="U130" s="5">
        <f t="shared" ref="U130:U144" si="4">(G130/N130)*100</f>
        <v>0</v>
      </c>
    </row>
    <row r="131" spans="6:21">
      <c r="F131" s="1" t="s">
        <v>260</v>
      </c>
      <c r="G131" s="70">
        <f t="shared" si="3"/>
        <v>0</v>
      </c>
      <c r="H131" s="1">
        <v>0</v>
      </c>
      <c r="M131" s="1">
        <v>1919</v>
      </c>
      <c r="N131" s="70">
        <f>GDP!P131</f>
        <v>79092.851620088506</v>
      </c>
      <c r="T131" s="5">
        <v>1919</v>
      </c>
      <c r="U131" s="5">
        <f t="shared" si="4"/>
        <v>0</v>
      </c>
    </row>
    <row r="132" spans="6:21">
      <c r="F132" s="1" t="s">
        <v>261</v>
      </c>
      <c r="G132" s="70">
        <f t="shared" si="3"/>
        <v>0</v>
      </c>
      <c r="H132" s="1">
        <v>0</v>
      </c>
      <c r="M132" s="1">
        <v>1920</v>
      </c>
      <c r="N132" s="70">
        <f>GDP!P132</f>
        <v>89249.217798538608</v>
      </c>
      <c r="T132" s="5">
        <v>1920</v>
      </c>
      <c r="U132" s="5">
        <f t="shared" si="4"/>
        <v>0</v>
      </c>
    </row>
    <row r="133" spans="6:21">
      <c r="F133" s="1" t="s">
        <v>262</v>
      </c>
      <c r="G133" s="70">
        <f t="shared" si="3"/>
        <v>0</v>
      </c>
      <c r="H133" s="1">
        <v>0</v>
      </c>
      <c r="M133" s="1">
        <v>1921</v>
      </c>
      <c r="N133" s="70">
        <f>GDP!P133</f>
        <v>74316.67941958853</v>
      </c>
      <c r="T133" s="5">
        <v>1921</v>
      </c>
      <c r="U133" s="5">
        <f t="shared" si="4"/>
        <v>0</v>
      </c>
    </row>
    <row r="134" spans="6:21">
      <c r="F134" s="1" t="s">
        <v>263</v>
      </c>
      <c r="G134" s="70">
        <f t="shared" si="3"/>
        <v>0</v>
      </c>
      <c r="H134" s="1">
        <v>0</v>
      </c>
      <c r="M134" s="1">
        <v>1922</v>
      </c>
      <c r="N134" s="70">
        <f>GDP!P134</f>
        <v>74142.673145952227</v>
      </c>
      <c r="T134" s="5">
        <v>1922</v>
      </c>
      <c r="U134" s="5">
        <f t="shared" si="4"/>
        <v>0</v>
      </c>
    </row>
    <row r="135" spans="6:21">
      <c r="F135" s="1" t="s">
        <v>264</v>
      </c>
      <c r="G135" s="70">
        <f t="shared" si="3"/>
        <v>0</v>
      </c>
      <c r="H135" s="1">
        <v>0</v>
      </c>
      <c r="M135" s="1">
        <v>1923</v>
      </c>
      <c r="N135" s="70">
        <f>GDP!P135</f>
        <v>86241.109343952368</v>
      </c>
      <c r="T135" s="5">
        <v>1923</v>
      </c>
      <c r="U135" s="5">
        <f t="shared" si="4"/>
        <v>0</v>
      </c>
    </row>
    <row r="136" spans="6:21">
      <c r="F136" s="1" t="s">
        <v>265</v>
      </c>
      <c r="G136" s="70">
        <f t="shared" si="3"/>
        <v>0</v>
      </c>
      <c r="H136" s="1">
        <v>0</v>
      </c>
      <c r="M136" s="1">
        <v>1924</v>
      </c>
      <c r="N136" s="70">
        <f>GDP!P136</f>
        <v>87789.165157682248</v>
      </c>
      <c r="T136" s="5">
        <v>1924</v>
      </c>
      <c r="U136" s="5">
        <f t="shared" si="4"/>
        <v>0</v>
      </c>
    </row>
    <row r="137" spans="6:21">
      <c r="F137" s="1" t="s">
        <v>266</v>
      </c>
      <c r="G137" s="70">
        <f t="shared" si="3"/>
        <v>0</v>
      </c>
      <c r="H137" s="1">
        <v>0</v>
      </c>
      <c r="M137" s="1">
        <v>1925</v>
      </c>
      <c r="N137" s="70">
        <f>GDP!P137</f>
        <v>91452.297228543088</v>
      </c>
      <c r="T137" s="5">
        <v>1925</v>
      </c>
      <c r="U137" s="5">
        <f t="shared" si="4"/>
        <v>0</v>
      </c>
    </row>
    <row r="138" spans="6:21">
      <c r="F138" s="1" t="s">
        <v>267</v>
      </c>
      <c r="G138" s="70">
        <f t="shared" si="3"/>
        <v>0</v>
      </c>
      <c r="H138" s="1">
        <v>0</v>
      </c>
      <c r="M138" s="1">
        <v>1926</v>
      </c>
      <c r="N138" s="70">
        <f>GDP!P138</f>
        <v>97888.529280975636</v>
      </c>
      <c r="T138" s="5">
        <v>1926</v>
      </c>
      <c r="U138" s="5">
        <f t="shared" si="4"/>
        <v>0</v>
      </c>
    </row>
    <row r="139" spans="6:21">
      <c r="F139" s="1" t="s">
        <v>268</v>
      </c>
      <c r="G139" s="70">
        <f t="shared" si="3"/>
        <v>0</v>
      </c>
      <c r="H139" s="1">
        <v>0</v>
      </c>
      <c r="M139" s="1">
        <v>1927</v>
      </c>
      <c r="N139" s="70">
        <f>GDP!P139</f>
        <v>96469.478118389903</v>
      </c>
      <c r="T139" s="5">
        <v>1927</v>
      </c>
      <c r="U139" s="5">
        <f t="shared" si="4"/>
        <v>0</v>
      </c>
    </row>
    <row r="140" spans="6:21">
      <c r="F140" s="1" t="s">
        <v>269</v>
      </c>
      <c r="G140" s="70">
        <f t="shared" si="3"/>
        <v>0</v>
      </c>
      <c r="H140" s="1">
        <v>0</v>
      </c>
      <c r="M140" s="1">
        <v>1928</v>
      </c>
      <c r="N140" s="70">
        <f>GDP!P140</f>
        <v>98308.544424235675</v>
      </c>
      <c r="T140" s="5">
        <v>1928</v>
      </c>
      <c r="U140" s="5">
        <f t="shared" si="4"/>
        <v>0</v>
      </c>
    </row>
    <row r="141" spans="6:21">
      <c r="F141" s="1" t="s">
        <v>270</v>
      </c>
      <c r="G141" s="70">
        <f t="shared" si="3"/>
        <v>0</v>
      </c>
      <c r="H141" s="1">
        <v>0</v>
      </c>
      <c r="M141" s="1">
        <v>1929</v>
      </c>
      <c r="N141" s="70">
        <f>GDP!P141</f>
        <v>104559.76980642273</v>
      </c>
      <c r="T141" s="5">
        <v>1929</v>
      </c>
      <c r="U141" s="5">
        <f t="shared" si="4"/>
        <v>0</v>
      </c>
    </row>
    <row r="142" spans="6:21">
      <c r="F142" s="1" t="s">
        <v>271</v>
      </c>
      <c r="G142" s="70">
        <f t="shared" si="3"/>
        <v>0</v>
      </c>
      <c r="H142" s="1">
        <v>0</v>
      </c>
      <c r="M142" s="1">
        <v>1930</v>
      </c>
      <c r="N142" s="70">
        <f>GDP!P142</f>
        <v>92163.322863919035</v>
      </c>
      <c r="T142" s="5">
        <v>1930</v>
      </c>
      <c r="U142" s="5">
        <f t="shared" si="4"/>
        <v>0</v>
      </c>
    </row>
    <row r="143" spans="6:21">
      <c r="F143" s="1" t="s">
        <v>272</v>
      </c>
      <c r="G143" s="70">
        <f t="shared" si="3"/>
        <v>0</v>
      </c>
      <c r="H143" s="1">
        <v>0</v>
      </c>
      <c r="M143" s="1">
        <v>1931</v>
      </c>
      <c r="N143" s="70">
        <f>GDP!P143</f>
        <v>77393.790361996071</v>
      </c>
      <c r="T143" s="5">
        <v>1931</v>
      </c>
      <c r="U143" s="5">
        <f t="shared" si="4"/>
        <v>0</v>
      </c>
    </row>
    <row r="144" spans="6:21">
      <c r="F144" s="1" t="s">
        <v>273</v>
      </c>
      <c r="G144" s="70">
        <f t="shared" si="3"/>
        <v>0</v>
      </c>
      <c r="H144" s="1">
        <v>0</v>
      </c>
      <c r="M144" s="1">
        <v>1932</v>
      </c>
      <c r="N144" s="70">
        <f>GDP!P144</f>
        <v>59524.146088391804</v>
      </c>
      <c r="T144" s="5">
        <v>1932</v>
      </c>
      <c r="U144" s="5">
        <f t="shared" si="4"/>
        <v>0</v>
      </c>
    </row>
    <row r="145" spans="6:21">
      <c r="F145" s="1" t="s">
        <v>274</v>
      </c>
      <c r="G145" s="70">
        <f>H145</f>
        <v>0</v>
      </c>
      <c r="H145" s="1">
        <v>0</v>
      </c>
      <c r="M145" s="1">
        <v>1933</v>
      </c>
      <c r="N145" s="70">
        <f>GDP!P145</f>
        <v>57156.060709249439</v>
      </c>
      <c r="T145" s="5">
        <v>1933</v>
      </c>
      <c r="U145" s="5">
        <f>(G145/N145)*100</f>
        <v>0</v>
      </c>
    </row>
    <row r="146" spans="6:21">
      <c r="F146" s="1" t="s">
        <v>54</v>
      </c>
      <c r="G146" s="71">
        <f t="shared" ref="G146:G209" si="5">I146</f>
        <v>30</v>
      </c>
      <c r="H146" s="1">
        <v>30</v>
      </c>
      <c r="I146" s="22">
        <f>C14</f>
        <v>30</v>
      </c>
      <c r="J146" s="22"/>
      <c r="M146" s="1">
        <v>1934</v>
      </c>
      <c r="N146" s="70">
        <f>GDP!P146</f>
        <v>66802.408499455196</v>
      </c>
      <c r="T146" s="5">
        <v>1934</v>
      </c>
      <c r="U146" s="5">
        <f>(G146/N146)*100</f>
        <v>4.490856044545858E-2</v>
      </c>
    </row>
    <row r="147" spans="6:21">
      <c r="F147" s="1" t="s">
        <v>56</v>
      </c>
      <c r="G147" s="71">
        <f t="shared" si="5"/>
        <v>31</v>
      </c>
      <c r="H147" s="1">
        <v>31</v>
      </c>
      <c r="I147" s="22">
        <f t="shared" ref="I147:I210" si="6">C15</f>
        <v>31</v>
      </c>
      <c r="J147" s="22"/>
      <c r="M147" s="1">
        <v>1935</v>
      </c>
      <c r="N147" s="70">
        <f>GDP!P147</f>
        <v>74243.676787545701</v>
      </c>
      <c r="T147" s="5">
        <v>1935</v>
      </c>
      <c r="U147" s="5">
        <f t="shared" ref="U147:U210" si="7">(G147/N147)*100</f>
        <v>4.1754397601709591E-2</v>
      </c>
    </row>
    <row r="148" spans="6:21">
      <c r="F148" s="1" t="s">
        <v>58</v>
      </c>
      <c r="G148" s="71">
        <f t="shared" si="5"/>
        <v>52</v>
      </c>
      <c r="H148" s="1">
        <v>52</v>
      </c>
      <c r="I148" s="22">
        <f t="shared" si="6"/>
        <v>52</v>
      </c>
      <c r="J148" s="22"/>
      <c r="M148" s="1">
        <v>1936</v>
      </c>
      <c r="N148" s="70">
        <f>GDP!P148</f>
        <v>84833.058577975797</v>
      </c>
      <c r="T148" s="5">
        <v>1936</v>
      </c>
      <c r="U148" s="5">
        <f t="shared" si="7"/>
        <v>6.1296858644090124E-2</v>
      </c>
    </row>
    <row r="149" spans="6:21">
      <c r="F149" s="1" t="s">
        <v>60</v>
      </c>
      <c r="G149" s="71">
        <f t="shared" si="5"/>
        <v>580</v>
      </c>
      <c r="H149" s="1">
        <v>580</v>
      </c>
      <c r="I149" s="22">
        <f t="shared" si="6"/>
        <v>580</v>
      </c>
      <c r="J149" s="22"/>
      <c r="M149" s="1">
        <v>1937</v>
      </c>
      <c r="N149" s="70">
        <f>GDP!P149</f>
        <v>93006.353258605232</v>
      </c>
      <c r="T149" s="5">
        <v>1937</v>
      </c>
      <c r="U149" s="5">
        <f t="shared" si="7"/>
        <v>0.62361331207912574</v>
      </c>
    </row>
    <row r="150" spans="6:21">
      <c r="F150" s="1" t="s">
        <v>62</v>
      </c>
      <c r="G150" s="71">
        <f t="shared" si="5"/>
        <v>1541</v>
      </c>
      <c r="H150" s="1">
        <v>1541</v>
      </c>
      <c r="I150" s="22">
        <f t="shared" si="6"/>
        <v>1541</v>
      </c>
      <c r="J150" s="22"/>
      <c r="M150" s="1">
        <v>1938</v>
      </c>
      <c r="N150" s="70">
        <f>GDP!P150</f>
        <v>87355.149509646828</v>
      </c>
      <c r="T150" s="5">
        <v>1938</v>
      </c>
      <c r="U150" s="5">
        <f t="shared" si="7"/>
        <v>1.7640631475650144</v>
      </c>
    </row>
    <row r="151" spans="6:21">
      <c r="F151" s="1" t="s">
        <v>64</v>
      </c>
      <c r="G151" s="71">
        <f t="shared" si="5"/>
        <v>1593</v>
      </c>
      <c r="H151" s="1">
        <v>1593</v>
      </c>
      <c r="I151" s="22">
        <f t="shared" si="6"/>
        <v>1593</v>
      </c>
      <c r="J151" s="22"/>
      <c r="M151" s="1">
        <v>1939</v>
      </c>
      <c r="N151" s="70">
        <f>GDP!P151</f>
        <v>93440.368906640608</v>
      </c>
      <c r="T151" s="5">
        <v>1939</v>
      </c>
      <c r="U151" s="5">
        <f t="shared" si="7"/>
        <v>1.7048305979951976</v>
      </c>
    </row>
    <row r="152" spans="6:21">
      <c r="F152" s="1" t="s">
        <v>17</v>
      </c>
      <c r="G152" s="71">
        <f t="shared" si="5"/>
        <v>1785</v>
      </c>
      <c r="H152" s="1">
        <v>1785</v>
      </c>
      <c r="I152" s="22">
        <f t="shared" si="6"/>
        <v>1785</v>
      </c>
      <c r="J152" s="22"/>
      <c r="M152" s="1">
        <v>1940</v>
      </c>
      <c r="N152" s="70">
        <f>GDP!P152</f>
        <v>102902.71006265625</v>
      </c>
      <c r="T152" s="5">
        <v>1940</v>
      </c>
      <c r="U152" s="5">
        <f t="shared" si="7"/>
        <v>1.7346481923684365</v>
      </c>
    </row>
    <row r="153" spans="6:21">
      <c r="F153" s="1" t="s">
        <v>67</v>
      </c>
      <c r="G153" s="71">
        <f t="shared" si="5"/>
        <v>1940</v>
      </c>
      <c r="H153" s="1">
        <v>1940</v>
      </c>
      <c r="I153" s="22">
        <f t="shared" si="6"/>
        <v>1940</v>
      </c>
      <c r="J153" s="22"/>
      <c r="M153" s="1">
        <v>1941</v>
      </c>
      <c r="N153" s="70">
        <f>GDP!P153</f>
        <v>129313.66228527017</v>
      </c>
      <c r="T153" s="5">
        <v>1941</v>
      </c>
      <c r="U153" s="5">
        <f t="shared" si="7"/>
        <v>1.5002281783036171</v>
      </c>
    </row>
    <row r="154" spans="6:21">
      <c r="F154" s="1" t="s">
        <v>69</v>
      </c>
      <c r="G154" s="71">
        <f t="shared" si="5"/>
        <v>2452</v>
      </c>
      <c r="H154" s="1">
        <v>2452</v>
      </c>
      <c r="I154" s="22">
        <f t="shared" si="6"/>
        <v>2452</v>
      </c>
      <c r="J154" s="22"/>
      <c r="M154" s="1">
        <v>1942</v>
      </c>
      <c r="N154" s="70">
        <f>GDP!P154</f>
        <v>165957.98346259855</v>
      </c>
      <c r="T154" s="5">
        <v>1942</v>
      </c>
      <c r="U154" s="5">
        <f t="shared" si="7"/>
        <v>1.4774824017746635</v>
      </c>
    </row>
    <row r="155" spans="6:21">
      <c r="F155" s="1" t="s">
        <v>71</v>
      </c>
      <c r="G155" s="71">
        <f t="shared" si="5"/>
        <v>3044</v>
      </c>
      <c r="H155" s="1">
        <v>3044</v>
      </c>
      <c r="I155" s="22">
        <f t="shared" si="6"/>
        <v>3044</v>
      </c>
      <c r="J155" s="22"/>
      <c r="M155" s="1">
        <v>1943</v>
      </c>
      <c r="N155" s="70">
        <f>GDP!P155</f>
        <v>203091.32227100828</v>
      </c>
      <c r="T155" s="5">
        <v>1943</v>
      </c>
      <c r="U155" s="5">
        <f t="shared" si="7"/>
        <v>1.4988331189936506</v>
      </c>
    </row>
    <row r="156" spans="6:21">
      <c r="F156" s="1" t="s">
        <v>73</v>
      </c>
      <c r="G156" s="71">
        <f t="shared" si="5"/>
        <v>3473</v>
      </c>
      <c r="H156" s="1">
        <v>3473</v>
      </c>
      <c r="I156" s="22">
        <f t="shared" si="6"/>
        <v>3473</v>
      </c>
      <c r="J156" s="22"/>
      <c r="M156" s="1">
        <v>1944</v>
      </c>
      <c r="N156" s="70">
        <f>GDP!P156</f>
        <v>224455.09252211396</v>
      </c>
      <c r="T156" s="5">
        <v>1944</v>
      </c>
      <c r="U156" s="5">
        <f t="shared" si="7"/>
        <v>1.5473028305908587</v>
      </c>
    </row>
    <row r="157" spans="6:21">
      <c r="F157" s="1" t="s">
        <v>75</v>
      </c>
      <c r="G157" s="71">
        <f t="shared" si="5"/>
        <v>3451</v>
      </c>
      <c r="H157" s="1">
        <v>3451</v>
      </c>
      <c r="I157" s="22">
        <f t="shared" si="6"/>
        <v>3451</v>
      </c>
      <c r="J157" s="22"/>
      <c r="M157" s="1">
        <v>1945</v>
      </c>
      <c r="N157" s="70">
        <f>GDP!P157</f>
        <v>228015.22087927055</v>
      </c>
      <c r="T157" s="5">
        <v>1945</v>
      </c>
      <c r="U157" s="5">
        <f t="shared" si="7"/>
        <v>1.5134954529317297</v>
      </c>
    </row>
    <row r="158" spans="6:21">
      <c r="F158" s="1" t="s">
        <v>77</v>
      </c>
      <c r="G158" s="71">
        <f t="shared" si="5"/>
        <v>3115</v>
      </c>
      <c r="H158" s="1">
        <v>3115</v>
      </c>
      <c r="I158" s="22">
        <f t="shared" si="6"/>
        <v>3115</v>
      </c>
      <c r="J158" s="22"/>
      <c r="M158" s="1">
        <v>1946</v>
      </c>
      <c r="N158" s="70">
        <f>GDP!P158</f>
        <v>227543.20386113069</v>
      </c>
      <c r="T158" s="5">
        <v>1946</v>
      </c>
      <c r="U158" s="5">
        <f t="shared" si="7"/>
        <v>1.3689707919824667</v>
      </c>
    </row>
    <row r="159" spans="6:21">
      <c r="F159" s="1" t="s">
        <v>79</v>
      </c>
      <c r="G159" s="71">
        <f t="shared" si="5"/>
        <v>3422</v>
      </c>
      <c r="H159" s="1">
        <v>3422</v>
      </c>
      <c r="I159" s="22">
        <f t="shared" si="6"/>
        <v>3422</v>
      </c>
      <c r="J159" s="22"/>
      <c r="M159" s="1">
        <v>1947</v>
      </c>
      <c r="N159" s="70">
        <f>GDP!P159</f>
        <v>249625</v>
      </c>
      <c r="T159" s="5">
        <v>1947</v>
      </c>
      <c r="U159" s="5">
        <f t="shared" si="7"/>
        <v>1.3708562844266401</v>
      </c>
    </row>
    <row r="160" spans="6:21">
      <c r="F160" s="1" t="s">
        <v>81</v>
      </c>
      <c r="G160" s="71">
        <f t="shared" si="5"/>
        <v>3751</v>
      </c>
      <c r="H160" s="1">
        <v>3751</v>
      </c>
      <c r="I160" s="22">
        <f t="shared" si="6"/>
        <v>3751</v>
      </c>
      <c r="J160" s="22"/>
      <c r="M160" s="1">
        <v>1948</v>
      </c>
      <c r="N160" s="70">
        <f>GDP!P160</f>
        <v>274475</v>
      </c>
      <c r="T160" s="5">
        <v>1948</v>
      </c>
      <c r="U160" s="5">
        <f t="shared" si="7"/>
        <v>1.3666089807814921</v>
      </c>
    </row>
    <row r="161" spans="6:21">
      <c r="F161" s="1" t="s">
        <v>83</v>
      </c>
      <c r="G161" s="71">
        <f t="shared" si="5"/>
        <v>3781</v>
      </c>
      <c r="H161" s="1">
        <v>3781</v>
      </c>
      <c r="I161" s="22">
        <f t="shared" si="6"/>
        <v>3781</v>
      </c>
      <c r="J161" s="22"/>
      <c r="M161" s="1">
        <v>1949</v>
      </c>
      <c r="N161" s="70">
        <f>GDP!P161</f>
        <v>272475</v>
      </c>
      <c r="T161" s="5">
        <v>1949</v>
      </c>
      <c r="U161" s="5">
        <f t="shared" si="7"/>
        <v>1.3876502431415727</v>
      </c>
    </row>
    <row r="162" spans="6:21">
      <c r="F162" s="1" t="s">
        <v>85</v>
      </c>
      <c r="G162" s="71">
        <f t="shared" si="5"/>
        <v>4338</v>
      </c>
      <c r="H162" s="1">
        <v>4338</v>
      </c>
      <c r="I162" s="22">
        <f t="shared" si="6"/>
        <v>4338</v>
      </c>
      <c r="J162" s="22"/>
      <c r="M162" s="1">
        <v>1950</v>
      </c>
      <c r="N162" s="70">
        <f>GDP!P162</f>
        <v>299825.00000000006</v>
      </c>
      <c r="T162" s="5">
        <v>1950</v>
      </c>
      <c r="U162" s="5">
        <f t="shared" si="7"/>
        <v>1.4468439923288583</v>
      </c>
    </row>
    <row r="163" spans="6:21">
      <c r="F163" s="1" t="s">
        <v>87</v>
      </c>
      <c r="G163" s="71">
        <f t="shared" si="5"/>
        <v>5674</v>
      </c>
      <c r="H163" s="1">
        <v>5674</v>
      </c>
      <c r="I163" s="22">
        <f t="shared" si="6"/>
        <v>5674</v>
      </c>
      <c r="J163" s="22"/>
      <c r="M163" s="1">
        <v>1951</v>
      </c>
      <c r="N163" s="70">
        <f>GDP!P163</f>
        <v>346925</v>
      </c>
      <c r="T163" s="5">
        <v>1951</v>
      </c>
      <c r="U163" s="5">
        <f t="shared" si="7"/>
        <v>1.6355119982705197</v>
      </c>
    </row>
    <row r="164" spans="6:21">
      <c r="F164" s="1" t="s">
        <v>89</v>
      </c>
      <c r="G164" s="71">
        <f t="shared" si="5"/>
        <v>6445</v>
      </c>
      <c r="H164" s="1">
        <v>6445</v>
      </c>
      <c r="I164" s="22">
        <f t="shared" si="6"/>
        <v>6445</v>
      </c>
      <c r="J164" s="22"/>
      <c r="M164" s="1">
        <v>1952</v>
      </c>
      <c r="N164" s="70">
        <f>GDP!P164</f>
        <v>367325</v>
      </c>
      <c r="T164" s="5">
        <v>1952</v>
      </c>
      <c r="U164" s="5">
        <f t="shared" si="7"/>
        <v>1.7545770094602873</v>
      </c>
    </row>
    <row r="165" spans="6:21">
      <c r="F165" s="1" t="s">
        <v>91</v>
      </c>
      <c r="G165" s="71">
        <f t="shared" si="5"/>
        <v>6820</v>
      </c>
      <c r="H165" s="1">
        <v>6820</v>
      </c>
      <c r="I165" s="22">
        <f t="shared" si="6"/>
        <v>6820</v>
      </c>
      <c r="J165" s="22"/>
      <c r="M165" s="1">
        <v>1953</v>
      </c>
      <c r="N165" s="70">
        <f>GDP!P165</f>
        <v>389225</v>
      </c>
      <c r="T165" s="5">
        <v>1953</v>
      </c>
      <c r="U165" s="5">
        <f t="shared" si="7"/>
        <v>1.7521998843856381</v>
      </c>
    </row>
    <row r="166" spans="6:21">
      <c r="F166" s="1" t="s">
        <v>93</v>
      </c>
      <c r="G166" s="71">
        <f t="shared" si="5"/>
        <v>7208</v>
      </c>
      <c r="H166" s="1">
        <v>7208</v>
      </c>
      <c r="I166" s="22">
        <f t="shared" si="6"/>
        <v>7208</v>
      </c>
      <c r="J166" s="22"/>
      <c r="M166" s="1">
        <v>1954</v>
      </c>
      <c r="N166" s="70">
        <f>GDP!P166</f>
        <v>390525.00000000006</v>
      </c>
      <c r="T166" s="5">
        <v>1954</v>
      </c>
      <c r="U166" s="5">
        <f t="shared" si="7"/>
        <v>1.8457205044491387</v>
      </c>
    </row>
    <row r="167" spans="6:21">
      <c r="F167" s="1" t="s">
        <v>95</v>
      </c>
      <c r="G167" s="71">
        <f t="shared" si="5"/>
        <v>7862</v>
      </c>
      <c r="H167" s="1">
        <v>7862</v>
      </c>
      <c r="I167" s="22">
        <f t="shared" si="6"/>
        <v>7862</v>
      </c>
      <c r="J167" s="22"/>
      <c r="M167" s="1">
        <v>1955</v>
      </c>
      <c r="N167" s="70">
        <f>GDP!P167</f>
        <v>425475</v>
      </c>
      <c r="T167" s="5">
        <v>1955</v>
      </c>
      <c r="U167" s="5">
        <f t="shared" si="7"/>
        <v>1.8478171455432166</v>
      </c>
    </row>
    <row r="168" spans="6:21">
      <c r="F168" s="1" t="s">
        <v>97</v>
      </c>
      <c r="G168" s="71">
        <f t="shared" si="5"/>
        <v>9320</v>
      </c>
      <c r="H168" s="1">
        <v>9320</v>
      </c>
      <c r="I168" s="22">
        <f t="shared" si="6"/>
        <v>9320</v>
      </c>
      <c r="J168" s="22"/>
      <c r="M168" s="1">
        <v>1956</v>
      </c>
      <c r="N168" s="70">
        <f>GDP!P168</f>
        <v>449350</v>
      </c>
      <c r="T168" s="5">
        <v>1956</v>
      </c>
      <c r="U168" s="5">
        <f t="shared" si="7"/>
        <v>2.0741070435072886</v>
      </c>
    </row>
    <row r="169" spans="6:21">
      <c r="F169" s="1" t="s">
        <v>99</v>
      </c>
      <c r="G169" s="71">
        <f t="shared" si="5"/>
        <v>9997</v>
      </c>
      <c r="H169" s="1">
        <v>9997</v>
      </c>
      <c r="I169" s="22">
        <f t="shared" si="6"/>
        <v>9997</v>
      </c>
      <c r="J169" s="22"/>
      <c r="M169" s="1">
        <v>1957</v>
      </c>
      <c r="N169" s="70">
        <f>GDP!P169</f>
        <v>474049.99999999994</v>
      </c>
      <c r="T169" s="5">
        <v>1957</v>
      </c>
      <c r="U169" s="5">
        <f t="shared" si="7"/>
        <v>2.1088492775023733</v>
      </c>
    </row>
    <row r="170" spans="6:21">
      <c r="F170" s="1" t="s">
        <v>101</v>
      </c>
      <c r="G170" s="71">
        <f t="shared" si="5"/>
        <v>11239</v>
      </c>
      <c r="H170" s="1">
        <v>11239</v>
      </c>
      <c r="I170" s="22">
        <f t="shared" si="6"/>
        <v>11239</v>
      </c>
      <c r="J170" s="22"/>
      <c r="M170" s="1">
        <v>1958</v>
      </c>
      <c r="N170" s="70">
        <f>GDP!P170</f>
        <v>481225</v>
      </c>
      <c r="T170" s="5">
        <v>1958</v>
      </c>
      <c r="U170" s="5">
        <f t="shared" si="7"/>
        <v>2.3354979479453477</v>
      </c>
    </row>
    <row r="171" spans="6:21">
      <c r="F171" s="1" t="s">
        <v>103</v>
      </c>
      <c r="G171" s="71">
        <f t="shared" si="5"/>
        <v>11722</v>
      </c>
      <c r="H171" s="1">
        <v>11722</v>
      </c>
      <c r="I171" s="22">
        <f t="shared" si="6"/>
        <v>11722</v>
      </c>
      <c r="J171" s="22"/>
      <c r="M171" s="1">
        <v>1959</v>
      </c>
      <c r="N171" s="70">
        <f>GDP!P171</f>
        <v>521650</v>
      </c>
      <c r="T171" s="5">
        <v>1959</v>
      </c>
      <c r="U171" s="5">
        <f t="shared" si="7"/>
        <v>2.2471005463433338</v>
      </c>
    </row>
    <row r="172" spans="6:21">
      <c r="F172" s="1" t="s">
        <v>105</v>
      </c>
      <c r="G172" s="71">
        <f t="shared" si="5"/>
        <v>14683</v>
      </c>
      <c r="H172" s="1">
        <v>14683</v>
      </c>
      <c r="I172" s="22">
        <f t="shared" si="6"/>
        <v>14683</v>
      </c>
      <c r="J172" s="22"/>
      <c r="M172" s="1">
        <v>1960</v>
      </c>
      <c r="N172" s="70">
        <f>GDP!P172</f>
        <v>542375</v>
      </c>
      <c r="T172" s="5">
        <v>1960</v>
      </c>
      <c r="U172" s="5">
        <f t="shared" si="7"/>
        <v>2.7071675501267571</v>
      </c>
    </row>
    <row r="173" spans="6:21">
      <c r="F173" s="1" t="s">
        <v>107</v>
      </c>
      <c r="G173" s="71">
        <f t="shared" si="5"/>
        <v>16439</v>
      </c>
      <c r="H173" s="1">
        <v>16439</v>
      </c>
      <c r="I173" s="22">
        <f t="shared" si="6"/>
        <v>16439</v>
      </c>
      <c r="J173" s="22"/>
      <c r="M173" s="1">
        <v>1961</v>
      </c>
      <c r="N173" s="70">
        <f>GDP!P173</f>
        <v>562200</v>
      </c>
      <c r="T173" s="5">
        <v>1961</v>
      </c>
      <c r="U173" s="5">
        <f t="shared" si="7"/>
        <v>2.9240483813589471</v>
      </c>
    </row>
    <row r="174" spans="6:21">
      <c r="F174" s="1" t="s">
        <v>109</v>
      </c>
      <c r="G174" s="71">
        <f t="shared" si="5"/>
        <v>17046</v>
      </c>
      <c r="H174" s="1">
        <v>17046</v>
      </c>
      <c r="I174" s="22">
        <f t="shared" si="6"/>
        <v>17046</v>
      </c>
      <c r="J174" s="22"/>
      <c r="M174" s="1">
        <v>1962</v>
      </c>
      <c r="N174" s="70">
        <f>GDP!P174</f>
        <v>603925</v>
      </c>
      <c r="T174" s="5">
        <v>1962</v>
      </c>
      <c r="U174" s="5">
        <f t="shared" si="7"/>
        <v>2.8225359109160904</v>
      </c>
    </row>
    <row r="175" spans="6:21">
      <c r="F175" s="1" t="s">
        <v>111</v>
      </c>
      <c r="G175" s="71">
        <f t="shared" si="5"/>
        <v>19804</v>
      </c>
      <c r="H175" s="1">
        <v>19804</v>
      </c>
      <c r="I175" s="22">
        <f t="shared" si="6"/>
        <v>19804</v>
      </c>
      <c r="J175" s="22"/>
      <c r="M175" s="1">
        <v>1963</v>
      </c>
      <c r="N175" s="70">
        <f>GDP!P175</f>
        <v>637450</v>
      </c>
      <c r="T175" s="5">
        <v>1963</v>
      </c>
      <c r="U175" s="5">
        <f t="shared" si="7"/>
        <v>3.1067534708604594</v>
      </c>
    </row>
    <row r="176" spans="6:21">
      <c r="F176" s="1" t="s">
        <v>113</v>
      </c>
      <c r="G176" s="71">
        <f t="shared" si="5"/>
        <v>21963</v>
      </c>
      <c r="H176" s="1">
        <v>21963</v>
      </c>
      <c r="I176" s="22">
        <f t="shared" si="6"/>
        <v>21963</v>
      </c>
      <c r="J176" s="22"/>
      <c r="M176" s="1">
        <v>1964</v>
      </c>
      <c r="N176" s="70">
        <f>GDP!P176</f>
        <v>684450</v>
      </c>
      <c r="T176" s="5">
        <v>1964</v>
      </c>
      <c r="U176" s="5">
        <f t="shared" si="7"/>
        <v>3.2088538242384397</v>
      </c>
    </row>
    <row r="177" spans="6:21">
      <c r="F177" s="1" t="s">
        <v>115</v>
      </c>
      <c r="G177" s="71">
        <f t="shared" si="5"/>
        <v>22242</v>
      </c>
      <c r="H177" s="1">
        <v>22242</v>
      </c>
      <c r="I177" s="22">
        <f t="shared" si="6"/>
        <v>22242</v>
      </c>
      <c r="J177" s="22"/>
      <c r="M177" s="1">
        <v>1965</v>
      </c>
      <c r="N177" s="70">
        <f>GDP!P177</f>
        <v>742300.00000000012</v>
      </c>
      <c r="T177" s="5">
        <v>1965</v>
      </c>
      <c r="U177" s="5">
        <f t="shared" si="7"/>
        <v>2.9963626566078401</v>
      </c>
    </row>
    <row r="178" spans="6:21">
      <c r="F178" s="1" t="s">
        <v>117</v>
      </c>
      <c r="G178" s="71">
        <f t="shared" si="5"/>
        <v>25546</v>
      </c>
      <c r="H178" s="1">
        <v>25546</v>
      </c>
      <c r="I178" s="22">
        <f t="shared" si="6"/>
        <v>25546</v>
      </c>
      <c r="J178" s="22"/>
      <c r="M178" s="1">
        <v>1966</v>
      </c>
      <c r="N178" s="70">
        <f>GDP!P178</f>
        <v>813400.00000000012</v>
      </c>
      <c r="T178" s="5">
        <v>1966</v>
      </c>
      <c r="U178" s="5">
        <f t="shared" si="7"/>
        <v>3.1406442094910245</v>
      </c>
    </row>
    <row r="179" spans="6:21">
      <c r="F179" s="1" t="s">
        <v>119</v>
      </c>
      <c r="G179" s="71">
        <f t="shared" si="5"/>
        <v>32619</v>
      </c>
      <c r="H179" s="1">
        <v>32619</v>
      </c>
      <c r="I179" s="22">
        <f t="shared" si="6"/>
        <v>32619</v>
      </c>
      <c r="J179" s="22"/>
      <c r="M179" s="1">
        <v>1967</v>
      </c>
      <c r="N179" s="70">
        <f>GDP!P179</f>
        <v>859950</v>
      </c>
      <c r="T179" s="5">
        <v>1967</v>
      </c>
      <c r="U179" s="5">
        <f t="shared" si="7"/>
        <v>3.7931275074132214</v>
      </c>
    </row>
    <row r="180" spans="6:21">
      <c r="F180" s="1" t="s">
        <v>121</v>
      </c>
      <c r="G180" s="71">
        <f t="shared" si="5"/>
        <v>33923</v>
      </c>
      <c r="H180" s="1">
        <v>33923</v>
      </c>
      <c r="I180" s="22">
        <f t="shared" si="6"/>
        <v>33923</v>
      </c>
      <c r="J180" s="22"/>
      <c r="M180" s="1">
        <v>1968</v>
      </c>
      <c r="N180" s="70">
        <f>GDP!P180</f>
        <v>940625</v>
      </c>
      <c r="T180" s="5">
        <v>1968</v>
      </c>
      <c r="U180" s="5">
        <f t="shared" si="7"/>
        <v>3.6064318936877076</v>
      </c>
    </row>
    <row r="181" spans="6:21">
      <c r="F181" s="1" t="s">
        <v>123</v>
      </c>
      <c r="G181" s="71">
        <f t="shared" si="5"/>
        <v>39015</v>
      </c>
      <c r="H181" s="1">
        <v>39015</v>
      </c>
      <c r="I181" s="22">
        <f t="shared" si="6"/>
        <v>39015</v>
      </c>
      <c r="J181" s="22"/>
      <c r="M181" s="1">
        <v>1969</v>
      </c>
      <c r="N181" s="70">
        <f>GDP!P181</f>
        <v>1017600</v>
      </c>
      <c r="T181" s="5">
        <v>1969</v>
      </c>
      <c r="U181" s="5">
        <f t="shared" si="7"/>
        <v>3.8340212264150941</v>
      </c>
    </row>
    <row r="182" spans="6:21">
      <c r="F182" s="1" t="s">
        <v>125</v>
      </c>
      <c r="G182" s="71">
        <f t="shared" si="5"/>
        <v>44362</v>
      </c>
      <c r="H182" s="1">
        <v>44362</v>
      </c>
      <c r="I182" s="22">
        <f t="shared" si="6"/>
        <v>44362</v>
      </c>
      <c r="J182" s="22"/>
      <c r="M182" s="1">
        <v>1970</v>
      </c>
      <c r="N182" s="70">
        <f>GDP!P182</f>
        <v>1073325</v>
      </c>
      <c r="T182" s="5">
        <v>1970</v>
      </c>
      <c r="U182" s="5">
        <f t="shared" si="7"/>
        <v>4.1331376796403694</v>
      </c>
    </row>
    <row r="183" spans="6:21">
      <c r="F183" s="1" t="s">
        <v>127</v>
      </c>
      <c r="G183" s="71">
        <f t="shared" si="5"/>
        <v>47325</v>
      </c>
      <c r="H183" s="1">
        <v>47325</v>
      </c>
      <c r="I183" s="22">
        <f t="shared" si="6"/>
        <v>47325</v>
      </c>
      <c r="J183" s="22"/>
      <c r="M183" s="1">
        <v>1971</v>
      </c>
      <c r="N183" s="70">
        <f>GDP!P183</f>
        <v>1164875</v>
      </c>
      <c r="T183" s="5">
        <v>1971</v>
      </c>
      <c r="U183" s="5">
        <f t="shared" si="7"/>
        <v>4.0626676682047433</v>
      </c>
    </row>
    <row r="184" spans="6:21">
      <c r="F184" s="1" t="s">
        <v>129</v>
      </c>
      <c r="G184" s="71">
        <f t="shared" si="5"/>
        <v>52574</v>
      </c>
      <c r="H184" s="1">
        <v>52574</v>
      </c>
      <c r="I184" s="22">
        <f t="shared" si="6"/>
        <v>52574</v>
      </c>
      <c r="J184" s="22"/>
      <c r="M184" s="1">
        <v>1972</v>
      </c>
      <c r="N184" s="70">
        <f>GDP!P184</f>
        <v>1279125</v>
      </c>
      <c r="T184" s="5">
        <v>1972</v>
      </c>
      <c r="U184" s="5">
        <f t="shared" si="7"/>
        <v>4.110153425193003</v>
      </c>
    </row>
    <row r="185" spans="6:21">
      <c r="F185" s="1" t="s">
        <v>131</v>
      </c>
      <c r="G185" s="71">
        <f t="shared" si="5"/>
        <v>63115</v>
      </c>
      <c r="H185" s="1">
        <v>63115</v>
      </c>
      <c r="I185" s="22">
        <f t="shared" si="6"/>
        <v>63115</v>
      </c>
      <c r="J185" s="22"/>
      <c r="M185" s="1">
        <v>1973</v>
      </c>
      <c r="N185" s="70">
        <f>GDP!P185</f>
        <v>1425375</v>
      </c>
      <c r="T185" s="5">
        <v>1973</v>
      </c>
      <c r="U185" s="5">
        <f t="shared" si="7"/>
        <v>4.4279575550293782</v>
      </c>
    </row>
    <row r="186" spans="6:21">
      <c r="F186" s="1" t="s">
        <v>133</v>
      </c>
      <c r="G186" s="71">
        <f t="shared" si="5"/>
        <v>75071</v>
      </c>
      <c r="H186" s="1">
        <v>75071</v>
      </c>
      <c r="I186" s="22">
        <f t="shared" si="6"/>
        <v>75071</v>
      </c>
      <c r="J186" s="22"/>
      <c r="M186" s="1">
        <v>1974</v>
      </c>
      <c r="N186" s="70">
        <f>GDP!P186</f>
        <v>1545250</v>
      </c>
      <c r="T186" s="5">
        <v>1974</v>
      </c>
      <c r="U186" s="5">
        <f t="shared" si="7"/>
        <v>4.858178288302863</v>
      </c>
    </row>
    <row r="187" spans="6:21">
      <c r="F187" s="1" t="s">
        <v>135</v>
      </c>
      <c r="G187" s="71">
        <f t="shared" si="5"/>
        <v>84534</v>
      </c>
      <c r="H187" s="1">
        <v>84534</v>
      </c>
      <c r="I187" s="22">
        <f t="shared" si="6"/>
        <v>84534</v>
      </c>
      <c r="J187" s="22"/>
      <c r="M187" s="1">
        <v>1975</v>
      </c>
      <c r="N187" s="70">
        <f>GDP!P187</f>
        <v>1684900</v>
      </c>
      <c r="T187" s="5">
        <v>1975</v>
      </c>
      <c r="U187" s="5">
        <f t="shared" si="7"/>
        <v>5.0171523532553861</v>
      </c>
    </row>
    <row r="188" spans="6:21">
      <c r="F188" s="1" t="s">
        <v>137</v>
      </c>
      <c r="G188" s="71">
        <f t="shared" si="5"/>
        <v>90769</v>
      </c>
      <c r="H188" s="1">
        <v>90769</v>
      </c>
      <c r="I188" s="22">
        <f t="shared" si="6"/>
        <v>90769</v>
      </c>
      <c r="J188" s="22"/>
      <c r="M188" s="1">
        <v>1976</v>
      </c>
      <c r="N188" s="70">
        <f>GDP!P188</f>
        <v>1873425</v>
      </c>
      <c r="T188" s="5">
        <v>1976</v>
      </c>
      <c r="U188" s="5">
        <f t="shared" si="7"/>
        <v>4.8450832032240418</v>
      </c>
    </row>
    <row r="189" spans="6:21">
      <c r="F189" s="1" t="s">
        <v>139</v>
      </c>
      <c r="G189" s="71">
        <f t="shared" si="5"/>
        <v>106485</v>
      </c>
      <c r="H189" s="1">
        <v>106485</v>
      </c>
      <c r="I189" s="22">
        <f t="shared" si="6"/>
        <v>106485</v>
      </c>
      <c r="J189" s="22"/>
      <c r="M189" s="1">
        <v>1977</v>
      </c>
      <c r="N189" s="70">
        <f>GDP!P189</f>
        <v>2081824.9999999998</v>
      </c>
      <c r="T189" s="5">
        <v>1977</v>
      </c>
      <c r="U189" s="5">
        <f t="shared" si="7"/>
        <v>5.1149832478714599</v>
      </c>
    </row>
    <row r="190" spans="6:21">
      <c r="F190" s="1" t="s">
        <v>141</v>
      </c>
      <c r="G190" s="71">
        <f t="shared" si="5"/>
        <v>120967</v>
      </c>
      <c r="H190" s="1">
        <v>120967</v>
      </c>
      <c r="I190" s="22">
        <f t="shared" si="6"/>
        <v>120967</v>
      </c>
      <c r="J190" s="22"/>
      <c r="M190" s="1">
        <v>1978</v>
      </c>
      <c r="N190" s="70">
        <f>GDP!P190</f>
        <v>2351600</v>
      </c>
      <c r="T190" s="5">
        <v>1978</v>
      </c>
      <c r="U190" s="5">
        <f t="shared" si="7"/>
        <v>5.1440295968702161</v>
      </c>
    </row>
    <row r="191" spans="6:21">
      <c r="F191" s="1" t="s">
        <v>143</v>
      </c>
      <c r="G191" s="71">
        <f t="shared" si="5"/>
        <v>138939</v>
      </c>
      <c r="H191" s="1">
        <v>138939</v>
      </c>
      <c r="I191" s="22">
        <f t="shared" si="6"/>
        <v>138939</v>
      </c>
      <c r="J191" s="22"/>
      <c r="M191" s="1">
        <v>1979</v>
      </c>
      <c r="N191" s="70">
        <f>GDP!P191</f>
        <v>2627325</v>
      </c>
      <c r="T191" s="5">
        <v>1979</v>
      </c>
      <c r="U191" s="5">
        <f t="shared" si="7"/>
        <v>5.2882304244811742</v>
      </c>
    </row>
    <row r="192" spans="6:21">
      <c r="F192" s="1" t="s">
        <v>145</v>
      </c>
      <c r="G192" s="71">
        <f t="shared" si="5"/>
        <v>157803</v>
      </c>
      <c r="H192" s="1">
        <v>157803</v>
      </c>
      <c r="I192" s="22">
        <f t="shared" si="6"/>
        <v>157803</v>
      </c>
      <c r="J192" s="22"/>
      <c r="M192" s="1">
        <v>1980</v>
      </c>
      <c r="N192" s="70">
        <f>GDP!P192</f>
        <v>2857325.0000000005</v>
      </c>
      <c r="T192" s="5">
        <v>1980</v>
      </c>
      <c r="U192" s="5">
        <f t="shared" si="7"/>
        <v>5.522752924501062</v>
      </c>
    </row>
    <row r="193" spans="6:21">
      <c r="F193" s="1" t="s">
        <v>147</v>
      </c>
      <c r="G193" s="71">
        <f t="shared" si="5"/>
        <v>182720</v>
      </c>
      <c r="H193" s="1">
        <v>182720</v>
      </c>
      <c r="I193" s="22">
        <f t="shared" si="6"/>
        <v>182720</v>
      </c>
      <c r="J193" s="22"/>
      <c r="M193" s="1">
        <v>1981</v>
      </c>
      <c r="N193" s="70">
        <f>GDP!P193</f>
        <v>3207024.9999999995</v>
      </c>
      <c r="T193" s="5">
        <v>1981</v>
      </c>
      <c r="U193" s="5">
        <f t="shared" si="7"/>
        <v>5.6974922241017776</v>
      </c>
    </row>
    <row r="194" spans="6:21">
      <c r="F194" s="1" t="s">
        <v>149</v>
      </c>
      <c r="G194" s="71">
        <f t="shared" si="5"/>
        <v>201498</v>
      </c>
      <c r="H194" s="1">
        <v>201498</v>
      </c>
      <c r="I194" s="22">
        <f t="shared" si="6"/>
        <v>201498</v>
      </c>
      <c r="J194" s="22"/>
      <c r="M194" s="1">
        <v>1982</v>
      </c>
      <c r="N194" s="70">
        <f>GDP!P194</f>
        <v>3343800</v>
      </c>
      <c r="T194" s="5">
        <v>1982</v>
      </c>
      <c r="U194" s="5">
        <f t="shared" si="7"/>
        <v>6.0260183025300558</v>
      </c>
    </row>
    <row r="195" spans="6:21">
      <c r="F195" s="1" t="s">
        <v>151</v>
      </c>
      <c r="G195" s="71">
        <f t="shared" si="5"/>
        <v>208994</v>
      </c>
      <c r="H195" s="1">
        <v>208994</v>
      </c>
      <c r="I195" s="22">
        <f t="shared" si="6"/>
        <v>208994</v>
      </c>
      <c r="J195" s="22"/>
      <c r="M195" s="1">
        <v>1983</v>
      </c>
      <c r="N195" s="70">
        <f>GDP!P195</f>
        <v>3634025.0000000005</v>
      </c>
      <c r="T195" s="5">
        <v>1983</v>
      </c>
      <c r="U195" s="5">
        <f t="shared" si="7"/>
        <v>5.7510336335055481</v>
      </c>
    </row>
    <row r="196" spans="6:21">
      <c r="F196" s="1" t="s">
        <v>153</v>
      </c>
      <c r="G196" s="71">
        <f t="shared" si="5"/>
        <v>239376</v>
      </c>
      <c r="H196" s="1">
        <v>239376</v>
      </c>
      <c r="I196" s="22">
        <f t="shared" si="6"/>
        <v>239376</v>
      </c>
      <c r="J196" s="22"/>
      <c r="M196" s="1">
        <v>1984</v>
      </c>
      <c r="N196" s="70">
        <f>GDP!P196</f>
        <v>4037650</v>
      </c>
      <c r="T196" s="5">
        <v>1984</v>
      </c>
      <c r="U196" s="5">
        <f t="shared" si="7"/>
        <v>5.9285970799846446</v>
      </c>
    </row>
    <row r="197" spans="6:21">
      <c r="F197" s="1" t="s">
        <v>155</v>
      </c>
      <c r="G197" s="71">
        <f t="shared" si="5"/>
        <v>265163</v>
      </c>
      <c r="H197" s="1">
        <v>265163</v>
      </c>
      <c r="I197" s="22">
        <f t="shared" si="6"/>
        <v>265163</v>
      </c>
      <c r="J197" s="22"/>
      <c r="M197" s="1">
        <v>1985</v>
      </c>
      <c r="N197" s="70">
        <f>GDP!P197</f>
        <v>4339000</v>
      </c>
      <c r="T197" s="5">
        <v>1985</v>
      </c>
      <c r="U197" s="5">
        <f t="shared" si="7"/>
        <v>6.111154643927172</v>
      </c>
    </row>
    <row r="198" spans="6:21">
      <c r="F198" s="1" t="s">
        <v>157</v>
      </c>
      <c r="G198" s="71">
        <f t="shared" si="5"/>
        <v>283901</v>
      </c>
      <c r="H198" s="1">
        <v>283901</v>
      </c>
      <c r="I198" s="22">
        <f t="shared" si="6"/>
        <v>283901</v>
      </c>
      <c r="J198" s="22"/>
      <c r="M198" s="1">
        <v>1986</v>
      </c>
      <c r="N198" s="70">
        <f>GDP!P198</f>
        <v>4579625</v>
      </c>
      <c r="T198" s="5">
        <v>1986</v>
      </c>
      <c r="U198" s="5">
        <f t="shared" si="7"/>
        <v>6.1992193683980679</v>
      </c>
    </row>
    <row r="199" spans="6:21">
      <c r="F199" s="1" t="s">
        <v>159</v>
      </c>
      <c r="G199" s="71">
        <f t="shared" si="5"/>
        <v>303318</v>
      </c>
      <c r="H199" s="1">
        <v>303318</v>
      </c>
      <c r="I199" s="22">
        <f t="shared" si="6"/>
        <v>303318</v>
      </c>
      <c r="J199" s="22"/>
      <c r="M199" s="1">
        <v>1987</v>
      </c>
      <c r="N199" s="70">
        <f>GDP!P199</f>
        <v>4855250</v>
      </c>
      <c r="T199" s="5">
        <v>1987</v>
      </c>
      <c r="U199" s="5">
        <f t="shared" si="7"/>
        <v>6.2472169301271823</v>
      </c>
    </row>
    <row r="200" spans="6:21">
      <c r="F200" s="1" t="s">
        <v>161</v>
      </c>
      <c r="G200" s="71">
        <f t="shared" si="5"/>
        <v>334335</v>
      </c>
      <c r="H200" s="1">
        <v>334335</v>
      </c>
      <c r="I200" s="22">
        <f t="shared" si="6"/>
        <v>334335</v>
      </c>
      <c r="J200" s="22"/>
      <c r="M200" s="1">
        <v>1988</v>
      </c>
      <c r="N200" s="70">
        <f>GDP!P200</f>
        <v>5236425</v>
      </c>
      <c r="T200" s="5">
        <v>1988</v>
      </c>
      <c r="U200" s="5">
        <f t="shared" si="7"/>
        <v>6.3847949698506143</v>
      </c>
    </row>
    <row r="201" spans="6:21">
      <c r="F201" s="1" t="s">
        <v>163</v>
      </c>
      <c r="G201" s="71">
        <f t="shared" si="5"/>
        <v>359416</v>
      </c>
      <c r="H201" s="1">
        <v>359416</v>
      </c>
      <c r="I201" s="22">
        <f t="shared" si="6"/>
        <v>359416</v>
      </c>
      <c r="J201" s="22"/>
      <c r="M201" s="1">
        <v>1989</v>
      </c>
      <c r="N201" s="70">
        <f>GDP!P201</f>
        <v>5641599.9999999991</v>
      </c>
      <c r="T201" s="5">
        <v>1989</v>
      </c>
      <c r="U201" s="5">
        <f t="shared" si="7"/>
        <v>6.3708167895632455</v>
      </c>
    </row>
    <row r="202" spans="6:21">
      <c r="F202" s="1" t="s">
        <v>165</v>
      </c>
      <c r="G202" s="71">
        <f t="shared" si="5"/>
        <v>380047</v>
      </c>
      <c r="H202" s="1">
        <v>380047</v>
      </c>
      <c r="I202" s="22">
        <f t="shared" si="6"/>
        <v>380047</v>
      </c>
      <c r="J202" s="22"/>
      <c r="M202" s="1">
        <v>1990</v>
      </c>
      <c r="N202" s="70">
        <f>GDP!P202</f>
        <v>5963125.0000000009</v>
      </c>
      <c r="T202" s="5">
        <v>1990</v>
      </c>
      <c r="U202" s="5">
        <f t="shared" si="7"/>
        <v>6.3732858190965302</v>
      </c>
    </row>
    <row r="203" spans="6:21">
      <c r="F203" s="1" t="s">
        <v>167</v>
      </c>
      <c r="G203" s="71">
        <f t="shared" si="5"/>
        <v>396015</v>
      </c>
      <c r="H203" s="1">
        <v>396016</v>
      </c>
      <c r="I203" s="22">
        <f t="shared" si="6"/>
        <v>396015</v>
      </c>
      <c r="J203" s="22"/>
      <c r="M203" s="1">
        <v>1991</v>
      </c>
      <c r="N203" s="70">
        <f>GDP!P203</f>
        <v>6158125</v>
      </c>
      <c r="T203" s="5">
        <v>1991</v>
      </c>
      <c r="U203" s="5">
        <f t="shared" si="7"/>
        <v>6.430772353597888</v>
      </c>
    </row>
    <row r="204" spans="6:21">
      <c r="F204" s="1" t="s">
        <v>169</v>
      </c>
      <c r="G204" s="71">
        <f t="shared" si="5"/>
        <v>413688</v>
      </c>
      <c r="H204" s="1">
        <v>413689</v>
      </c>
      <c r="I204" s="22">
        <f t="shared" si="6"/>
        <v>413688</v>
      </c>
      <c r="J204" s="22"/>
      <c r="M204" s="1">
        <v>1992</v>
      </c>
      <c r="N204" s="70">
        <f>GDP!P204</f>
        <v>6520325</v>
      </c>
      <c r="T204" s="5">
        <v>1992</v>
      </c>
      <c r="U204" s="5">
        <f t="shared" si="7"/>
        <v>6.3445917189710643</v>
      </c>
    </row>
    <row r="205" spans="6:21">
      <c r="F205" s="1" t="s">
        <v>171</v>
      </c>
      <c r="G205" s="71">
        <f t="shared" si="5"/>
        <v>428299</v>
      </c>
      <c r="H205" s="1">
        <v>428300</v>
      </c>
      <c r="I205" s="22">
        <f t="shared" si="6"/>
        <v>428299</v>
      </c>
      <c r="J205" s="22"/>
      <c r="M205" s="1">
        <v>1993</v>
      </c>
      <c r="N205" s="70">
        <f>GDP!P205</f>
        <v>6858550</v>
      </c>
      <c r="T205" s="5">
        <v>1993</v>
      </c>
      <c r="U205" s="5">
        <f t="shared" si="7"/>
        <v>6.2447456094947178</v>
      </c>
    </row>
    <row r="206" spans="6:21">
      <c r="F206" s="1" t="s">
        <v>173</v>
      </c>
      <c r="G206" s="71">
        <f t="shared" si="5"/>
        <v>461475</v>
      </c>
      <c r="H206" s="1">
        <v>461475</v>
      </c>
      <c r="I206" s="22">
        <f t="shared" si="6"/>
        <v>461475</v>
      </c>
      <c r="J206" s="22"/>
      <c r="M206" s="1">
        <v>1994</v>
      </c>
      <c r="N206" s="70">
        <f>GDP!P206</f>
        <v>7287249.9999999991</v>
      </c>
      <c r="T206" s="5">
        <v>1994</v>
      </c>
      <c r="U206" s="5">
        <f t="shared" si="7"/>
        <v>6.3326357679508742</v>
      </c>
    </row>
    <row r="207" spans="6:21">
      <c r="F207" s="1" t="s">
        <v>175</v>
      </c>
      <c r="G207" s="71">
        <f t="shared" si="5"/>
        <v>484473</v>
      </c>
      <c r="H207" s="1">
        <v>484473</v>
      </c>
      <c r="I207" s="22">
        <f t="shared" si="6"/>
        <v>484473</v>
      </c>
      <c r="J207" s="22"/>
      <c r="M207" s="1">
        <v>1995</v>
      </c>
      <c r="N207" s="70">
        <f>GDP!P207</f>
        <v>7639750</v>
      </c>
      <c r="T207" s="5">
        <v>1995</v>
      </c>
      <c r="U207" s="5">
        <f t="shared" si="7"/>
        <v>6.3414771425766556</v>
      </c>
    </row>
    <row r="208" spans="6:21">
      <c r="F208" s="1" t="s">
        <v>177</v>
      </c>
      <c r="G208" s="71">
        <f t="shared" si="5"/>
        <v>509414</v>
      </c>
      <c r="H208" s="1">
        <v>509414</v>
      </c>
      <c r="I208" s="22">
        <f t="shared" si="6"/>
        <v>509414</v>
      </c>
      <c r="J208" s="22"/>
      <c r="M208" s="1">
        <v>1996</v>
      </c>
      <c r="N208" s="70">
        <f>GDP!P208</f>
        <v>8073124.9999999991</v>
      </c>
      <c r="T208" s="5">
        <v>1996</v>
      </c>
      <c r="U208" s="5">
        <f t="shared" si="7"/>
        <v>6.3099976774792914</v>
      </c>
    </row>
    <row r="209" spans="6:21">
      <c r="F209" s="1" t="s">
        <v>179</v>
      </c>
      <c r="G209" s="71">
        <f t="shared" si="5"/>
        <v>539371</v>
      </c>
      <c r="H209" s="1">
        <v>539371</v>
      </c>
      <c r="I209" s="22">
        <f t="shared" si="6"/>
        <v>539371</v>
      </c>
      <c r="J209" s="22"/>
      <c r="M209" s="1">
        <v>1997</v>
      </c>
      <c r="N209" s="70">
        <f>GDP!P209</f>
        <v>8577550</v>
      </c>
      <c r="T209" s="5">
        <v>1997</v>
      </c>
      <c r="U209" s="5">
        <f t="shared" si="7"/>
        <v>6.2881708646408354</v>
      </c>
    </row>
    <row r="210" spans="6:21">
      <c r="F210" s="1" t="s">
        <v>181</v>
      </c>
      <c r="G210" s="71">
        <f t="shared" ref="G210:G236" si="8">I210</f>
        <v>571831</v>
      </c>
      <c r="H210" s="1">
        <v>571831</v>
      </c>
      <c r="I210" s="22">
        <f t="shared" si="6"/>
        <v>571831</v>
      </c>
      <c r="J210" s="22"/>
      <c r="M210" s="1">
        <v>1998</v>
      </c>
      <c r="N210" s="70">
        <f>GDP!P210</f>
        <v>9062825</v>
      </c>
      <c r="T210" s="5">
        <v>1998</v>
      </c>
      <c r="U210" s="5">
        <f t="shared" si="7"/>
        <v>6.3096330338498205</v>
      </c>
    </row>
    <row r="211" spans="6:21">
      <c r="F211" s="1" t="s">
        <v>183</v>
      </c>
      <c r="G211" s="71">
        <f t="shared" si="8"/>
        <v>611833</v>
      </c>
      <c r="H211" s="1">
        <v>611833</v>
      </c>
      <c r="I211" s="22">
        <f t="shared" ref="I211:I236" si="9">C79</f>
        <v>611833</v>
      </c>
      <c r="J211" s="22"/>
      <c r="M211" s="1">
        <v>1999</v>
      </c>
      <c r="N211" s="70">
        <f>GDP!P211</f>
        <v>9631175</v>
      </c>
      <c r="T211" s="5">
        <v>1999</v>
      </c>
      <c r="U211" s="5">
        <f t="shared" ref="U211:U236" si="10">(G211/N211)*100</f>
        <v>6.3526309095203866</v>
      </c>
    </row>
    <row r="212" spans="6:21">
      <c r="F212" s="1" t="s">
        <v>185</v>
      </c>
      <c r="G212" s="71">
        <f t="shared" si="8"/>
        <v>652852</v>
      </c>
      <c r="H212" s="1">
        <v>652852</v>
      </c>
      <c r="I212" s="22">
        <f t="shared" si="9"/>
        <v>652852</v>
      </c>
      <c r="J212" s="22"/>
      <c r="M212" s="1">
        <v>2000</v>
      </c>
      <c r="N212" s="70">
        <f>GDP!P212</f>
        <v>10250950</v>
      </c>
      <c r="T212" s="5">
        <v>2000</v>
      </c>
      <c r="U212" s="5">
        <f t="shared" si="10"/>
        <v>6.3686975353503819</v>
      </c>
    </row>
    <row r="213" spans="6:21">
      <c r="F213" s="1" t="s">
        <v>187</v>
      </c>
      <c r="G213" s="71">
        <f t="shared" si="8"/>
        <v>693967</v>
      </c>
      <c r="H213" s="1">
        <v>693967</v>
      </c>
      <c r="I213" s="22">
        <f t="shared" si="9"/>
        <v>693967</v>
      </c>
      <c r="J213" s="22"/>
      <c r="M213" s="1">
        <v>2001</v>
      </c>
      <c r="N213" s="70">
        <f>GDP!P213</f>
        <v>10581925</v>
      </c>
      <c r="T213" s="5">
        <v>2001</v>
      </c>
      <c r="U213" s="5">
        <f t="shared" si="10"/>
        <v>6.5580411881581089</v>
      </c>
    </row>
    <row r="214" spans="6:21">
      <c r="F214" s="1" t="s">
        <v>189</v>
      </c>
      <c r="G214" s="71">
        <f t="shared" si="8"/>
        <v>700760</v>
      </c>
      <c r="H214" s="1">
        <v>700760</v>
      </c>
      <c r="I214" s="22">
        <f t="shared" si="9"/>
        <v>700760</v>
      </c>
      <c r="J214" s="22"/>
      <c r="M214" s="1">
        <v>2002</v>
      </c>
      <c r="N214" s="70">
        <f>GDP!P214</f>
        <v>10929100</v>
      </c>
      <c r="T214" s="5">
        <v>2002</v>
      </c>
      <c r="U214" s="5">
        <f t="shared" si="10"/>
        <v>6.4118728898079445</v>
      </c>
    </row>
    <row r="215" spans="6:21">
      <c r="F215" s="1" t="s">
        <v>191</v>
      </c>
      <c r="G215" s="71">
        <f t="shared" si="8"/>
        <v>712978</v>
      </c>
      <c r="H215" s="1">
        <v>712978</v>
      </c>
      <c r="I215" s="22">
        <f t="shared" si="9"/>
        <v>712978</v>
      </c>
      <c r="J215" s="22"/>
      <c r="M215" s="1">
        <v>2003</v>
      </c>
      <c r="N215" s="70">
        <f>GDP!P215</f>
        <v>11456450</v>
      </c>
      <c r="T215" s="5">
        <v>2003</v>
      </c>
      <c r="U215" s="5">
        <f t="shared" si="10"/>
        <v>6.223376351313016</v>
      </c>
    </row>
    <row r="216" spans="6:21">
      <c r="F216" s="1" t="s">
        <v>193</v>
      </c>
      <c r="G216" s="71">
        <f t="shared" si="8"/>
        <v>733407</v>
      </c>
      <c r="H216" s="1">
        <v>733407</v>
      </c>
      <c r="I216" s="22">
        <f t="shared" si="9"/>
        <v>733407</v>
      </c>
      <c r="J216" s="22"/>
      <c r="M216" s="1">
        <v>2004</v>
      </c>
      <c r="N216" s="70">
        <f>GDP!P216</f>
        <v>12217175</v>
      </c>
      <c r="T216" s="5">
        <v>2004</v>
      </c>
      <c r="U216" s="5">
        <f t="shared" si="10"/>
        <v>6.0030817271586923</v>
      </c>
    </row>
    <row r="217" spans="6:21">
      <c r="F217" s="1" t="s">
        <v>195</v>
      </c>
      <c r="G217" s="71">
        <f t="shared" si="8"/>
        <v>794125</v>
      </c>
      <c r="H217" s="1">
        <v>794125</v>
      </c>
      <c r="I217" s="22">
        <f t="shared" si="9"/>
        <v>794125</v>
      </c>
      <c r="J217" s="22"/>
      <c r="M217" s="1">
        <v>2005</v>
      </c>
      <c r="N217" s="70">
        <f>GDP!P217</f>
        <v>13039200</v>
      </c>
      <c r="T217" s="5">
        <v>2005</v>
      </c>
      <c r="U217" s="5">
        <f t="shared" si="10"/>
        <v>6.0902892815510157</v>
      </c>
    </row>
    <row r="218" spans="6:21">
      <c r="F218" s="15">
        <v>2006</v>
      </c>
      <c r="G218" s="71">
        <f t="shared" si="8"/>
        <v>837821</v>
      </c>
      <c r="I218" s="22">
        <f t="shared" si="9"/>
        <v>837821</v>
      </c>
      <c r="J218" s="22"/>
      <c r="M218" s="1">
        <v>2006</v>
      </c>
      <c r="N218" s="70">
        <f>GDP!P218</f>
        <v>13815600</v>
      </c>
      <c r="T218" s="5">
        <v>2006</v>
      </c>
      <c r="U218" s="5">
        <f t="shared" si="10"/>
        <v>6.0643113581748169</v>
      </c>
    </row>
    <row r="219" spans="6:21">
      <c r="F219" s="15">
        <v>2007</v>
      </c>
      <c r="G219" s="71">
        <f t="shared" si="8"/>
        <v>869607</v>
      </c>
      <c r="I219" s="22">
        <f t="shared" si="9"/>
        <v>869607</v>
      </c>
      <c r="J219" s="22"/>
      <c r="M219" s="1">
        <v>2007</v>
      </c>
      <c r="N219" s="70">
        <f>GDP!P219</f>
        <v>14474250</v>
      </c>
      <c r="T219" s="5">
        <v>2007</v>
      </c>
      <c r="U219" s="5">
        <f t="shared" si="10"/>
        <v>6.0079589616042286</v>
      </c>
    </row>
    <row r="220" spans="6:21">
      <c r="F220" s="15">
        <v>2008</v>
      </c>
      <c r="G220" s="71">
        <f t="shared" si="8"/>
        <v>900155</v>
      </c>
      <c r="I220" s="22">
        <f t="shared" si="9"/>
        <v>900155</v>
      </c>
      <c r="J220" s="22"/>
      <c r="M220" s="1">
        <v>2008</v>
      </c>
      <c r="N220" s="70">
        <f>GDP!P220</f>
        <v>14769849.999999998</v>
      </c>
      <c r="T220" s="5">
        <v>2008</v>
      </c>
      <c r="U220" s="5">
        <f t="shared" si="10"/>
        <v>6.0945439527144831</v>
      </c>
    </row>
    <row r="221" spans="6:21">
      <c r="F221" s="15">
        <v>2009</v>
      </c>
      <c r="G221" s="71">
        <f t="shared" si="8"/>
        <v>890917</v>
      </c>
      <c r="I221" s="22">
        <f t="shared" si="9"/>
        <v>890917</v>
      </c>
      <c r="J221" s="22"/>
      <c r="M221" s="1">
        <v>2009</v>
      </c>
      <c r="N221" s="70">
        <f>GDP!P221</f>
        <v>14478050</v>
      </c>
      <c r="T221" s="5">
        <v>2009</v>
      </c>
      <c r="U221" s="5">
        <f t="shared" si="10"/>
        <v>6.1535704048542454</v>
      </c>
    </row>
    <row r="222" spans="6:21">
      <c r="F222" s="15">
        <v>2010</v>
      </c>
      <c r="G222" s="71">
        <f t="shared" si="8"/>
        <v>864814</v>
      </c>
      <c r="I222" s="22">
        <f t="shared" si="9"/>
        <v>864814</v>
      </c>
      <c r="J222" s="22"/>
      <c r="M222" s="1">
        <v>2010</v>
      </c>
      <c r="N222" s="70">
        <f>GDP!P222</f>
        <v>15048975</v>
      </c>
      <c r="T222" s="5">
        <v>2010</v>
      </c>
      <c r="U222" s="5">
        <f t="shared" si="10"/>
        <v>5.7466638093292071</v>
      </c>
    </row>
    <row r="223" spans="6:21">
      <c r="F223" s="15">
        <v>2011</v>
      </c>
      <c r="G223" s="71">
        <f t="shared" si="8"/>
        <v>818792</v>
      </c>
      <c r="I223" s="22">
        <f t="shared" si="9"/>
        <v>818792</v>
      </c>
      <c r="J223" s="22"/>
      <c r="M223" s="1">
        <v>2011</v>
      </c>
      <c r="N223" s="70">
        <f>GDP!P223</f>
        <v>15599725.000000002</v>
      </c>
      <c r="T223" s="5">
        <v>2011</v>
      </c>
      <c r="U223" s="5">
        <f t="shared" si="10"/>
        <v>5.2487591928703861</v>
      </c>
    </row>
    <row r="224" spans="6:21">
      <c r="F224" s="15">
        <v>2012</v>
      </c>
      <c r="G224" s="71">
        <f t="shared" si="8"/>
        <v>845314</v>
      </c>
      <c r="I224" s="22">
        <f t="shared" si="9"/>
        <v>845314</v>
      </c>
      <c r="J224" s="22"/>
      <c r="M224" s="1">
        <v>2012</v>
      </c>
      <c r="N224" s="70">
        <f>GDP!P224</f>
        <v>16253950</v>
      </c>
      <c r="T224" s="5">
        <v>2012</v>
      </c>
      <c r="U224" s="5">
        <f t="shared" si="10"/>
        <v>5.2006681452816084</v>
      </c>
    </row>
    <row r="225" spans="6:21">
      <c r="F225" s="15">
        <v>2013</v>
      </c>
      <c r="G225" s="71">
        <f t="shared" si="8"/>
        <v>947820</v>
      </c>
      <c r="I225" s="22">
        <f t="shared" si="9"/>
        <v>947820</v>
      </c>
      <c r="J225" s="22"/>
      <c r="M225" s="1">
        <v>2013</v>
      </c>
      <c r="N225" s="70">
        <f>GDP!P225</f>
        <v>16880675</v>
      </c>
      <c r="T225" s="5">
        <v>2013</v>
      </c>
      <c r="U225" s="5">
        <f t="shared" si="10"/>
        <v>5.6148228669765867</v>
      </c>
    </row>
    <row r="226" spans="6:21">
      <c r="F226" s="15">
        <v>2014</v>
      </c>
      <c r="G226" s="71">
        <f t="shared" si="8"/>
        <v>1023458</v>
      </c>
      <c r="I226" s="22">
        <f t="shared" si="9"/>
        <v>1023458</v>
      </c>
      <c r="J226" s="22"/>
      <c r="M226" s="1">
        <v>2014</v>
      </c>
      <c r="N226" s="70">
        <f>GDP!P226</f>
        <v>17608125</v>
      </c>
      <c r="T226" s="5">
        <v>2014</v>
      </c>
      <c r="U226" s="5">
        <f t="shared" si="10"/>
        <v>5.8124189827139459</v>
      </c>
    </row>
    <row r="227" spans="6:21">
      <c r="F227" s="15">
        <v>2015</v>
      </c>
      <c r="G227" s="71">
        <f t="shared" si="8"/>
        <v>1065257</v>
      </c>
      <c r="I227" s="22">
        <f t="shared" si="9"/>
        <v>1065257</v>
      </c>
      <c r="J227" s="22"/>
      <c r="M227" s="1">
        <v>2015</v>
      </c>
      <c r="N227" s="70">
        <f>GDP!P227</f>
        <v>18295000</v>
      </c>
      <c r="T227" s="5">
        <v>2015</v>
      </c>
      <c r="U227" s="5">
        <f t="shared" si="10"/>
        <v>5.8226673954632417</v>
      </c>
    </row>
    <row r="228" spans="6:21">
      <c r="F228" s="15">
        <v>2016</v>
      </c>
      <c r="G228" s="71">
        <f t="shared" si="8"/>
        <v>1115065</v>
      </c>
      <c r="I228" s="22">
        <f t="shared" si="9"/>
        <v>1115065</v>
      </c>
      <c r="J228" s="22"/>
      <c r="M228" s="1">
        <v>2016</v>
      </c>
      <c r="N228" s="70">
        <f>GDP!P228</f>
        <v>18804900</v>
      </c>
      <c r="T228" s="5">
        <v>2016</v>
      </c>
      <c r="U228" s="5">
        <f t="shared" si="10"/>
        <v>5.9296513142851071</v>
      </c>
    </row>
    <row r="229" spans="6:21">
      <c r="F229" s="15">
        <v>2017</v>
      </c>
      <c r="G229" s="71">
        <f t="shared" si="8"/>
        <v>1161897</v>
      </c>
      <c r="I229" s="22">
        <f t="shared" si="9"/>
        <v>1161897</v>
      </c>
      <c r="J229" s="22"/>
      <c r="M229" s="1">
        <v>2017</v>
      </c>
      <c r="N229" s="70">
        <f>GDP!P229</f>
        <v>19612100</v>
      </c>
      <c r="T229" s="5">
        <v>2017</v>
      </c>
      <c r="U229" s="5">
        <f t="shared" si="10"/>
        <v>5.9243885152533382</v>
      </c>
    </row>
    <row r="230" spans="6:21">
      <c r="F230" s="15">
        <v>2018</v>
      </c>
      <c r="G230" s="71">
        <f t="shared" si="8"/>
        <v>1170701</v>
      </c>
      <c r="I230" s="22">
        <f t="shared" si="9"/>
        <v>1170701</v>
      </c>
      <c r="J230" s="22"/>
      <c r="M230" s="1">
        <v>2018</v>
      </c>
      <c r="N230" s="70">
        <f>GDP!P230</f>
        <v>20656525</v>
      </c>
      <c r="T230" s="5">
        <v>2018</v>
      </c>
      <c r="U230" s="5">
        <f t="shared" si="10"/>
        <v>5.6674634286260632</v>
      </c>
    </row>
    <row r="231" spans="6:21">
      <c r="F231" s="15">
        <v>2019</v>
      </c>
      <c r="G231" s="71">
        <f t="shared" si="8"/>
        <v>1243113</v>
      </c>
      <c r="I231" s="22">
        <f t="shared" si="9"/>
        <v>1243113</v>
      </c>
      <c r="J231" s="22"/>
      <c r="M231" s="1">
        <v>2019</v>
      </c>
      <c r="N231" s="70">
        <f>GDP!P231</f>
        <v>21539975</v>
      </c>
      <c r="T231" s="5">
        <v>2019</v>
      </c>
      <c r="U231" s="5">
        <f t="shared" si="10"/>
        <v>5.7711905422360052</v>
      </c>
    </row>
    <row r="232" spans="6:21">
      <c r="F232" s="15">
        <v>2020</v>
      </c>
      <c r="G232" s="71">
        <f t="shared" si="8"/>
        <v>1309955</v>
      </c>
      <c r="I232" s="22">
        <f t="shared" si="9"/>
        <v>1309955</v>
      </c>
      <c r="J232" s="22"/>
      <c r="M232" s="1">
        <v>2020</v>
      </c>
      <c r="N232" s="70">
        <f>GDP!P232</f>
        <v>21354125</v>
      </c>
      <c r="T232" s="5">
        <v>2020</v>
      </c>
      <c r="U232" s="5">
        <f t="shared" si="10"/>
        <v>6.1344353842641643</v>
      </c>
    </row>
    <row r="233" spans="6:21">
      <c r="F233" s="15">
        <v>2021</v>
      </c>
      <c r="G233" s="71">
        <f t="shared" si="8"/>
        <v>1314088</v>
      </c>
      <c r="I233" s="22">
        <f t="shared" si="9"/>
        <v>1314088</v>
      </c>
      <c r="J233" s="22"/>
      <c r="M233" s="1">
        <v>2021</v>
      </c>
      <c r="N233" s="70">
        <f>GDP!P233</f>
        <v>23681175</v>
      </c>
      <c r="T233" s="5">
        <v>2021</v>
      </c>
      <c r="U233" s="5">
        <f t="shared" si="10"/>
        <v>5.5490827629963464</v>
      </c>
    </row>
    <row r="234" spans="6:21">
      <c r="F234" s="15">
        <v>2022</v>
      </c>
      <c r="G234" s="71">
        <f t="shared" si="8"/>
        <v>1483527</v>
      </c>
      <c r="I234" s="22">
        <f t="shared" si="9"/>
        <v>1483527</v>
      </c>
      <c r="J234" s="22"/>
      <c r="M234" s="1">
        <v>2022</v>
      </c>
      <c r="N234" s="70">
        <f>GDP!P234</f>
        <v>26006900</v>
      </c>
      <c r="T234" s="5">
        <v>2022</v>
      </c>
      <c r="U234" s="5">
        <f t="shared" si="10"/>
        <v>5.7043592277434065</v>
      </c>
    </row>
    <row r="235" spans="6:21">
      <c r="F235" s="15">
        <v>2023</v>
      </c>
      <c r="G235" s="71">
        <f t="shared" si="8"/>
        <v>1614456</v>
      </c>
      <c r="I235" s="22">
        <f t="shared" si="9"/>
        <v>1614456</v>
      </c>
      <c r="J235" s="22"/>
      <c r="M235" s="1">
        <v>2023</v>
      </c>
      <c r="N235" s="70">
        <f>GDP!P235</f>
        <v>27720725</v>
      </c>
      <c r="T235" s="5">
        <v>2023</v>
      </c>
      <c r="U235" s="5">
        <f t="shared" si="10"/>
        <v>5.8240035208314351</v>
      </c>
    </row>
    <row r="236" spans="6:21">
      <c r="F236" s="15">
        <v>2024</v>
      </c>
      <c r="G236" s="71">
        <f t="shared" si="8"/>
        <v>1709558</v>
      </c>
      <c r="I236" s="22">
        <f t="shared" si="9"/>
        <v>1709558</v>
      </c>
      <c r="J236" s="22"/>
      <c r="M236" s="1">
        <v>2024</v>
      </c>
      <c r="N236" s="70">
        <f>GDP!P236</f>
        <v>29179075.000000004</v>
      </c>
      <c r="T236" s="5">
        <v>2024</v>
      </c>
      <c r="U236" s="5">
        <f t="shared" si="10"/>
        <v>5.8588491924435573</v>
      </c>
    </row>
    <row r="237" spans="6:21">
      <c r="F237" s="15"/>
      <c r="G237" s="71"/>
      <c r="I237" s="22"/>
      <c r="J237" s="22"/>
    </row>
    <row r="238" spans="6:21">
      <c r="F238" s="15"/>
      <c r="G238" s="71"/>
      <c r="I238" s="22"/>
      <c r="J238" s="22"/>
    </row>
    <row r="239" spans="6:21">
      <c r="F239" s="15"/>
      <c r="G239" s="71"/>
      <c r="I239" s="22"/>
      <c r="J239" s="22"/>
    </row>
    <row r="240" spans="6:21">
      <c r="F240" s="15"/>
      <c r="G240" s="71"/>
      <c r="I240" s="22"/>
      <c r="J240" s="22"/>
    </row>
    <row r="241" spans="6:10">
      <c r="F241" s="15"/>
      <c r="G241" s="71"/>
      <c r="I241" s="22"/>
      <c r="J241" s="22"/>
    </row>
  </sheetData>
  <phoneticPr fontId="3" type="noConversion"/>
  <hyperlinks>
    <hyperlink ref="O3" r:id="rId1" xr:uid="{0E6113F8-D019-41C8-847F-1C7DBBF4A848}"/>
    <hyperlink ref="O4" r:id="rId2" xr:uid="{ED3AF534-8D14-4656-BBC6-BA87FF7A343E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ABFD4-0A8D-42C9-B368-7D958C4F915D}">
  <sheetPr>
    <tabColor theme="8" tint="0.59999389629810485"/>
  </sheetPr>
  <dimension ref="B1:Z236"/>
  <sheetViews>
    <sheetView workbookViewId="0">
      <selection activeCell="W1" sqref="W1"/>
    </sheetView>
  </sheetViews>
  <sheetFormatPr defaultColWidth="9.140625" defaultRowHeight="15"/>
  <cols>
    <col min="1" max="1" width="9.140625" style="1"/>
    <col min="2" max="2" width="12.5703125" style="1" customWidth="1"/>
    <col min="3" max="3" width="17.28515625" style="1" customWidth="1"/>
    <col min="4" max="6" width="9.140625" style="1"/>
    <col min="7" max="8" width="9.140625" style="70"/>
    <col min="9" max="14" width="9.140625" style="1"/>
    <col min="15" max="15" width="9.140625" style="5"/>
    <col min="16" max="16" width="10.5703125" style="5" bestFit="1" customWidth="1"/>
    <col min="18" max="20" width="9.140625" style="1"/>
    <col min="21" max="21" width="9.140625" style="70"/>
    <col min="22" max="22" width="14.42578125" style="70" customWidth="1"/>
    <col min="23" max="23" width="21.140625" style="70" customWidth="1"/>
    <col min="24" max="24" width="13.140625" style="1" customWidth="1"/>
    <col min="25" max="25" width="11" style="1" bestFit="1" customWidth="1"/>
    <col min="26" max="16384" width="9.140625" style="1"/>
  </cols>
  <sheetData>
    <row r="1" spans="2:24">
      <c r="D1" s="1" t="s">
        <v>298</v>
      </c>
      <c r="F1" s="13" t="s">
        <v>299</v>
      </c>
      <c r="G1" s="75" t="s">
        <v>1</v>
      </c>
      <c r="H1" s="70" t="s">
        <v>300</v>
      </c>
      <c r="M1" s="1" t="s">
        <v>301</v>
      </c>
      <c r="O1" s="5" t="s">
        <v>4</v>
      </c>
      <c r="P1" s="5" t="s">
        <v>10</v>
      </c>
      <c r="U1" s="70" t="s">
        <v>4</v>
      </c>
      <c r="V1" s="70" t="s">
        <v>10</v>
      </c>
      <c r="W1" s="87" t="s">
        <v>302</v>
      </c>
      <c r="X1" s="77" t="s">
        <v>9</v>
      </c>
    </row>
    <row r="2" spans="2:24">
      <c r="F2" s="1" t="s">
        <v>12</v>
      </c>
      <c r="H2" s="70" t="s">
        <v>303</v>
      </c>
      <c r="O2" s="5">
        <v>1790</v>
      </c>
      <c r="P2" s="74">
        <f t="shared" ref="P2:P30" si="0">P3/(W3/W2)</f>
        <v>193.00695868854558</v>
      </c>
      <c r="U2" s="70">
        <v>1790</v>
      </c>
      <c r="V2" s="88" t="s">
        <v>304</v>
      </c>
      <c r="W2" s="70">
        <v>193</v>
      </c>
      <c r="X2" s="1" t="s">
        <v>305</v>
      </c>
    </row>
    <row r="3" spans="2:24">
      <c r="F3" s="1" t="s">
        <v>16</v>
      </c>
      <c r="H3" s="70" t="s">
        <v>306</v>
      </c>
      <c r="O3" s="5">
        <v>1791</v>
      </c>
      <c r="P3" s="74">
        <f t="shared" si="0"/>
        <v>210.0075716300237</v>
      </c>
      <c r="U3" s="70">
        <v>1791</v>
      </c>
      <c r="W3" s="70">
        <v>210</v>
      </c>
      <c r="X3" s="78" t="s">
        <v>20</v>
      </c>
    </row>
    <row r="4" spans="2:24">
      <c r="F4" s="1" t="s">
        <v>21</v>
      </c>
      <c r="H4" s="70" t="s">
        <v>307</v>
      </c>
      <c r="O4" s="5">
        <v>1792</v>
      </c>
      <c r="P4" s="74">
        <f t="shared" si="0"/>
        <v>230.00829273764504</v>
      </c>
      <c r="U4" s="70">
        <v>1792</v>
      </c>
      <c r="W4" s="70">
        <v>230</v>
      </c>
      <c r="X4" s="83" t="s">
        <v>25</v>
      </c>
    </row>
    <row r="5" spans="2:24">
      <c r="F5" s="1" t="s">
        <v>26</v>
      </c>
      <c r="H5" s="70" t="s">
        <v>308</v>
      </c>
      <c r="O5" s="5">
        <v>1793</v>
      </c>
      <c r="P5" s="74">
        <f t="shared" si="0"/>
        <v>256.00923017755275</v>
      </c>
      <c r="U5" s="70">
        <v>1793</v>
      </c>
      <c r="W5" s="70">
        <v>256</v>
      </c>
    </row>
    <row r="6" spans="2:24">
      <c r="F6" s="1" t="s">
        <v>42</v>
      </c>
      <c r="H6" s="70" t="s">
        <v>309</v>
      </c>
      <c r="O6" s="5">
        <v>1794</v>
      </c>
      <c r="P6" s="74">
        <f t="shared" si="0"/>
        <v>321.01157377732198</v>
      </c>
      <c r="U6" s="70">
        <v>1794</v>
      </c>
      <c r="W6" s="70">
        <v>321</v>
      </c>
    </row>
    <row r="7" spans="2:24">
      <c r="F7" s="1" t="s">
        <v>45</v>
      </c>
      <c r="H7" s="70" t="s">
        <v>310</v>
      </c>
      <c r="O7" s="5">
        <v>1795</v>
      </c>
      <c r="P7" s="74">
        <f t="shared" si="0"/>
        <v>390.01406159861546</v>
      </c>
      <c r="U7" s="70">
        <v>1795</v>
      </c>
      <c r="W7" s="70">
        <v>390</v>
      </c>
    </row>
    <row r="8" spans="2:24">
      <c r="F8" s="1" t="s">
        <v>48</v>
      </c>
      <c r="H8" s="70" t="s">
        <v>311</v>
      </c>
      <c r="O8" s="5">
        <v>1796</v>
      </c>
      <c r="P8" s="74">
        <f t="shared" si="0"/>
        <v>423.01525142619056</v>
      </c>
      <c r="U8" s="70">
        <v>1796</v>
      </c>
      <c r="W8" s="70">
        <v>423</v>
      </c>
    </row>
    <row r="9" spans="2:24">
      <c r="F9" s="1" t="s">
        <v>51</v>
      </c>
      <c r="H9" s="70" t="s">
        <v>52</v>
      </c>
      <c r="O9" s="5">
        <v>1797</v>
      </c>
      <c r="P9" s="74">
        <f t="shared" si="0"/>
        <v>415.01496298314203</v>
      </c>
      <c r="U9" s="70">
        <v>1797</v>
      </c>
      <c r="W9" s="70">
        <v>415</v>
      </c>
    </row>
    <row r="10" spans="2:24">
      <c r="F10" s="1" t="s">
        <v>79</v>
      </c>
      <c r="G10" s="76">
        <v>17532</v>
      </c>
      <c r="H10" s="72">
        <v>249.625</v>
      </c>
      <c r="O10" s="5">
        <v>1798</v>
      </c>
      <c r="P10" s="74">
        <f t="shared" si="0"/>
        <v>418.01507114928523</v>
      </c>
      <c r="U10" s="70">
        <v>1798</v>
      </c>
      <c r="W10" s="70">
        <v>418</v>
      </c>
    </row>
    <row r="11" spans="2:24">
      <c r="F11" s="1" t="s">
        <v>81</v>
      </c>
      <c r="G11" s="76">
        <v>17898</v>
      </c>
      <c r="H11" s="72">
        <v>274.47500000000002</v>
      </c>
      <c r="O11" s="5">
        <v>1799</v>
      </c>
      <c r="P11" s="74">
        <f t="shared" si="0"/>
        <v>447.0161167553361</v>
      </c>
      <c r="U11" s="70">
        <v>1799</v>
      </c>
      <c r="W11" s="70">
        <v>447</v>
      </c>
    </row>
    <row r="12" spans="2:24">
      <c r="F12" s="1" t="s">
        <v>83</v>
      </c>
      <c r="G12" s="76">
        <v>18263</v>
      </c>
      <c r="H12" s="72">
        <v>272.47500000000002</v>
      </c>
      <c r="O12" s="5">
        <v>1800</v>
      </c>
      <c r="P12" s="74">
        <f t="shared" si="0"/>
        <v>486.01752291519762</v>
      </c>
      <c r="U12" s="70">
        <v>1800</v>
      </c>
      <c r="W12" s="70">
        <v>486</v>
      </c>
    </row>
    <row r="13" spans="2:24">
      <c r="F13" s="1" t="s">
        <v>85</v>
      </c>
      <c r="G13" s="76">
        <v>18628</v>
      </c>
      <c r="H13" s="72">
        <v>299.82500000000005</v>
      </c>
      <c r="O13" s="5">
        <v>1801</v>
      </c>
      <c r="P13" s="74">
        <f t="shared" si="0"/>
        <v>520.01874879815387</v>
      </c>
      <c r="U13" s="70">
        <v>1801</v>
      </c>
      <c r="W13" s="70">
        <v>520</v>
      </c>
    </row>
    <row r="14" spans="2:24">
      <c r="B14" s="4"/>
      <c r="F14" s="1" t="s">
        <v>87</v>
      </c>
      <c r="G14" s="76">
        <v>18993</v>
      </c>
      <c r="H14" s="72">
        <v>346.92500000000001</v>
      </c>
      <c r="O14" s="5">
        <v>1802</v>
      </c>
      <c r="P14" s="74">
        <f t="shared" si="0"/>
        <v>456.01644125376572</v>
      </c>
      <c r="U14" s="70">
        <v>1802</v>
      </c>
      <c r="W14" s="70">
        <v>456</v>
      </c>
    </row>
    <row r="15" spans="2:24">
      <c r="B15" s="4"/>
      <c r="F15" s="1" t="s">
        <v>89</v>
      </c>
      <c r="G15" s="76">
        <v>19359</v>
      </c>
      <c r="H15" s="72">
        <v>367.32499999999999</v>
      </c>
      <c r="O15" s="5">
        <v>1803</v>
      </c>
      <c r="P15" s="74">
        <f t="shared" si="0"/>
        <v>493.01777530286518</v>
      </c>
      <c r="U15" s="70">
        <v>1803</v>
      </c>
      <c r="W15" s="70">
        <v>493</v>
      </c>
    </row>
    <row r="16" spans="2:24">
      <c r="B16" s="4"/>
      <c r="F16" s="1" t="s">
        <v>91</v>
      </c>
      <c r="G16" s="76">
        <v>19724</v>
      </c>
      <c r="H16" s="72">
        <v>389.22500000000002</v>
      </c>
      <c r="O16" s="5">
        <v>1804</v>
      </c>
      <c r="P16" s="74">
        <f t="shared" si="0"/>
        <v>538.01939779501311</v>
      </c>
      <c r="U16" s="70">
        <v>1804</v>
      </c>
      <c r="W16" s="70">
        <v>538</v>
      </c>
    </row>
    <row r="17" spans="2:23">
      <c r="B17" s="4"/>
      <c r="F17" s="1" t="s">
        <v>93</v>
      </c>
      <c r="G17" s="76">
        <v>20089</v>
      </c>
      <c r="H17" s="72">
        <v>390.52500000000003</v>
      </c>
      <c r="O17" s="5">
        <v>1805</v>
      </c>
      <c r="P17" s="74">
        <f t="shared" si="0"/>
        <v>567.02044340106397</v>
      </c>
      <c r="U17" s="70">
        <v>1805</v>
      </c>
      <c r="W17" s="70">
        <v>567</v>
      </c>
    </row>
    <row r="18" spans="2:23">
      <c r="B18" s="4"/>
      <c r="F18" s="1" t="s">
        <v>95</v>
      </c>
      <c r="G18" s="76">
        <v>20454</v>
      </c>
      <c r="H18" s="72">
        <v>425.47500000000002</v>
      </c>
      <c r="O18" s="5">
        <v>1806</v>
      </c>
      <c r="P18" s="74">
        <f t="shared" si="0"/>
        <v>624.02249855778462</v>
      </c>
      <c r="U18" s="70">
        <v>1806</v>
      </c>
      <c r="W18" s="70">
        <v>624</v>
      </c>
    </row>
    <row r="19" spans="2:23">
      <c r="B19" s="4"/>
      <c r="F19" s="1" t="s">
        <v>97</v>
      </c>
      <c r="G19" s="76">
        <v>20820</v>
      </c>
      <c r="H19" s="72">
        <v>449.35</v>
      </c>
      <c r="O19" s="5">
        <v>1807</v>
      </c>
      <c r="P19" s="74">
        <f t="shared" si="0"/>
        <v>595.02145295173375</v>
      </c>
      <c r="U19" s="70">
        <v>1807</v>
      </c>
      <c r="W19" s="70">
        <v>595</v>
      </c>
    </row>
    <row r="20" spans="2:23">
      <c r="B20" s="4"/>
      <c r="F20" s="1" t="s">
        <v>99</v>
      </c>
      <c r="G20" s="76">
        <v>21185</v>
      </c>
      <c r="H20" s="72">
        <v>474.04999999999995</v>
      </c>
      <c r="O20" s="5">
        <v>1808</v>
      </c>
      <c r="P20" s="74">
        <f t="shared" si="0"/>
        <v>653.0235441638356</v>
      </c>
      <c r="U20" s="70">
        <v>1808</v>
      </c>
      <c r="W20" s="70">
        <v>653</v>
      </c>
    </row>
    <row r="21" spans="2:23">
      <c r="B21" s="4"/>
      <c r="F21" s="1" t="s">
        <v>101</v>
      </c>
      <c r="G21" s="76">
        <v>21550</v>
      </c>
      <c r="H21" s="72">
        <v>481.22500000000002</v>
      </c>
      <c r="O21" s="5">
        <v>1809</v>
      </c>
      <c r="P21" s="74">
        <f t="shared" si="0"/>
        <v>694.02502243445929</v>
      </c>
      <c r="U21" s="70">
        <v>1809</v>
      </c>
      <c r="W21" s="70">
        <v>694</v>
      </c>
    </row>
    <row r="22" spans="2:23">
      <c r="B22" s="4"/>
      <c r="F22" s="1" t="s">
        <v>103</v>
      </c>
      <c r="G22" s="76">
        <v>21915</v>
      </c>
      <c r="H22" s="72">
        <v>521.65</v>
      </c>
      <c r="O22" s="5">
        <v>1810</v>
      </c>
      <c r="P22" s="74">
        <f t="shared" si="0"/>
        <v>714.02574354208059</v>
      </c>
      <c r="U22" s="70">
        <v>1810</v>
      </c>
      <c r="W22" s="70">
        <v>714</v>
      </c>
    </row>
    <row r="23" spans="2:23">
      <c r="B23" s="4"/>
      <c r="F23" s="1" t="s">
        <v>105</v>
      </c>
      <c r="G23" s="76">
        <v>22281</v>
      </c>
      <c r="H23" s="72">
        <v>542.375</v>
      </c>
      <c r="O23" s="5">
        <v>1811</v>
      </c>
      <c r="P23" s="74">
        <f t="shared" si="0"/>
        <v>776.02797897570656</v>
      </c>
      <c r="U23" s="70">
        <v>1811</v>
      </c>
      <c r="W23" s="70">
        <v>776</v>
      </c>
    </row>
    <row r="24" spans="2:23">
      <c r="B24" s="4"/>
      <c r="F24" s="1" t="s">
        <v>107</v>
      </c>
      <c r="G24" s="76">
        <v>22646</v>
      </c>
      <c r="H24" s="72">
        <v>562.20000000000005</v>
      </c>
      <c r="O24" s="5">
        <v>1812</v>
      </c>
      <c r="P24" s="74">
        <f t="shared" si="0"/>
        <v>795.02866402794677</v>
      </c>
      <c r="U24" s="70">
        <v>1812</v>
      </c>
      <c r="W24" s="70">
        <v>795</v>
      </c>
    </row>
    <row r="25" spans="2:23">
      <c r="B25" s="4"/>
      <c r="F25" s="1" t="s">
        <v>109</v>
      </c>
      <c r="G25" s="76">
        <v>23011</v>
      </c>
      <c r="H25" s="72">
        <v>603.92499999999995</v>
      </c>
      <c r="O25" s="5">
        <v>1813</v>
      </c>
      <c r="P25" s="74">
        <f t="shared" si="0"/>
        <v>980.03533427344382</v>
      </c>
      <c r="U25" s="70">
        <v>1813</v>
      </c>
      <c r="W25" s="70">
        <v>980</v>
      </c>
    </row>
    <row r="26" spans="2:23">
      <c r="B26" s="4"/>
      <c r="F26" s="1" t="s">
        <v>111</v>
      </c>
      <c r="G26" s="76">
        <v>23376</v>
      </c>
      <c r="H26" s="72">
        <v>637.45000000000005</v>
      </c>
      <c r="O26" s="5">
        <v>1814</v>
      </c>
      <c r="P26" s="74">
        <f t="shared" si="0"/>
        <v>1090.039300365361</v>
      </c>
      <c r="U26" s="70">
        <v>1814</v>
      </c>
      <c r="W26" s="70">
        <v>1090</v>
      </c>
    </row>
    <row r="27" spans="2:23">
      <c r="B27" s="4"/>
      <c r="F27" s="1" t="s">
        <v>113</v>
      </c>
      <c r="G27" s="76">
        <v>23742</v>
      </c>
      <c r="H27" s="72">
        <v>684.45</v>
      </c>
      <c r="O27" s="5">
        <v>1815</v>
      </c>
      <c r="P27" s="74">
        <f t="shared" si="0"/>
        <v>935.03371178129589</v>
      </c>
      <c r="U27" s="70">
        <v>1815</v>
      </c>
      <c r="W27" s="70">
        <v>935</v>
      </c>
    </row>
    <row r="28" spans="2:23">
      <c r="B28" s="4"/>
      <c r="F28" s="1" t="s">
        <v>115</v>
      </c>
      <c r="G28" s="76">
        <v>24107</v>
      </c>
      <c r="H28" s="72">
        <v>742.30000000000007</v>
      </c>
      <c r="O28" s="5">
        <v>1816</v>
      </c>
      <c r="P28" s="74">
        <f t="shared" si="0"/>
        <v>828.02985385552199</v>
      </c>
      <c r="U28" s="70">
        <v>1816</v>
      </c>
      <c r="W28" s="70">
        <v>828</v>
      </c>
    </row>
    <row r="29" spans="2:23">
      <c r="B29" s="4"/>
      <c r="F29" s="1" t="s">
        <v>117</v>
      </c>
      <c r="G29" s="76">
        <v>24472</v>
      </c>
      <c r="H29" s="72">
        <v>813.40000000000009</v>
      </c>
      <c r="O29" s="5">
        <v>1817</v>
      </c>
      <c r="P29" s="74">
        <f t="shared" si="0"/>
        <v>777.02801503108765</v>
      </c>
      <c r="U29" s="70">
        <v>1817</v>
      </c>
      <c r="W29" s="70">
        <v>777</v>
      </c>
    </row>
    <row r="30" spans="2:23">
      <c r="B30" s="4"/>
      <c r="F30" s="1" t="s">
        <v>119</v>
      </c>
      <c r="G30" s="76">
        <v>24837</v>
      </c>
      <c r="H30" s="72">
        <v>859.95</v>
      </c>
      <c r="O30" s="5">
        <v>1818</v>
      </c>
      <c r="P30" s="74">
        <f t="shared" si="0"/>
        <v>745.02686125889352</v>
      </c>
      <c r="U30" s="70">
        <v>1818</v>
      </c>
      <c r="W30" s="70">
        <v>745</v>
      </c>
    </row>
    <row r="31" spans="2:23">
      <c r="B31" s="4"/>
      <c r="F31" s="1" t="s">
        <v>121</v>
      </c>
      <c r="G31" s="76">
        <v>25203</v>
      </c>
      <c r="H31" s="72">
        <v>940.625</v>
      </c>
      <c r="O31" s="5">
        <v>1819</v>
      </c>
      <c r="P31" s="74">
        <f>P32/(W32/W31)</f>
        <v>735.02650070508287</v>
      </c>
      <c r="U31" s="70">
        <v>1819</v>
      </c>
      <c r="W31" s="70">
        <v>735</v>
      </c>
    </row>
    <row r="32" spans="2:23">
      <c r="B32" s="4"/>
      <c r="F32" s="1" t="s">
        <v>123</v>
      </c>
      <c r="G32" s="76">
        <v>25568</v>
      </c>
      <c r="H32" s="72">
        <v>1017.6</v>
      </c>
      <c r="O32" s="5">
        <v>1820</v>
      </c>
      <c r="P32" s="74">
        <f t="shared" ref="P32" si="1">P33/(V33/V32)</f>
        <v>718.02588776360483</v>
      </c>
      <c r="R32" s="22"/>
      <c r="U32" s="70">
        <v>1820</v>
      </c>
      <c r="V32" s="70">
        <v>718</v>
      </c>
      <c r="W32" s="70">
        <v>718</v>
      </c>
    </row>
    <row r="33" spans="2:23">
      <c r="B33" s="4"/>
      <c r="F33" s="1" t="s">
        <v>125</v>
      </c>
      <c r="G33" s="76">
        <v>25933</v>
      </c>
      <c r="H33" s="72">
        <v>1073.325</v>
      </c>
      <c r="O33" s="5">
        <v>1821</v>
      </c>
      <c r="P33" s="74">
        <f>P34/(V34/V33)</f>
        <v>742.02675309275037</v>
      </c>
      <c r="R33" s="22"/>
      <c r="U33" s="70">
        <v>1821</v>
      </c>
      <c r="V33" s="70">
        <v>742</v>
      </c>
      <c r="W33" s="70">
        <v>742</v>
      </c>
    </row>
    <row r="34" spans="2:23">
      <c r="B34" s="4"/>
      <c r="F34" s="1" t="s">
        <v>127</v>
      </c>
      <c r="G34" s="76">
        <v>26298</v>
      </c>
      <c r="H34" s="72">
        <v>1164.875</v>
      </c>
      <c r="O34" s="5">
        <v>1822</v>
      </c>
      <c r="P34" s="74">
        <f t="shared" ref="P34:P95" si="2">P35/(V35/V34)</f>
        <v>816.02942119094928</v>
      </c>
      <c r="R34" s="22"/>
      <c r="U34" s="70">
        <v>1822</v>
      </c>
      <c r="V34" s="70">
        <v>816</v>
      </c>
      <c r="W34" s="70">
        <v>816</v>
      </c>
    </row>
    <row r="35" spans="2:23">
      <c r="B35" s="4"/>
      <c r="F35" s="1" t="s">
        <v>129</v>
      </c>
      <c r="G35" s="76">
        <v>26664</v>
      </c>
      <c r="H35" s="72">
        <v>1279.125</v>
      </c>
      <c r="O35" s="5">
        <v>1823</v>
      </c>
      <c r="P35" s="74">
        <f t="shared" si="2"/>
        <v>767.02765447727711</v>
      </c>
      <c r="R35" s="22"/>
      <c r="U35" s="70">
        <v>1823</v>
      </c>
      <c r="V35" s="70">
        <v>767</v>
      </c>
      <c r="W35" s="70">
        <v>767</v>
      </c>
    </row>
    <row r="36" spans="2:23">
      <c r="B36" s="4"/>
      <c r="F36" s="1" t="s">
        <v>131</v>
      </c>
      <c r="G36" s="76">
        <v>27029</v>
      </c>
      <c r="H36" s="72">
        <v>1425.375</v>
      </c>
      <c r="O36" s="5">
        <v>1824</v>
      </c>
      <c r="P36" s="74">
        <f t="shared" si="2"/>
        <v>762.02747420037178</v>
      </c>
      <c r="R36" s="22"/>
      <c r="U36" s="70">
        <v>1824</v>
      </c>
      <c r="V36" s="70">
        <v>762</v>
      </c>
      <c r="W36" s="70">
        <v>762</v>
      </c>
    </row>
    <row r="37" spans="2:23">
      <c r="B37" s="4"/>
      <c r="F37" s="1" t="s">
        <v>133</v>
      </c>
      <c r="G37" s="76">
        <v>27394</v>
      </c>
      <c r="H37" s="72">
        <v>1545.25</v>
      </c>
      <c r="O37" s="5">
        <v>1825</v>
      </c>
      <c r="P37" s="74">
        <f t="shared" si="2"/>
        <v>832.02999807704634</v>
      </c>
      <c r="R37" s="22"/>
      <c r="U37" s="70">
        <v>1825</v>
      </c>
      <c r="V37" s="70">
        <v>832</v>
      </c>
      <c r="W37" s="70">
        <v>832</v>
      </c>
    </row>
    <row r="38" spans="2:23">
      <c r="B38" s="4"/>
      <c r="F38" s="1" t="s">
        <v>135</v>
      </c>
      <c r="G38" s="76">
        <v>27759</v>
      </c>
      <c r="H38" s="72">
        <v>1684.9</v>
      </c>
      <c r="O38" s="5">
        <v>1826</v>
      </c>
      <c r="P38" s="74">
        <f t="shared" si="2"/>
        <v>876.0315845138133</v>
      </c>
      <c r="R38" s="22"/>
      <c r="U38" s="70">
        <v>1826</v>
      </c>
      <c r="V38" s="70">
        <v>876</v>
      </c>
      <c r="W38" s="70">
        <v>876</v>
      </c>
    </row>
    <row r="39" spans="2:23">
      <c r="B39" s="4"/>
      <c r="F39" s="1" t="s">
        <v>137</v>
      </c>
      <c r="G39" s="76">
        <v>28125</v>
      </c>
      <c r="H39" s="72">
        <v>1873.425</v>
      </c>
      <c r="O39" s="5">
        <v>1827</v>
      </c>
      <c r="P39" s="74">
        <f t="shared" si="2"/>
        <v>925.03335122748558</v>
      </c>
      <c r="R39" s="22"/>
      <c r="U39" s="70">
        <v>1827</v>
      </c>
      <c r="V39" s="70">
        <v>925</v>
      </c>
      <c r="W39" s="70">
        <v>925</v>
      </c>
    </row>
    <row r="40" spans="2:23">
      <c r="B40" s="4"/>
      <c r="F40" s="1" t="s">
        <v>139</v>
      </c>
      <c r="G40" s="76">
        <v>28490</v>
      </c>
      <c r="H40" s="72">
        <v>2081.8249999999998</v>
      </c>
      <c r="O40" s="5">
        <v>1828</v>
      </c>
      <c r="P40" s="74">
        <f t="shared" si="2"/>
        <v>907.03270223062634</v>
      </c>
      <c r="R40" s="22"/>
      <c r="U40" s="70">
        <v>1828</v>
      </c>
      <c r="V40" s="70">
        <v>907</v>
      </c>
      <c r="W40" s="70">
        <v>907</v>
      </c>
    </row>
    <row r="41" spans="2:23">
      <c r="B41" s="4"/>
      <c r="F41" s="1" t="s">
        <v>141</v>
      </c>
      <c r="G41" s="76">
        <v>28855</v>
      </c>
      <c r="H41" s="72">
        <v>2351.6</v>
      </c>
      <c r="O41" s="5">
        <v>1829</v>
      </c>
      <c r="P41" s="74">
        <f t="shared" si="2"/>
        <v>940.03389205820145</v>
      </c>
      <c r="R41" s="22"/>
      <c r="U41" s="70">
        <v>1829</v>
      </c>
      <c r="V41" s="70">
        <v>940</v>
      </c>
      <c r="W41" s="70">
        <v>940</v>
      </c>
    </row>
    <row r="42" spans="2:23">
      <c r="B42" s="4"/>
      <c r="F42" s="1" t="s">
        <v>143</v>
      </c>
      <c r="G42" s="76">
        <v>29220</v>
      </c>
      <c r="H42" s="72">
        <v>2627.3249999999998</v>
      </c>
      <c r="O42" s="5">
        <v>1830</v>
      </c>
      <c r="P42" s="74">
        <f t="shared" si="2"/>
        <v>1032.0372091532595</v>
      </c>
      <c r="R42" s="22"/>
      <c r="U42" s="70">
        <v>1830</v>
      </c>
      <c r="V42" s="70">
        <v>1032</v>
      </c>
      <c r="W42" s="70">
        <v>1032</v>
      </c>
    </row>
    <row r="43" spans="2:23">
      <c r="B43" s="4"/>
      <c r="F43" s="1" t="s">
        <v>145</v>
      </c>
      <c r="G43" s="76">
        <v>29586</v>
      </c>
      <c r="H43" s="72">
        <v>2857.3250000000003</v>
      </c>
      <c r="O43" s="5">
        <v>1831</v>
      </c>
      <c r="P43" s="74">
        <f t="shared" si="2"/>
        <v>1065.0383989808347</v>
      </c>
      <c r="R43" s="22"/>
      <c r="U43" s="70">
        <v>1831</v>
      </c>
      <c r="V43" s="70">
        <v>1065</v>
      </c>
      <c r="W43" s="70">
        <v>1065</v>
      </c>
    </row>
    <row r="44" spans="2:23">
      <c r="B44" s="4"/>
      <c r="F44" s="1" t="s">
        <v>147</v>
      </c>
      <c r="G44" s="76">
        <v>29951</v>
      </c>
      <c r="H44" s="72">
        <v>3207.0249999999996</v>
      </c>
      <c r="O44" s="5">
        <v>1832</v>
      </c>
      <c r="P44" s="74">
        <f t="shared" si="2"/>
        <v>1142.0411752451766</v>
      </c>
      <c r="R44" s="22"/>
      <c r="U44" s="70">
        <v>1832</v>
      </c>
      <c r="V44" s="70">
        <v>1142</v>
      </c>
      <c r="W44" s="70">
        <v>1142</v>
      </c>
    </row>
    <row r="45" spans="2:23">
      <c r="B45" s="4"/>
      <c r="F45" s="1" t="s">
        <v>149</v>
      </c>
      <c r="G45" s="76">
        <v>30316</v>
      </c>
      <c r="H45" s="72">
        <v>3343.8</v>
      </c>
      <c r="O45" s="5">
        <v>1833</v>
      </c>
      <c r="P45" s="74">
        <f t="shared" si="2"/>
        <v>1172.0422569066086</v>
      </c>
      <c r="R45" s="22"/>
      <c r="U45" s="70">
        <v>1833</v>
      </c>
      <c r="V45" s="70">
        <v>1172</v>
      </c>
      <c r="W45" s="70">
        <v>1172</v>
      </c>
    </row>
    <row r="46" spans="2:23">
      <c r="B46" s="4"/>
      <c r="F46" s="1" t="s">
        <v>151</v>
      </c>
      <c r="G46" s="76">
        <v>30681</v>
      </c>
      <c r="H46" s="72">
        <v>3634.0250000000005</v>
      </c>
      <c r="O46" s="5">
        <v>1834</v>
      </c>
      <c r="P46" s="74">
        <f t="shared" si="2"/>
        <v>1233.0444562848536</v>
      </c>
      <c r="R46" s="22"/>
      <c r="U46" s="70">
        <v>1834</v>
      </c>
      <c r="V46" s="70">
        <v>1233</v>
      </c>
      <c r="W46" s="70">
        <v>1233</v>
      </c>
    </row>
    <row r="47" spans="2:23">
      <c r="B47" s="4"/>
      <c r="F47" s="1" t="s">
        <v>153</v>
      </c>
      <c r="G47" s="76">
        <v>31047</v>
      </c>
      <c r="H47" s="72">
        <v>4037.65</v>
      </c>
      <c r="O47" s="5">
        <v>1835</v>
      </c>
      <c r="P47" s="74">
        <f t="shared" si="2"/>
        <v>1358.0489632074868</v>
      </c>
      <c r="R47" s="22"/>
      <c r="U47" s="70">
        <v>1835</v>
      </c>
      <c r="V47" s="70">
        <v>1358</v>
      </c>
      <c r="W47" s="70">
        <v>1358</v>
      </c>
    </row>
    <row r="48" spans="2:23">
      <c r="B48" s="4"/>
      <c r="F48" s="1" t="s">
        <v>155</v>
      </c>
      <c r="G48" s="76">
        <v>31412</v>
      </c>
      <c r="H48" s="72">
        <v>4339</v>
      </c>
      <c r="O48" s="5">
        <v>1836</v>
      </c>
      <c r="P48" s="74">
        <f t="shared" si="2"/>
        <v>1497.0539749054551</v>
      </c>
      <c r="R48" s="22"/>
      <c r="U48" s="70">
        <v>1836</v>
      </c>
      <c r="V48" s="70">
        <v>1497</v>
      </c>
      <c r="W48" s="70">
        <v>1497</v>
      </c>
    </row>
    <row r="49" spans="2:23">
      <c r="B49" s="4"/>
      <c r="F49" s="1" t="s">
        <v>157</v>
      </c>
      <c r="G49" s="76">
        <v>31777</v>
      </c>
      <c r="H49" s="72">
        <v>4579.625</v>
      </c>
      <c r="O49" s="5">
        <v>1837</v>
      </c>
      <c r="P49" s="74">
        <f t="shared" si="2"/>
        <v>1574.0567511697973</v>
      </c>
      <c r="R49" s="22"/>
      <c r="U49" s="70">
        <v>1837</v>
      </c>
      <c r="V49" s="70">
        <v>1574</v>
      </c>
      <c r="W49" s="70">
        <v>1574</v>
      </c>
    </row>
    <row r="50" spans="2:23">
      <c r="B50" s="4"/>
      <c r="F50" s="1" t="s">
        <v>159</v>
      </c>
      <c r="G50" s="76">
        <v>32142</v>
      </c>
      <c r="H50" s="72">
        <v>4855.25</v>
      </c>
      <c r="O50" s="5">
        <v>1838</v>
      </c>
      <c r="P50" s="74">
        <f t="shared" si="2"/>
        <v>1618.058337606564</v>
      </c>
      <c r="R50" s="22"/>
      <c r="U50" s="70">
        <v>1838</v>
      </c>
      <c r="V50" s="70">
        <v>1618</v>
      </c>
      <c r="W50" s="70">
        <v>1618</v>
      </c>
    </row>
    <row r="51" spans="2:23">
      <c r="B51" s="4"/>
      <c r="F51" s="1" t="s">
        <v>161</v>
      </c>
      <c r="G51" s="76">
        <v>32508</v>
      </c>
      <c r="H51" s="72">
        <v>5236.4250000000002</v>
      </c>
      <c r="O51" s="5">
        <v>1839</v>
      </c>
      <c r="P51" s="74">
        <f t="shared" si="2"/>
        <v>1685.0607533170953</v>
      </c>
      <c r="R51" s="22"/>
      <c r="U51" s="70">
        <v>1839</v>
      </c>
      <c r="V51" s="70">
        <v>1685</v>
      </c>
      <c r="W51" s="70">
        <v>1685</v>
      </c>
    </row>
    <row r="52" spans="2:23">
      <c r="B52" s="4"/>
      <c r="F52" s="1" t="s">
        <v>163</v>
      </c>
      <c r="G52" s="76">
        <v>32873</v>
      </c>
      <c r="H52" s="72">
        <v>5641.5999999999995</v>
      </c>
      <c r="O52" s="5">
        <v>1840</v>
      </c>
      <c r="P52" s="74">
        <f t="shared" si="2"/>
        <v>1590.0573280558942</v>
      </c>
      <c r="R52" s="22"/>
      <c r="U52" s="70">
        <v>1840</v>
      </c>
      <c r="V52" s="70">
        <v>1590</v>
      </c>
      <c r="W52" s="70">
        <v>1590</v>
      </c>
    </row>
    <row r="53" spans="2:23">
      <c r="B53" s="4"/>
      <c r="F53" s="1" t="s">
        <v>165</v>
      </c>
      <c r="G53" s="76">
        <v>33238</v>
      </c>
      <c r="H53" s="72">
        <v>5963.1250000000009</v>
      </c>
      <c r="O53" s="5">
        <v>1841</v>
      </c>
      <c r="P53" s="74">
        <f t="shared" si="2"/>
        <v>1678.0605009294279</v>
      </c>
      <c r="R53" s="22"/>
      <c r="U53" s="70">
        <v>1841</v>
      </c>
      <c r="V53" s="70">
        <v>1678</v>
      </c>
      <c r="W53" s="70">
        <v>1678</v>
      </c>
    </row>
    <row r="54" spans="2:23">
      <c r="B54" s="4"/>
      <c r="F54" s="1" t="s">
        <v>167</v>
      </c>
      <c r="G54" s="76">
        <v>33603</v>
      </c>
      <c r="H54" s="72">
        <v>6158.125</v>
      </c>
      <c r="O54" s="5">
        <v>1842</v>
      </c>
      <c r="P54" s="74">
        <f t="shared" si="2"/>
        <v>1646.0593471572338</v>
      </c>
      <c r="R54" s="22"/>
      <c r="U54" s="70">
        <v>1842</v>
      </c>
      <c r="V54" s="70">
        <v>1646</v>
      </c>
      <c r="W54" s="70">
        <v>1646</v>
      </c>
    </row>
    <row r="55" spans="2:23">
      <c r="B55" s="4"/>
      <c r="F55" s="1" t="s">
        <v>169</v>
      </c>
      <c r="G55" s="76">
        <v>33969</v>
      </c>
      <c r="H55" s="72">
        <v>6520.3249999999998</v>
      </c>
      <c r="O55" s="5">
        <v>1843</v>
      </c>
      <c r="P55" s="74">
        <f t="shared" si="2"/>
        <v>1595.0575083327994</v>
      </c>
      <c r="R55" s="22"/>
      <c r="U55" s="70">
        <v>1843</v>
      </c>
      <c r="V55" s="70">
        <v>1595</v>
      </c>
      <c r="W55" s="70">
        <v>1595</v>
      </c>
    </row>
    <row r="56" spans="2:23">
      <c r="B56" s="4"/>
      <c r="F56" s="1" t="s">
        <v>171</v>
      </c>
      <c r="G56" s="76">
        <v>34334</v>
      </c>
      <c r="H56" s="72">
        <v>6858.55</v>
      </c>
      <c r="O56" s="5">
        <v>1844</v>
      </c>
      <c r="P56" s="74">
        <f t="shared" si="2"/>
        <v>1741.0627724184349</v>
      </c>
      <c r="R56" s="22"/>
      <c r="U56" s="70">
        <v>1844</v>
      </c>
      <c r="V56" s="70">
        <v>1741</v>
      </c>
      <c r="W56" s="70">
        <v>1741</v>
      </c>
    </row>
    <row r="57" spans="2:23">
      <c r="B57" s="4"/>
      <c r="F57" s="1" t="s">
        <v>173</v>
      </c>
      <c r="G57" s="76">
        <v>34699</v>
      </c>
      <c r="H57" s="72">
        <v>7287.2499999999991</v>
      </c>
      <c r="O57" s="5">
        <v>1845</v>
      </c>
      <c r="P57" s="74">
        <f t="shared" si="2"/>
        <v>1899.0684691686433</v>
      </c>
      <c r="R57" s="22"/>
      <c r="U57" s="70">
        <v>1845</v>
      </c>
      <c r="V57" s="70">
        <v>1899</v>
      </c>
      <c r="W57" s="70">
        <v>1899</v>
      </c>
    </row>
    <row r="58" spans="2:23">
      <c r="B58" s="4"/>
      <c r="F58" s="1" t="s">
        <v>175</v>
      </c>
      <c r="G58" s="76">
        <v>35064</v>
      </c>
      <c r="H58" s="72">
        <v>7639.75</v>
      </c>
      <c r="O58" s="5">
        <v>1846</v>
      </c>
      <c r="P58" s="74">
        <f t="shared" si="2"/>
        <v>2113.0761850201916</v>
      </c>
      <c r="R58" s="22"/>
      <c r="U58" s="70">
        <v>1846</v>
      </c>
      <c r="V58" s="70">
        <v>2113</v>
      </c>
      <c r="W58" s="70">
        <v>2113</v>
      </c>
    </row>
    <row r="59" spans="2:23">
      <c r="B59" s="4"/>
      <c r="F59" s="1" t="s">
        <v>177</v>
      </c>
      <c r="G59" s="76">
        <v>35430</v>
      </c>
      <c r="H59" s="72">
        <v>8073.1249999999991</v>
      </c>
      <c r="O59" s="5">
        <v>1847</v>
      </c>
      <c r="P59" s="74">
        <f t="shared" si="2"/>
        <v>2476.0892731235185</v>
      </c>
      <c r="R59" s="22"/>
      <c r="U59" s="70">
        <v>1847</v>
      </c>
      <c r="V59" s="70">
        <v>2476</v>
      </c>
      <c r="W59" s="70">
        <v>2476</v>
      </c>
    </row>
    <row r="60" spans="2:23">
      <c r="B60" s="4"/>
      <c r="F60" s="1" t="s">
        <v>179</v>
      </c>
      <c r="G60" s="76">
        <v>35795</v>
      </c>
      <c r="H60" s="72">
        <v>8577.5499999999993</v>
      </c>
      <c r="O60" s="5">
        <v>1848</v>
      </c>
      <c r="P60" s="74">
        <f t="shared" si="2"/>
        <v>2496.0899942311403</v>
      </c>
      <c r="R60" s="22"/>
      <c r="U60" s="70">
        <v>1848</v>
      </c>
      <c r="V60" s="70">
        <v>2496</v>
      </c>
      <c r="W60" s="70">
        <v>2496</v>
      </c>
    </row>
    <row r="61" spans="2:23">
      <c r="B61" s="4"/>
      <c r="F61" s="1" t="s">
        <v>181</v>
      </c>
      <c r="G61" s="76">
        <v>36160</v>
      </c>
      <c r="H61" s="72">
        <v>9062.8250000000007</v>
      </c>
      <c r="O61" s="5">
        <v>1849</v>
      </c>
      <c r="P61" s="74">
        <f t="shared" si="2"/>
        <v>2488.0897057880916</v>
      </c>
      <c r="R61" s="22"/>
      <c r="U61" s="70">
        <v>1849</v>
      </c>
      <c r="V61" s="70">
        <v>2488</v>
      </c>
      <c r="W61" s="70">
        <v>2488</v>
      </c>
    </row>
    <row r="62" spans="2:23">
      <c r="B62" s="4"/>
      <c r="F62" s="1" t="s">
        <v>183</v>
      </c>
      <c r="G62" s="76">
        <v>36525</v>
      </c>
      <c r="H62" s="72">
        <v>9631.1749999999993</v>
      </c>
      <c r="O62" s="5">
        <v>1850</v>
      </c>
      <c r="P62" s="74">
        <f t="shared" si="2"/>
        <v>2656.0957630921107</v>
      </c>
      <c r="R62" s="22"/>
      <c r="U62" s="70">
        <v>1850</v>
      </c>
      <c r="V62" s="70">
        <v>2656</v>
      </c>
      <c r="W62" s="70">
        <v>2656</v>
      </c>
    </row>
    <row r="63" spans="2:23">
      <c r="B63" s="4"/>
      <c r="F63" s="1" t="s">
        <v>185</v>
      </c>
      <c r="G63" s="76">
        <v>36891</v>
      </c>
      <c r="H63" s="72">
        <v>10250.950000000001</v>
      </c>
      <c r="O63" s="5">
        <v>1851</v>
      </c>
      <c r="P63" s="74">
        <f t="shared" si="2"/>
        <v>2799.1009190116033</v>
      </c>
      <c r="R63" s="22"/>
      <c r="U63" s="70">
        <v>1851</v>
      </c>
      <c r="V63" s="70">
        <v>2799</v>
      </c>
      <c r="W63" s="70">
        <v>2799</v>
      </c>
    </row>
    <row r="64" spans="2:23">
      <c r="B64" s="4"/>
      <c r="F64" s="1" t="s">
        <v>187</v>
      </c>
      <c r="G64" s="76">
        <v>37256</v>
      </c>
      <c r="H64" s="72">
        <v>10581.924999999999</v>
      </c>
      <c r="O64" s="5">
        <v>1852</v>
      </c>
      <c r="P64" s="74">
        <f t="shared" si="2"/>
        <v>3143.1133220626903</v>
      </c>
      <c r="R64" s="22"/>
      <c r="U64" s="70">
        <v>1852</v>
      </c>
      <c r="V64" s="70">
        <v>3143</v>
      </c>
      <c r="W64" s="70">
        <v>3143</v>
      </c>
    </row>
    <row r="65" spans="2:23">
      <c r="B65" s="4"/>
      <c r="F65" s="1" t="s">
        <v>189</v>
      </c>
      <c r="G65" s="76">
        <v>37621</v>
      </c>
      <c r="H65" s="72">
        <v>10929.1</v>
      </c>
      <c r="O65" s="5">
        <v>1853</v>
      </c>
      <c r="P65" s="74">
        <f t="shared" si="2"/>
        <v>3383.1219753541463</v>
      </c>
      <c r="R65" s="22"/>
      <c r="U65" s="70">
        <v>1853</v>
      </c>
      <c r="V65" s="70">
        <v>3383</v>
      </c>
      <c r="W65" s="70">
        <v>3383</v>
      </c>
    </row>
    <row r="66" spans="2:23">
      <c r="B66" s="4"/>
      <c r="F66" s="1" t="s">
        <v>191</v>
      </c>
      <c r="G66" s="76">
        <v>37986</v>
      </c>
      <c r="H66" s="72">
        <v>11456.45</v>
      </c>
      <c r="O66" s="5">
        <v>1854</v>
      </c>
      <c r="P66" s="74">
        <f t="shared" si="2"/>
        <v>3789.1366138388594</v>
      </c>
      <c r="R66" s="22"/>
      <c r="U66" s="70">
        <v>1854</v>
      </c>
      <c r="V66" s="70">
        <v>3789</v>
      </c>
      <c r="W66" s="70">
        <v>3789</v>
      </c>
    </row>
    <row r="67" spans="2:23">
      <c r="B67" s="4"/>
      <c r="F67" s="1" t="s">
        <v>193</v>
      </c>
      <c r="G67" s="76">
        <v>38352</v>
      </c>
      <c r="H67" s="72">
        <v>12217.174999999999</v>
      </c>
      <c r="O67" s="5">
        <v>1855</v>
      </c>
      <c r="P67" s="74">
        <f t="shared" si="2"/>
        <v>4048.145952182555</v>
      </c>
      <c r="R67" s="22"/>
      <c r="U67" s="70">
        <v>1855</v>
      </c>
      <c r="V67" s="70">
        <v>4048</v>
      </c>
      <c r="W67" s="70">
        <v>4048</v>
      </c>
    </row>
    <row r="68" spans="2:23">
      <c r="B68" s="4"/>
      <c r="F68" s="1" t="s">
        <v>195</v>
      </c>
      <c r="G68" s="76">
        <v>38717</v>
      </c>
      <c r="H68" s="72">
        <v>13039.2</v>
      </c>
      <c r="O68" s="5">
        <v>1856</v>
      </c>
      <c r="P68" s="74">
        <f t="shared" si="2"/>
        <v>4103.1479352285132</v>
      </c>
      <c r="R68" s="22"/>
      <c r="U68" s="70">
        <v>1856</v>
      </c>
      <c r="V68" s="70">
        <v>4103</v>
      </c>
      <c r="W68" s="70">
        <v>4103</v>
      </c>
    </row>
    <row r="69" spans="2:23">
      <c r="B69" s="4"/>
      <c r="F69" s="1" t="s">
        <v>197</v>
      </c>
      <c r="G69" s="76">
        <v>39082</v>
      </c>
      <c r="H69" s="72">
        <v>13815.6</v>
      </c>
      <c r="O69" s="5">
        <v>1857</v>
      </c>
      <c r="P69" s="74">
        <f t="shared" si="2"/>
        <v>4241.1529108711002</v>
      </c>
      <c r="R69" s="22"/>
      <c r="U69" s="70">
        <v>1857</v>
      </c>
      <c r="V69" s="70">
        <v>4241</v>
      </c>
      <c r="W69" s="70">
        <v>4241</v>
      </c>
    </row>
    <row r="70" spans="2:23">
      <c r="B70" s="4"/>
      <c r="F70" s="1" t="s">
        <v>199</v>
      </c>
      <c r="G70" s="76">
        <v>39447</v>
      </c>
      <c r="H70" s="72">
        <v>14474.25</v>
      </c>
      <c r="O70" s="5">
        <v>1858</v>
      </c>
      <c r="P70" s="74">
        <f t="shared" si="2"/>
        <v>4151.1496658868045</v>
      </c>
      <c r="R70" s="22"/>
      <c r="U70" s="70">
        <v>1858</v>
      </c>
      <c r="V70" s="70">
        <v>4151</v>
      </c>
      <c r="W70" s="70">
        <v>4151</v>
      </c>
    </row>
    <row r="71" spans="2:23">
      <c r="B71" s="4"/>
      <c r="F71" s="1" t="s">
        <v>201</v>
      </c>
      <c r="G71" s="76">
        <v>39813</v>
      </c>
      <c r="H71" s="72">
        <v>14769.849999999999</v>
      </c>
      <c r="O71" s="5">
        <v>1859</v>
      </c>
      <c r="P71" s="74">
        <f t="shared" si="2"/>
        <v>4475.1613478302697</v>
      </c>
      <c r="R71" s="22"/>
      <c r="U71" s="70">
        <v>1859</v>
      </c>
      <c r="V71" s="70">
        <v>4475</v>
      </c>
      <c r="W71" s="70">
        <v>4475</v>
      </c>
    </row>
    <row r="72" spans="2:23">
      <c r="B72" s="4"/>
      <c r="F72" s="1" t="s">
        <v>203</v>
      </c>
      <c r="G72" s="76">
        <v>40178</v>
      </c>
      <c r="H72" s="72">
        <v>14478.05</v>
      </c>
      <c r="O72" s="5">
        <v>1860</v>
      </c>
      <c r="P72" s="74">
        <f t="shared" si="2"/>
        <v>4410.1590042305006</v>
      </c>
      <c r="R72" s="22"/>
      <c r="U72" s="70">
        <v>1860</v>
      </c>
      <c r="V72" s="70">
        <v>4410</v>
      </c>
      <c r="W72" s="70">
        <v>4410</v>
      </c>
    </row>
    <row r="73" spans="2:23">
      <c r="B73" s="4"/>
      <c r="F73" s="1" t="s">
        <v>205</v>
      </c>
      <c r="G73" s="76">
        <v>40543</v>
      </c>
      <c r="H73" s="72">
        <v>15048.975</v>
      </c>
      <c r="O73" s="5">
        <v>1861</v>
      </c>
      <c r="P73" s="74">
        <f t="shared" si="2"/>
        <v>4673.168486795721</v>
      </c>
      <c r="R73" s="22"/>
      <c r="U73" s="70">
        <v>1861</v>
      </c>
      <c r="V73" s="70">
        <v>4673</v>
      </c>
      <c r="W73" s="70">
        <v>4673</v>
      </c>
    </row>
    <row r="74" spans="2:23">
      <c r="B74" s="4"/>
      <c r="F74" s="1" t="s">
        <v>207</v>
      </c>
      <c r="G74" s="76">
        <v>40908</v>
      </c>
      <c r="H74" s="72">
        <v>15599.725000000002</v>
      </c>
      <c r="O74" s="5">
        <v>1862</v>
      </c>
      <c r="P74" s="74">
        <f t="shared" si="2"/>
        <v>5881.2120416960488</v>
      </c>
      <c r="R74" s="22"/>
      <c r="U74" s="70">
        <v>1862</v>
      </c>
      <c r="V74" s="70">
        <v>5881</v>
      </c>
      <c r="W74" s="70">
        <v>5881</v>
      </c>
    </row>
    <row r="75" spans="2:23">
      <c r="B75" s="4"/>
      <c r="F75" s="1" t="s">
        <v>209</v>
      </c>
      <c r="G75" s="76">
        <v>41274</v>
      </c>
      <c r="H75" s="72">
        <v>16253.95</v>
      </c>
      <c r="O75" s="5">
        <v>1863</v>
      </c>
      <c r="P75" s="74">
        <f t="shared" si="2"/>
        <v>7746.279284981737</v>
      </c>
      <c r="R75" s="22"/>
      <c r="U75" s="70">
        <v>1863</v>
      </c>
      <c r="V75" s="70">
        <v>7746</v>
      </c>
      <c r="W75" s="70">
        <v>7746</v>
      </c>
    </row>
    <row r="76" spans="2:23">
      <c r="B76" s="4"/>
      <c r="F76" s="1" t="s">
        <v>211</v>
      </c>
      <c r="G76" s="76">
        <v>41639</v>
      </c>
      <c r="H76" s="72">
        <v>16880.674999999999</v>
      </c>
      <c r="O76" s="5">
        <v>1864</v>
      </c>
      <c r="P76" s="74">
        <f t="shared" si="2"/>
        <v>9600.3461316582325</v>
      </c>
      <c r="R76" s="22"/>
      <c r="U76" s="70">
        <v>1864</v>
      </c>
      <c r="V76" s="70">
        <v>9600</v>
      </c>
      <c r="W76" s="70">
        <v>9600</v>
      </c>
    </row>
    <row r="77" spans="2:23">
      <c r="B77" s="4"/>
      <c r="F77" s="1" t="s">
        <v>213</v>
      </c>
      <c r="G77" s="76">
        <v>42004</v>
      </c>
      <c r="H77" s="72">
        <v>17608.125</v>
      </c>
      <c r="O77" s="5">
        <v>1865</v>
      </c>
      <c r="P77" s="74">
        <f t="shared" si="2"/>
        <v>10012.360986475232</v>
      </c>
      <c r="R77" s="22"/>
      <c r="U77" s="70">
        <v>1865</v>
      </c>
      <c r="V77" s="70">
        <v>10012</v>
      </c>
      <c r="W77" s="70">
        <v>10012</v>
      </c>
    </row>
    <row r="78" spans="2:23">
      <c r="B78" s="4"/>
      <c r="F78" s="1" t="s">
        <v>215</v>
      </c>
      <c r="G78" s="76">
        <v>42369</v>
      </c>
      <c r="H78" s="72">
        <v>18295</v>
      </c>
      <c r="O78" s="5">
        <v>1866</v>
      </c>
      <c r="P78" s="74">
        <f t="shared" si="2"/>
        <v>9098.3280318569377</v>
      </c>
      <c r="R78" s="22"/>
      <c r="U78" s="70">
        <v>1866</v>
      </c>
      <c r="V78" s="70">
        <v>9098</v>
      </c>
      <c r="W78" s="70">
        <v>9098</v>
      </c>
    </row>
    <row r="79" spans="2:23">
      <c r="B79" s="4"/>
      <c r="F79" s="1" t="s">
        <v>217</v>
      </c>
      <c r="G79" s="76">
        <v>42735</v>
      </c>
      <c r="H79" s="72">
        <v>18804.900000000001</v>
      </c>
      <c r="O79" s="5">
        <v>1867</v>
      </c>
      <c r="P79" s="74">
        <f t="shared" si="2"/>
        <v>8465.3052088007225</v>
      </c>
      <c r="R79" s="22"/>
      <c r="U79" s="70">
        <v>1867</v>
      </c>
      <c r="V79" s="70">
        <v>8465</v>
      </c>
      <c r="W79" s="70">
        <v>8465</v>
      </c>
    </row>
    <row r="80" spans="2:23">
      <c r="B80" s="4"/>
      <c r="F80" s="1" t="s">
        <v>219</v>
      </c>
      <c r="G80" s="76">
        <v>43100</v>
      </c>
      <c r="H80" s="72">
        <v>19612.099999999999</v>
      </c>
      <c r="O80" s="5">
        <v>1868</v>
      </c>
      <c r="P80" s="74">
        <f t="shared" si="2"/>
        <v>8261.2978535029852</v>
      </c>
      <c r="R80" s="22"/>
      <c r="U80" s="70">
        <v>1868</v>
      </c>
      <c r="V80" s="70">
        <v>8261</v>
      </c>
      <c r="W80" s="70">
        <v>8261</v>
      </c>
    </row>
    <row r="81" spans="2:23">
      <c r="B81" s="4"/>
      <c r="F81" s="1" t="s">
        <v>221</v>
      </c>
      <c r="G81" s="76">
        <v>43465</v>
      </c>
      <c r="H81" s="72">
        <v>20656.525000000001</v>
      </c>
      <c r="O81" s="5">
        <v>1869</v>
      </c>
      <c r="P81" s="74">
        <f t="shared" si="2"/>
        <v>8009.2887675469574</v>
      </c>
      <c r="R81" s="22"/>
      <c r="U81" s="70">
        <v>1869</v>
      </c>
      <c r="V81" s="70">
        <v>8009</v>
      </c>
      <c r="W81" s="70">
        <v>8009</v>
      </c>
    </row>
    <row r="82" spans="2:23">
      <c r="B82" s="4"/>
      <c r="F82" s="1" t="s">
        <v>223</v>
      </c>
      <c r="G82" s="76">
        <v>43830</v>
      </c>
      <c r="H82" s="72">
        <v>21539.974999999999</v>
      </c>
      <c r="O82" s="5">
        <v>1870</v>
      </c>
      <c r="P82" s="74">
        <f t="shared" si="2"/>
        <v>7899.28480145504</v>
      </c>
      <c r="R82" s="22"/>
      <c r="U82" s="70">
        <v>1870</v>
      </c>
      <c r="V82" s="70">
        <v>7899</v>
      </c>
      <c r="W82" s="70">
        <v>7899</v>
      </c>
    </row>
    <row r="83" spans="2:23">
      <c r="B83" s="4"/>
      <c r="F83" s="1" t="s">
        <v>225</v>
      </c>
      <c r="G83" s="76">
        <v>44196</v>
      </c>
      <c r="H83" s="72">
        <v>21354.125</v>
      </c>
      <c r="O83" s="5">
        <v>1871</v>
      </c>
      <c r="P83" s="74">
        <f t="shared" si="2"/>
        <v>7751.2794652586417</v>
      </c>
      <c r="R83" s="22"/>
      <c r="U83" s="70">
        <v>1871</v>
      </c>
      <c r="V83" s="70">
        <v>7751</v>
      </c>
      <c r="W83" s="70">
        <v>7751</v>
      </c>
    </row>
    <row r="84" spans="2:23">
      <c r="B84" s="4"/>
      <c r="F84" s="1" t="s">
        <v>227</v>
      </c>
      <c r="G84" s="76">
        <v>44561</v>
      </c>
      <c r="H84" s="72">
        <v>23681.174999999999</v>
      </c>
      <c r="O84" s="5">
        <v>1872</v>
      </c>
      <c r="P84" s="74">
        <f t="shared" si="2"/>
        <v>8402.3029373117151</v>
      </c>
      <c r="R84" s="22"/>
      <c r="U84" s="70">
        <v>1872</v>
      </c>
      <c r="V84" s="70">
        <v>8402</v>
      </c>
      <c r="W84" s="70">
        <v>8402</v>
      </c>
    </row>
    <row r="85" spans="2:23">
      <c r="B85" s="4"/>
      <c r="F85" s="1" t="s">
        <v>229</v>
      </c>
      <c r="G85" s="76">
        <v>44926</v>
      </c>
      <c r="H85" s="72">
        <v>26006.9</v>
      </c>
      <c r="O85" s="5">
        <v>1873</v>
      </c>
      <c r="P85" s="74">
        <f t="shared" si="2"/>
        <v>8936.3221908852047</v>
      </c>
      <c r="R85" s="22"/>
      <c r="U85" s="70">
        <v>1873</v>
      </c>
      <c r="V85" s="70">
        <v>8936</v>
      </c>
      <c r="W85" s="70">
        <v>8936</v>
      </c>
    </row>
    <row r="86" spans="2:23">
      <c r="B86" s="4"/>
      <c r="F86" s="1" t="s">
        <v>231</v>
      </c>
      <c r="G86" s="76">
        <v>45291</v>
      </c>
      <c r="H86" s="72">
        <v>27720.724999999999</v>
      </c>
      <c r="O86" s="5">
        <v>1874</v>
      </c>
      <c r="P86" s="74">
        <f t="shared" si="2"/>
        <v>8659.3122035446504</v>
      </c>
      <c r="R86" s="22"/>
      <c r="U86" s="70">
        <v>1874</v>
      </c>
      <c r="V86" s="70">
        <v>8659</v>
      </c>
      <c r="W86" s="70">
        <v>8659</v>
      </c>
    </row>
    <row r="87" spans="2:23">
      <c r="B87" s="4"/>
      <c r="F87" s="1" t="s">
        <v>22</v>
      </c>
      <c r="G87" s="76">
        <v>45657</v>
      </c>
      <c r="H87" s="72">
        <v>29179.075000000004</v>
      </c>
      <c r="O87" s="5">
        <v>1875</v>
      </c>
      <c r="P87" s="74">
        <f t="shared" si="2"/>
        <v>8331.3003773796609</v>
      </c>
      <c r="R87" s="22"/>
      <c r="U87" s="70">
        <v>1875</v>
      </c>
      <c r="V87" s="70">
        <v>8331</v>
      </c>
      <c r="W87" s="70">
        <v>8331</v>
      </c>
    </row>
    <row r="88" spans="2:23">
      <c r="B88" s="4"/>
      <c r="O88" s="5">
        <v>1876</v>
      </c>
      <c r="P88" s="74">
        <f t="shared" si="2"/>
        <v>8482.3058217422004</v>
      </c>
      <c r="R88" s="22"/>
      <c r="U88" s="70">
        <v>1876</v>
      </c>
      <c r="V88" s="70">
        <v>8482</v>
      </c>
      <c r="W88" s="70">
        <v>8482</v>
      </c>
    </row>
    <row r="89" spans="2:23">
      <c r="B89" s="4"/>
      <c r="O89" s="5">
        <v>1877</v>
      </c>
      <c r="P89" s="74">
        <f t="shared" si="2"/>
        <v>8700.3136818152725</v>
      </c>
      <c r="R89" s="22"/>
      <c r="U89" s="70">
        <v>1877</v>
      </c>
      <c r="V89" s="70">
        <v>8700</v>
      </c>
      <c r="W89" s="70">
        <v>8700</v>
      </c>
    </row>
    <row r="90" spans="2:23">
      <c r="B90" s="4"/>
      <c r="O90" s="5">
        <v>1878</v>
      </c>
      <c r="P90" s="74">
        <f t="shared" si="2"/>
        <v>8555.3084537850173</v>
      </c>
      <c r="R90" s="22"/>
      <c r="U90" s="70">
        <v>1878</v>
      </c>
      <c r="V90" s="70">
        <v>8555</v>
      </c>
      <c r="W90" s="70">
        <v>8555</v>
      </c>
    </row>
    <row r="91" spans="2:23">
      <c r="B91" s="4"/>
      <c r="O91" s="5">
        <v>1879</v>
      </c>
      <c r="P91" s="74">
        <f t="shared" si="2"/>
        <v>9555.3445091660833</v>
      </c>
      <c r="R91" s="22"/>
      <c r="U91" s="70">
        <v>1879</v>
      </c>
      <c r="V91" s="70">
        <v>9555</v>
      </c>
      <c r="W91" s="70">
        <v>9555</v>
      </c>
    </row>
    <row r="92" spans="2:23">
      <c r="B92" s="4"/>
      <c r="O92" s="5">
        <v>1880</v>
      </c>
      <c r="P92" s="74">
        <f t="shared" si="2"/>
        <v>10592.381898596248</v>
      </c>
      <c r="R92" s="22"/>
      <c r="U92" s="70">
        <v>1880</v>
      </c>
      <c r="V92" s="70">
        <v>10592</v>
      </c>
      <c r="W92" s="70">
        <v>10592</v>
      </c>
    </row>
    <row r="93" spans="2:23">
      <c r="B93" s="4"/>
      <c r="O93" s="5">
        <v>1881</v>
      </c>
      <c r="P93" s="74">
        <f t="shared" si="2"/>
        <v>11902.429131145444</v>
      </c>
      <c r="R93" s="22"/>
      <c r="U93" s="70">
        <v>1881</v>
      </c>
      <c r="V93" s="70">
        <v>11902</v>
      </c>
      <c r="W93" s="70">
        <v>11902</v>
      </c>
    </row>
    <row r="94" spans="2:23">
      <c r="B94" s="4"/>
      <c r="O94" s="5">
        <v>1882</v>
      </c>
      <c r="P94" s="74">
        <f t="shared" si="2"/>
        <v>12519.451377315561</v>
      </c>
      <c r="R94" s="22"/>
      <c r="U94" s="70">
        <v>1882</v>
      </c>
      <c r="V94" s="70">
        <v>12519</v>
      </c>
      <c r="W94" s="70">
        <v>12519</v>
      </c>
    </row>
    <row r="95" spans="2:23">
      <c r="B95" s="4"/>
      <c r="O95" s="5">
        <v>1883</v>
      </c>
      <c r="P95" s="74">
        <f t="shared" si="2"/>
        <v>12640.45574001667</v>
      </c>
      <c r="R95" s="22"/>
      <c r="U95" s="70">
        <v>1883</v>
      </c>
      <c r="V95" s="70">
        <v>12640</v>
      </c>
      <c r="W95" s="70">
        <v>12640</v>
      </c>
    </row>
    <row r="96" spans="2:23">
      <c r="B96" s="4"/>
      <c r="O96" s="5">
        <v>1884</v>
      </c>
      <c r="P96" s="74">
        <f t="shared" ref="P96:P157" si="3">P97/(V97/V96)</f>
        <v>12107.436522498563</v>
      </c>
      <c r="R96" s="22"/>
      <c r="U96" s="70">
        <v>1884</v>
      </c>
      <c r="V96" s="70">
        <v>12107</v>
      </c>
      <c r="W96" s="70">
        <v>12107</v>
      </c>
    </row>
    <row r="97" spans="2:23">
      <c r="B97" s="4"/>
      <c r="O97" s="5">
        <v>1885</v>
      </c>
      <c r="P97" s="74">
        <f t="shared" si="3"/>
        <v>11925.429960419209</v>
      </c>
      <c r="R97" s="22"/>
      <c r="U97" s="70">
        <v>1885</v>
      </c>
      <c r="V97" s="70">
        <v>11925</v>
      </c>
      <c r="W97" s="70">
        <v>11925</v>
      </c>
    </row>
    <row r="98" spans="2:23">
      <c r="B98" s="4"/>
      <c r="O98" s="5">
        <v>1886</v>
      </c>
      <c r="P98" s="74">
        <f t="shared" si="3"/>
        <v>12549.452458976995</v>
      </c>
      <c r="R98" s="22"/>
      <c r="U98" s="70">
        <v>1886</v>
      </c>
      <c r="V98" s="70">
        <v>12549</v>
      </c>
      <c r="W98" s="70">
        <v>12549</v>
      </c>
    </row>
    <row r="99" spans="2:23">
      <c r="B99" s="4"/>
      <c r="O99" s="5">
        <v>1887</v>
      </c>
      <c r="P99" s="74">
        <f t="shared" si="3"/>
        <v>13565.489091244159</v>
      </c>
      <c r="R99" s="22"/>
      <c r="U99" s="70">
        <v>1887</v>
      </c>
      <c r="V99" s="70">
        <v>13565</v>
      </c>
      <c r="W99" s="70">
        <v>13565</v>
      </c>
    </row>
    <row r="100" spans="2:23">
      <c r="B100" s="4"/>
      <c r="O100" s="5">
        <v>1888</v>
      </c>
      <c r="P100" s="74">
        <f t="shared" si="3"/>
        <v>14332.516745721436</v>
      </c>
      <c r="R100" s="22"/>
      <c r="U100" s="70">
        <v>1888</v>
      </c>
      <c r="V100" s="70">
        <v>14332</v>
      </c>
      <c r="W100" s="70">
        <v>14332</v>
      </c>
    </row>
    <row r="101" spans="2:23">
      <c r="B101" s="4"/>
      <c r="O101" s="5">
        <v>1889</v>
      </c>
      <c r="P101" s="74">
        <f t="shared" si="3"/>
        <v>14338.516962053724</v>
      </c>
      <c r="R101" s="22"/>
      <c r="U101" s="70">
        <v>1889</v>
      </c>
      <c r="V101" s="70">
        <v>14338</v>
      </c>
      <c r="W101" s="70">
        <v>14338</v>
      </c>
    </row>
    <row r="102" spans="2:23">
      <c r="B102" s="4"/>
      <c r="O102" s="5">
        <v>1890</v>
      </c>
      <c r="P102" s="74">
        <f t="shared" si="3"/>
        <v>15607.562716332295</v>
      </c>
      <c r="R102" s="22"/>
      <c r="U102" s="70">
        <v>1890</v>
      </c>
      <c r="V102" s="70">
        <v>15607</v>
      </c>
      <c r="W102" s="70">
        <v>15607</v>
      </c>
    </row>
    <row r="103" spans="2:23">
      <c r="B103" s="4"/>
      <c r="O103" s="5">
        <v>1891</v>
      </c>
      <c r="P103" s="74">
        <f t="shared" si="3"/>
        <v>15944.574866995714</v>
      </c>
      <c r="R103" s="22"/>
      <c r="U103" s="70">
        <v>1891</v>
      </c>
      <c r="V103" s="70">
        <v>15944</v>
      </c>
      <c r="W103" s="70">
        <v>15944</v>
      </c>
    </row>
    <row r="104" spans="2:23">
      <c r="B104" s="4"/>
      <c r="O104" s="5">
        <v>1892</v>
      </c>
      <c r="P104" s="74">
        <f t="shared" si="3"/>
        <v>16920.610057047634</v>
      </c>
      <c r="R104" s="22"/>
      <c r="U104" s="70">
        <v>1892</v>
      </c>
      <c r="V104" s="70">
        <v>16920</v>
      </c>
      <c r="W104" s="70">
        <v>16920</v>
      </c>
    </row>
    <row r="105" spans="2:23">
      <c r="B105" s="4"/>
      <c r="O105" s="5">
        <v>1893</v>
      </c>
      <c r="P105" s="74">
        <f t="shared" si="3"/>
        <v>15934.574506441902</v>
      </c>
      <c r="R105" s="22"/>
      <c r="U105" s="70">
        <v>1893</v>
      </c>
      <c r="V105" s="70">
        <v>15934</v>
      </c>
      <c r="W105" s="70">
        <v>15934</v>
      </c>
    </row>
    <row r="106" spans="2:23">
      <c r="B106" s="4"/>
      <c r="O106" s="5">
        <v>1894</v>
      </c>
      <c r="P106" s="74">
        <f t="shared" si="3"/>
        <v>14606.526624895847</v>
      </c>
      <c r="R106" s="22"/>
      <c r="U106" s="70">
        <v>1894</v>
      </c>
      <c r="V106" s="70">
        <v>14606</v>
      </c>
      <c r="W106" s="70">
        <v>14606</v>
      </c>
    </row>
    <row r="107" spans="2:23">
      <c r="B107" s="4"/>
      <c r="O107" s="5">
        <v>1895</v>
      </c>
      <c r="P107" s="74">
        <f t="shared" si="3"/>
        <v>16114.580996410496</v>
      </c>
      <c r="R107" s="22"/>
      <c r="U107" s="70">
        <v>1895</v>
      </c>
      <c r="V107" s="70">
        <v>16114</v>
      </c>
      <c r="W107" s="70">
        <v>16114</v>
      </c>
    </row>
    <row r="108" spans="2:23">
      <c r="B108" s="4"/>
      <c r="O108" s="5">
        <v>1896</v>
      </c>
      <c r="P108" s="74">
        <f t="shared" si="3"/>
        <v>15990.576525543243</v>
      </c>
      <c r="R108" s="22"/>
      <c r="U108" s="70">
        <v>1896</v>
      </c>
      <c r="V108" s="70">
        <v>15990</v>
      </c>
      <c r="W108" s="70">
        <v>15990</v>
      </c>
    </row>
    <row r="109" spans="2:23">
      <c r="B109" s="4"/>
      <c r="O109" s="5">
        <v>1897</v>
      </c>
      <c r="P109" s="74">
        <f t="shared" si="3"/>
        <v>16666.600898980843</v>
      </c>
      <c r="R109" s="22"/>
      <c r="U109" s="70">
        <v>1897</v>
      </c>
      <c r="V109" s="70">
        <v>16666</v>
      </c>
      <c r="W109" s="70">
        <v>16666</v>
      </c>
    </row>
    <row r="110" spans="2:23">
      <c r="B110" s="4"/>
      <c r="O110" s="5">
        <v>1898</v>
      </c>
      <c r="P110" s="74">
        <f t="shared" si="3"/>
        <v>18663.672901576832</v>
      </c>
      <c r="R110" s="22"/>
      <c r="U110" s="70">
        <v>1898</v>
      </c>
      <c r="V110" s="70">
        <v>18663</v>
      </c>
      <c r="W110" s="70">
        <v>18663</v>
      </c>
    </row>
    <row r="111" spans="2:23">
      <c r="B111" s="4"/>
      <c r="O111" s="5">
        <v>1899</v>
      </c>
      <c r="P111" s="74">
        <f t="shared" si="3"/>
        <v>20119.725398211664</v>
      </c>
      <c r="R111" s="22"/>
      <c r="U111" s="70">
        <v>1899</v>
      </c>
      <c r="V111" s="70">
        <v>20119</v>
      </c>
      <c r="W111" s="70">
        <v>20119</v>
      </c>
    </row>
    <row r="112" spans="2:23">
      <c r="B112" s="4"/>
      <c r="O112" s="5">
        <v>1900</v>
      </c>
      <c r="P112" s="74">
        <f t="shared" si="3"/>
        <v>21197.764265912454</v>
      </c>
      <c r="R112" s="22"/>
      <c r="U112" s="70">
        <v>1900</v>
      </c>
      <c r="V112" s="70">
        <v>21197</v>
      </c>
      <c r="W112" s="70">
        <v>21197</v>
      </c>
    </row>
    <row r="113" spans="2:23">
      <c r="B113" s="4"/>
      <c r="O113" s="5">
        <v>1901</v>
      </c>
      <c r="P113" s="74">
        <f t="shared" si="3"/>
        <v>22931.82678594322</v>
      </c>
      <c r="R113" s="22"/>
      <c r="U113" s="70">
        <v>1901</v>
      </c>
      <c r="V113" s="70">
        <v>22931</v>
      </c>
      <c r="W113" s="70">
        <v>22931</v>
      </c>
    </row>
    <row r="114" spans="2:23">
      <c r="B114" s="4"/>
      <c r="O114" s="5">
        <v>1902</v>
      </c>
      <c r="P114" s="74">
        <f t="shared" si="3"/>
        <v>24754.892514902902</v>
      </c>
      <c r="R114" s="22"/>
      <c r="U114" s="70">
        <v>1902</v>
      </c>
      <c r="V114" s="70">
        <v>24754</v>
      </c>
      <c r="W114" s="70">
        <v>24754</v>
      </c>
    </row>
    <row r="115" spans="2:23">
      <c r="B115" s="4"/>
      <c r="O115" s="5">
        <v>1903</v>
      </c>
      <c r="P115" s="74">
        <f t="shared" si="3"/>
        <v>26647.960767739263</v>
      </c>
      <c r="R115" s="22"/>
      <c r="U115" s="70">
        <v>1903</v>
      </c>
      <c r="V115" s="70">
        <v>26647</v>
      </c>
      <c r="W115" s="70">
        <v>26647</v>
      </c>
    </row>
    <row r="116" spans="2:23">
      <c r="B116" s="4"/>
      <c r="O116" s="5">
        <v>1904</v>
      </c>
      <c r="P116" s="74">
        <f t="shared" si="3"/>
        <v>26360.950419844896</v>
      </c>
      <c r="R116" s="22"/>
      <c r="U116" s="70">
        <v>1904</v>
      </c>
      <c r="V116" s="70">
        <v>26360</v>
      </c>
      <c r="W116" s="70">
        <v>26360</v>
      </c>
    </row>
    <row r="117" spans="2:23">
      <c r="B117" s="4"/>
      <c r="O117" s="5">
        <v>1905</v>
      </c>
      <c r="P117" s="74">
        <f t="shared" si="3"/>
        <v>29524.064463015206</v>
      </c>
      <c r="R117" s="22"/>
      <c r="U117" s="70">
        <v>1905</v>
      </c>
      <c r="V117" s="70">
        <v>29523</v>
      </c>
      <c r="W117" s="70">
        <v>29523</v>
      </c>
    </row>
    <row r="118" spans="2:23">
      <c r="B118" s="4"/>
      <c r="O118" s="5">
        <v>1906</v>
      </c>
      <c r="P118" s="74">
        <f t="shared" si="3"/>
        <v>31795.146344785604</v>
      </c>
      <c r="R118" s="22"/>
      <c r="U118" s="70">
        <v>1906</v>
      </c>
      <c r="V118" s="70">
        <v>31794</v>
      </c>
      <c r="W118" s="70">
        <v>31794</v>
      </c>
    </row>
    <row r="119" spans="2:23">
      <c r="B119" s="4"/>
      <c r="O119" s="5">
        <v>1907</v>
      </c>
      <c r="P119" s="74">
        <f t="shared" si="3"/>
        <v>34640.248922344734</v>
      </c>
      <c r="R119" s="22"/>
      <c r="U119" s="70">
        <v>1907</v>
      </c>
      <c r="V119" s="70">
        <v>34639</v>
      </c>
      <c r="W119" s="70">
        <v>34639</v>
      </c>
    </row>
    <row r="120" spans="2:23">
      <c r="B120" s="4"/>
      <c r="O120" s="5">
        <v>1908</v>
      </c>
      <c r="P120" s="74">
        <f t="shared" si="3"/>
        <v>30798.110397570683</v>
      </c>
      <c r="R120" s="22"/>
      <c r="U120" s="70">
        <v>1908</v>
      </c>
      <c r="V120" s="70">
        <v>30797</v>
      </c>
      <c r="W120" s="70">
        <v>30797</v>
      </c>
    </row>
    <row r="121" spans="2:23">
      <c r="B121" s="4"/>
      <c r="O121" s="5">
        <v>1909</v>
      </c>
      <c r="P121" s="74">
        <f t="shared" si="3"/>
        <v>32541.173242099881</v>
      </c>
      <c r="R121" s="22"/>
      <c r="U121" s="70">
        <v>1909</v>
      </c>
      <c r="V121" s="70">
        <v>32540</v>
      </c>
      <c r="W121" s="70">
        <v>32540</v>
      </c>
    </row>
    <row r="122" spans="2:23">
      <c r="B122" s="4"/>
      <c r="O122" s="5">
        <v>1910</v>
      </c>
      <c r="P122" s="74">
        <f t="shared" si="3"/>
        <v>33747.216724889448</v>
      </c>
      <c r="R122" s="22"/>
      <c r="U122" s="70">
        <v>1910</v>
      </c>
      <c r="V122" s="70">
        <v>33746</v>
      </c>
      <c r="W122" s="70">
        <v>33746</v>
      </c>
    </row>
    <row r="123" spans="2:23">
      <c r="B123" s="4"/>
      <c r="O123" s="5">
        <v>1911</v>
      </c>
      <c r="P123" s="74">
        <f t="shared" si="3"/>
        <v>34676.250220338457</v>
      </c>
      <c r="R123" s="22"/>
      <c r="U123" s="70">
        <v>1911</v>
      </c>
      <c r="V123" s="70">
        <v>34675</v>
      </c>
      <c r="W123" s="70">
        <v>34675</v>
      </c>
    </row>
    <row r="124" spans="2:23">
      <c r="B124" s="4"/>
      <c r="O124" s="5">
        <v>1912</v>
      </c>
      <c r="P124" s="74">
        <f t="shared" si="3"/>
        <v>37746.360910358329</v>
      </c>
      <c r="R124" s="22"/>
      <c r="U124" s="70">
        <v>1912</v>
      </c>
      <c r="V124" s="70">
        <v>37745</v>
      </c>
      <c r="W124" s="70">
        <v>37745</v>
      </c>
    </row>
    <row r="125" spans="2:23">
      <c r="B125" s="4"/>
      <c r="O125" s="5">
        <v>1913</v>
      </c>
      <c r="P125" s="74">
        <f t="shared" si="3"/>
        <v>39518.42480049358</v>
      </c>
      <c r="R125" s="22"/>
      <c r="U125" s="70">
        <v>1913</v>
      </c>
      <c r="V125" s="70">
        <v>39517</v>
      </c>
      <c r="W125" s="70">
        <v>39517</v>
      </c>
    </row>
    <row r="126" spans="2:23">
      <c r="B126" s="4"/>
      <c r="O126" s="5">
        <v>1914</v>
      </c>
      <c r="P126" s="74">
        <f t="shared" si="3"/>
        <v>36832.327955740038</v>
      </c>
      <c r="R126" s="22"/>
      <c r="U126" s="70">
        <v>1914</v>
      </c>
      <c r="V126" s="70">
        <v>36831</v>
      </c>
      <c r="W126" s="70">
        <v>36831</v>
      </c>
    </row>
    <row r="127" spans="2:23">
      <c r="B127" s="4"/>
      <c r="O127" s="5">
        <v>1915</v>
      </c>
      <c r="P127" s="74">
        <f t="shared" si="3"/>
        <v>39049.407890519862</v>
      </c>
      <c r="R127" s="22"/>
      <c r="U127" s="70">
        <v>1915</v>
      </c>
      <c r="V127" s="70">
        <v>39048</v>
      </c>
      <c r="W127" s="70">
        <v>39048</v>
      </c>
    </row>
    <row r="128" spans="2:23">
      <c r="B128" s="4"/>
      <c r="O128" s="5">
        <v>1916</v>
      </c>
      <c r="P128" s="74">
        <f t="shared" si="3"/>
        <v>50118.80698753288</v>
      </c>
      <c r="R128" s="22"/>
      <c r="U128" s="70">
        <v>1916</v>
      </c>
      <c r="V128" s="70">
        <v>50117</v>
      </c>
      <c r="W128" s="70">
        <v>50117</v>
      </c>
    </row>
    <row r="129" spans="2:26">
      <c r="B129" s="4"/>
      <c r="O129" s="5">
        <v>1917</v>
      </c>
      <c r="P129" s="74">
        <f t="shared" si="3"/>
        <v>60280.173346259893</v>
      </c>
      <c r="R129" s="22"/>
      <c r="U129" s="70">
        <v>1917</v>
      </c>
      <c r="V129" s="70">
        <v>60278</v>
      </c>
      <c r="W129" s="70">
        <v>60278</v>
      </c>
      <c r="X129" s="6"/>
      <c r="Z129" s="6"/>
    </row>
    <row r="130" spans="2:26">
      <c r="B130" s="4"/>
      <c r="O130" s="5">
        <v>1918</v>
      </c>
      <c r="P130" s="74">
        <f t="shared" si="3"/>
        <v>76569.760652362078</v>
      </c>
      <c r="R130" s="22"/>
      <c r="U130" s="70">
        <v>1918</v>
      </c>
      <c r="V130" s="70">
        <v>76567</v>
      </c>
      <c r="W130" s="70">
        <v>76567</v>
      </c>
      <c r="X130" s="6"/>
      <c r="Z130" s="6"/>
    </row>
    <row r="131" spans="2:26">
      <c r="B131" s="4"/>
      <c r="C131" s="6"/>
      <c r="O131" s="5">
        <v>1919</v>
      </c>
      <c r="P131" s="74">
        <f t="shared" si="3"/>
        <v>79092.851620088506</v>
      </c>
      <c r="R131" s="22"/>
      <c r="U131" s="70">
        <v>1919</v>
      </c>
      <c r="V131" s="70">
        <v>79090</v>
      </c>
      <c r="W131" s="70">
        <v>79090</v>
      </c>
      <c r="X131" s="6"/>
      <c r="Z131" s="6"/>
    </row>
    <row r="132" spans="2:26">
      <c r="B132" s="4"/>
      <c r="C132" s="6"/>
      <c r="O132" s="5">
        <v>1920</v>
      </c>
      <c r="P132" s="74">
        <f t="shared" si="3"/>
        <v>89249.217798538608</v>
      </c>
      <c r="R132" s="22"/>
      <c r="U132" s="70">
        <v>1920</v>
      </c>
      <c r="V132" s="70">
        <v>89246</v>
      </c>
      <c r="W132" s="70">
        <v>89246</v>
      </c>
      <c r="X132" s="6"/>
      <c r="Z132" s="6"/>
    </row>
    <row r="133" spans="2:26">
      <c r="B133" s="4"/>
      <c r="C133" s="6"/>
      <c r="O133" s="5">
        <v>1921</v>
      </c>
      <c r="P133" s="74">
        <f t="shared" si="3"/>
        <v>74316.67941958853</v>
      </c>
      <c r="R133" s="22"/>
      <c r="U133" s="70">
        <v>1921</v>
      </c>
      <c r="V133" s="70">
        <v>74314</v>
      </c>
      <c r="W133" s="70">
        <v>74314</v>
      </c>
      <c r="X133" s="6"/>
      <c r="Z133" s="6"/>
    </row>
    <row r="134" spans="2:26">
      <c r="B134" s="4"/>
      <c r="C134" s="6"/>
      <c r="O134" s="5">
        <v>1922</v>
      </c>
      <c r="P134" s="74">
        <f t="shared" si="3"/>
        <v>74142.673145952227</v>
      </c>
      <c r="R134" s="22"/>
      <c r="U134" s="70">
        <v>1922</v>
      </c>
      <c r="V134" s="70">
        <v>74140</v>
      </c>
      <c r="W134" s="70">
        <v>74140</v>
      </c>
      <c r="X134" s="6"/>
      <c r="Z134" s="6"/>
    </row>
    <row r="135" spans="2:26">
      <c r="B135" s="4"/>
      <c r="C135" s="6"/>
      <c r="O135" s="5">
        <v>1923</v>
      </c>
      <c r="P135" s="74">
        <f t="shared" si="3"/>
        <v>86241.109343952368</v>
      </c>
      <c r="R135" s="22"/>
      <c r="U135" s="70">
        <v>1923</v>
      </c>
      <c r="V135" s="70">
        <v>86238</v>
      </c>
      <c r="W135" s="70">
        <v>86238</v>
      </c>
      <c r="X135" s="6"/>
      <c r="Z135" s="6"/>
    </row>
    <row r="136" spans="2:26">
      <c r="B136" s="4"/>
      <c r="C136" s="6"/>
      <c r="O136" s="5">
        <v>1924</v>
      </c>
      <c r="P136" s="74">
        <f t="shared" si="3"/>
        <v>87789.165157682248</v>
      </c>
      <c r="R136" s="22"/>
      <c r="U136" s="70">
        <v>1924</v>
      </c>
      <c r="V136" s="70">
        <v>87786</v>
      </c>
      <c r="W136" s="70">
        <v>87786</v>
      </c>
      <c r="X136" s="6"/>
      <c r="Z136" s="6"/>
    </row>
    <row r="137" spans="2:26">
      <c r="B137" s="4"/>
      <c r="C137" s="6"/>
      <c r="O137" s="5">
        <v>1925</v>
      </c>
      <c r="P137" s="74">
        <f t="shared" si="3"/>
        <v>91452.297228543088</v>
      </c>
      <c r="R137" s="22"/>
      <c r="U137" s="70">
        <v>1925</v>
      </c>
      <c r="V137" s="70">
        <v>91449</v>
      </c>
      <c r="W137" s="70">
        <v>91449</v>
      </c>
      <c r="X137" s="6"/>
      <c r="Z137" s="6"/>
    </row>
    <row r="138" spans="2:26">
      <c r="B138" s="4"/>
      <c r="C138" s="6"/>
      <c r="O138" s="5">
        <v>1926</v>
      </c>
      <c r="P138" s="74">
        <f t="shared" si="3"/>
        <v>97888.529280975636</v>
      </c>
      <c r="R138" s="22"/>
      <c r="U138" s="70">
        <v>1926</v>
      </c>
      <c r="V138" s="70">
        <v>97885</v>
      </c>
      <c r="W138" s="70">
        <v>97885</v>
      </c>
      <c r="X138" s="6"/>
      <c r="Z138" s="6"/>
    </row>
    <row r="139" spans="2:26">
      <c r="B139" s="4"/>
      <c r="C139" s="6"/>
      <c r="O139" s="5">
        <v>1927</v>
      </c>
      <c r="P139" s="74">
        <f t="shared" si="3"/>
        <v>96469.478118389903</v>
      </c>
      <c r="R139" s="22"/>
      <c r="U139" s="70">
        <v>1927</v>
      </c>
      <c r="V139" s="70">
        <v>96466</v>
      </c>
      <c r="W139" s="70">
        <v>96466</v>
      </c>
      <c r="X139" s="6"/>
      <c r="Z139" s="6"/>
    </row>
    <row r="140" spans="2:26">
      <c r="B140" s="4"/>
      <c r="C140" s="6"/>
      <c r="O140" s="5">
        <v>1928</v>
      </c>
      <c r="P140" s="74">
        <f t="shared" si="3"/>
        <v>98308.544424235675</v>
      </c>
      <c r="R140" s="22"/>
      <c r="U140" s="70">
        <v>1928</v>
      </c>
      <c r="V140" s="70">
        <v>98305</v>
      </c>
      <c r="W140" s="70">
        <v>98305</v>
      </c>
      <c r="X140" s="6"/>
      <c r="Z140" s="6"/>
    </row>
    <row r="141" spans="2:26">
      <c r="B141" s="4"/>
      <c r="C141" s="6"/>
      <c r="O141" s="5">
        <v>1929</v>
      </c>
      <c r="P141" s="74">
        <f t="shared" si="3"/>
        <v>104559.76980642273</v>
      </c>
      <c r="R141" s="22"/>
      <c r="U141" s="70">
        <v>1929</v>
      </c>
      <c r="V141" s="70">
        <v>104556</v>
      </c>
      <c r="W141" s="70">
        <v>104556</v>
      </c>
      <c r="X141" s="6"/>
      <c r="Z141" s="6"/>
    </row>
    <row r="142" spans="2:26">
      <c r="B142" s="4"/>
      <c r="C142" s="6"/>
      <c r="O142" s="5">
        <v>1930</v>
      </c>
      <c r="P142" s="74">
        <f t="shared" si="3"/>
        <v>92163.322863919035</v>
      </c>
      <c r="R142" s="22"/>
      <c r="U142" s="70">
        <v>1930</v>
      </c>
      <c r="V142" s="70">
        <v>92160</v>
      </c>
      <c r="W142" s="70">
        <v>92160</v>
      </c>
      <c r="X142" s="6"/>
      <c r="Z142" s="6"/>
    </row>
    <row r="143" spans="2:26">
      <c r="B143" s="4"/>
      <c r="C143" s="6"/>
      <c r="O143" s="5">
        <v>1931</v>
      </c>
      <c r="P143" s="74">
        <f t="shared" si="3"/>
        <v>77393.790361996071</v>
      </c>
      <c r="R143" s="22"/>
      <c r="U143" s="70">
        <v>1931</v>
      </c>
      <c r="V143" s="70">
        <v>77391</v>
      </c>
      <c r="W143" s="70">
        <v>77391</v>
      </c>
      <c r="X143" s="6"/>
      <c r="Z143" s="6"/>
    </row>
    <row r="144" spans="2:26">
      <c r="B144" s="4"/>
      <c r="C144" s="6"/>
      <c r="O144" s="5">
        <v>1932</v>
      </c>
      <c r="P144" s="74">
        <f t="shared" si="3"/>
        <v>59524.146088391804</v>
      </c>
      <c r="R144" s="22"/>
      <c r="U144" s="70">
        <v>1932</v>
      </c>
      <c r="V144" s="70">
        <v>59522</v>
      </c>
      <c r="W144" s="70">
        <v>59522</v>
      </c>
      <c r="X144" s="6"/>
      <c r="Z144" s="6"/>
    </row>
    <row r="145" spans="2:26">
      <c r="B145" s="4"/>
      <c r="C145" s="6"/>
      <c r="O145" s="5">
        <v>1933</v>
      </c>
      <c r="P145" s="74">
        <f t="shared" si="3"/>
        <v>57156.060709249439</v>
      </c>
      <c r="R145" s="22"/>
      <c r="U145" s="70">
        <v>1933</v>
      </c>
      <c r="V145" s="70">
        <v>57154</v>
      </c>
      <c r="W145" s="70">
        <v>57154</v>
      </c>
      <c r="X145" s="6"/>
      <c r="Z145" s="6"/>
    </row>
    <row r="146" spans="2:26">
      <c r="B146" s="4"/>
      <c r="C146" s="6"/>
      <c r="O146" s="5">
        <v>1934</v>
      </c>
      <c r="P146" s="74">
        <f t="shared" si="3"/>
        <v>66802.408499455196</v>
      </c>
      <c r="R146" s="22"/>
      <c r="U146" s="70">
        <v>1934</v>
      </c>
      <c r="V146" s="70">
        <v>66800</v>
      </c>
      <c r="W146" s="70">
        <v>66800</v>
      </c>
      <c r="X146" s="6"/>
      <c r="Z146" s="6"/>
    </row>
    <row r="147" spans="2:26">
      <c r="B147" s="4"/>
      <c r="C147" s="6"/>
      <c r="O147" s="5">
        <v>1935</v>
      </c>
      <c r="P147" s="74">
        <f t="shared" si="3"/>
        <v>74243.676787545701</v>
      </c>
      <c r="R147" s="22"/>
      <c r="U147" s="70">
        <v>1935</v>
      </c>
      <c r="V147" s="70">
        <v>74241</v>
      </c>
      <c r="W147" s="70">
        <v>74241</v>
      </c>
      <c r="X147" s="6"/>
      <c r="Z147" s="6"/>
    </row>
    <row r="148" spans="2:26">
      <c r="B148" s="4"/>
      <c r="C148" s="6"/>
      <c r="O148" s="5">
        <v>1936</v>
      </c>
      <c r="P148" s="74">
        <f t="shared" si="3"/>
        <v>84833.058577975797</v>
      </c>
      <c r="R148" s="22"/>
      <c r="U148" s="70">
        <v>1936</v>
      </c>
      <c r="V148" s="70">
        <v>84830</v>
      </c>
      <c r="W148" s="70">
        <v>84830</v>
      </c>
      <c r="X148" s="6"/>
      <c r="Z148" s="6"/>
    </row>
    <row r="149" spans="2:26">
      <c r="B149" s="4"/>
      <c r="C149" s="6"/>
      <c r="O149" s="5">
        <v>1937</v>
      </c>
      <c r="P149" s="74">
        <f t="shared" si="3"/>
        <v>93006.353258605232</v>
      </c>
      <c r="R149" s="22"/>
      <c r="U149" s="70">
        <v>1937</v>
      </c>
      <c r="V149" s="70">
        <v>93003</v>
      </c>
      <c r="W149" s="70">
        <v>93003</v>
      </c>
      <c r="X149" s="6"/>
      <c r="Z149" s="6"/>
    </row>
    <row r="150" spans="2:26">
      <c r="B150" s="4"/>
      <c r="C150" s="6"/>
      <c r="O150" s="5">
        <v>1938</v>
      </c>
      <c r="P150" s="74">
        <f t="shared" si="3"/>
        <v>87355.149509646828</v>
      </c>
      <c r="R150" s="22"/>
      <c r="U150" s="70">
        <v>1938</v>
      </c>
      <c r="V150" s="70">
        <v>87352</v>
      </c>
      <c r="W150" s="70">
        <v>87352</v>
      </c>
      <c r="X150" s="6"/>
      <c r="Z150" s="6"/>
    </row>
    <row r="151" spans="2:26">
      <c r="B151" s="4"/>
      <c r="C151" s="6"/>
      <c r="O151" s="5">
        <v>1939</v>
      </c>
      <c r="P151" s="74">
        <f t="shared" si="3"/>
        <v>93440.368906640608</v>
      </c>
      <c r="R151" s="22"/>
      <c r="U151" s="70">
        <v>1939</v>
      </c>
      <c r="V151" s="70">
        <v>93437</v>
      </c>
      <c r="W151" s="70">
        <v>93437</v>
      </c>
      <c r="X151" s="6"/>
      <c r="Z151" s="6"/>
    </row>
    <row r="152" spans="2:26">
      <c r="B152" s="4"/>
      <c r="C152" s="6"/>
      <c r="O152" s="5">
        <v>1940</v>
      </c>
      <c r="P152" s="74">
        <f t="shared" si="3"/>
        <v>102902.71006265625</v>
      </c>
      <c r="R152" s="22"/>
      <c r="U152" s="70">
        <v>1940</v>
      </c>
      <c r="V152" s="70">
        <v>102899</v>
      </c>
      <c r="W152" s="70">
        <v>102899</v>
      </c>
      <c r="X152" s="6"/>
      <c r="Z152" s="6"/>
    </row>
    <row r="153" spans="2:26">
      <c r="B153" s="4"/>
      <c r="C153" s="6"/>
      <c r="O153" s="5">
        <v>1941</v>
      </c>
      <c r="P153" s="74">
        <f t="shared" si="3"/>
        <v>129313.66228527017</v>
      </c>
      <c r="R153" s="22"/>
      <c r="U153" s="70">
        <v>1941</v>
      </c>
      <c r="V153" s="70">
        <v>129309</v>
      </c>
      <c r="W153" s="70">
        <v>129309</v>
      </c>
      <c r="X153" s="6"/>
      <c r="Z153" s="6"/>
    </row>
    <row r="154" spans="2:26">
      <c r="B154" s="4"/>
      <c r="C154" s="6"/>
      <c r="O154" s="5">
        <v>1942</v>
      </c>
      <c r="P154" s="74">
        <f t="shared" si="3"/>
        <v>165957.98346259855</v>
      </c>
      <c r="R154" s="22"/>
      <c r="U154" s="70">
        <v>1942</v>
      </c>
      <c r="V154" s="70">
        <v>165952</v>
      </c>
      <c r="W154" s="70">
        <v>165952</v>
      </c>
      <c r="X154" s="6"/>
      <c r="Z154" s="6"/>
    </row>
    <row r="155" spans="2:26">
      <c r="B155" s="4"/>
      <c r="C155" s="6"/>
      <c r="O155" s="5">
        <v>1943</v>
      </c>
      <c r="P155" s="74">
        <f t="shared" si="3"/>
        <v>203091.32227100828</v>
      </c>
      <c r="R155" s="22"/>
      <c r="U155" s="70">
        <v>1943</v>
      </c>
      <c r="V155" s="70">
        <v>203084</v>
      </c>
      <c r="W155" s="70">
        <v>203084</v>
      </c>
      <c r="X155" s="6"/>
      <c r="Z155" s="6"/>
    </row>
    <row r="156" spans="2:26">
      <c r="B156" s="4"/>
      <c r="C156" s="6"/>
      <c r="O156" s="5">
        <v>1944</v>
      </c>
      <c r="P156" s="74">
        <f t="shared" si="3"/>
        <v>224455.09252211396</v>
      </c>
      <c r="R156" s="22"/>
      <c r="U156" s="70">
        <v>1944</v>
      </c>
      <c r="V156" s="70">
        <v>224447</v>
      </c>
      <c r="W156" s="70">
        <v>224447</v>
      </c>
      <c r="X156" s="6"/>
      <c r="Z156" s="6"/>
    </row>
    <row r="157" spans="2:26">
      <c r="B157" s="4"/>
      <c r="C157" s="6"/>
      <c r="O157" s="5">
        <v>1945</v>
      </c>
      <c r="P157" s="74">
        <f t="shared" si="3"/>
        <v>228015.22087927055</v>
      </c>
      <c r="R157" s="22"/>
      <c r="U157" s="70">
        <v>1945</v>
      </c>
      <c r="V157" s="70">
        <v>228007</v>
      </c>
      <c r="W157" s="70">
        <v>228007</v>
      </c>
      <c r="X157" s="6"/>
      <c r="Z157" s="6"/>
    </row>
    <row r="158" spans="2:26">
      <c r="B158" s="4"/>
      <c r="C158" s="6"/>
      <c r="O158" s="5">
        <v>1946</v>
      </c>
      <c r="P158" s="74">
        <f>P159/(V159/V158)</f>
        <v>227543.20386113069</v>
      </c>
      <c r="R158" s="22"/>
      <c r="U158" s="70">
        <v>1946</v>
      </c>
      <c r="V158" s="70">
        <v>227535</v>
      </c>
      <c r="W158" s="70">
        <v>227535</v>
      </c>
      <c r="X158" s="6"/>
      <c r="Z158" s="6"/>
    </row>
    <row r="159" spans="2:26">
      <c r="B159" s="4"/>
      <c r="C159" s="6"/>
      <c r="O159" s="5">
        <v>1947</v>
      </c>
      <c r="P159" s="74">
        <f t="shared" ref="P159:P222" si="4">H10*1000</f>
        <v>249625</v>
      </c>
      <c r="R159" s="22"/>
      <c r="U159" s="70">
        <v>1947</v>
      </c>
      <c r="V159" s="70">
        <v>249616</v>
      </c>
      <c r="W159" s="70">
        <v>249616</v>
      </c>
      <c r="X159" s="6"/>
      <c r="Z159" s="6"/>
    </row>
    <row r="160" spans="2:26">
      <c r="B160" s="4"/>
      <c r="C160" s="6"/>
      <c r="O160" s="5">
        <v>1948</v>
      </c>
      <c r="P160" s="74">
        <f t="shared" si="4"/>
        <v>274475</v>
      </c>
      <c r="R160" s="22"/>
      <c r="U160" s="70">
        <v>1948</v>
      </c>
      <c r="V160" s="70">
        <v>274468</v>
      </c>
      <c r="W160" s="70">
        <v>274468</v>
      </c>
      <c r="X160" s="6"/>
      <c r="Z160" s="6"/>
    </row>
    <row r="161" spans="2:26">
      <c r="B161" s="4"/>
      <c r="C161" s="6"/>
      <c r="O161" s="5">
        <v>1949</v>
      </c>
      <c r="P161" s="74">
        <f t="shared" si="4"/>
        <v>272475</v>
      </c>
      <c r="R161" s="22"/>
      <c r="U161" s="70">
        <v>1949</v>
      </c>
      <c r="V161" s="70">
        <v>272475</v>
      </c>
      <c r="W161" s="70">
        <v>272475</v>
      </c>
      <c r="X161" s="6"/>
      <c r="Z161" s="6"/>
    </row>
    <row r="162" spans="2:26">
      <c r="B162" s="4"/>
      <c r="C162" s="6"/>
      <c r="O162" s="5">
        <v>1950</v>
      </c>
      <c r="P162" s="74">
        <f t="shared" si="4"/>
        <v>299825.00000000006</v>
      </c>
      <c r="R162" s="22"/>
      <c r="U162" s="70">
        <v>1950</v>
      </c>
      <c r="V162" s="70">
        <v>299827</v>
      </c>
      <c r="W162" s="70">
        <v>299827</v>
      </c>
      <c r="X162" s="6"/>
      <c r="Z162" s="6"/>
    </row>
    <row r="163" spans="2:26">
      <c r="B163" s="4"/>
      <c r="C163" s="6"/>
      <c r="O163" s="5">
        <v>1951</v>
      </c>
      <c r="P163" s="74">
        <f t="shared" si="4"/>
        <v>346925</v>
      </c>
      <c r="R163" s="22"/>
      <c r="U163" s="70">
        <v>1951</v>
      </c>
      <c r="V163" s="70">
        <v>346914</v>
      </c>
      <c r="W163" s="70">
        <v>346914</v>
      </c>
      <c r="X163" s="6"/>
      <c r="Z163" s="6"/>
    </row>
    <row r="164" spans="2:26">
      <c r="B164" s="4"/>
      <c r="C164" s="6"/>
      <c r="O164" s="5">
        <v>1952</v>
      </c>
      <c r="P164" s="74">
        <f t="shared" si="4"/>
        <v>367325</v>
      </c>
      <c r="R164" s="22"/>
      <c r="U164" s="70">
        <v>1952</v>
      </c>
      <c r="V164" s="70">
        <v>367341</v>
      </c>
      <c r="W164" s="70">
        <v>367341</v>
      </c>
      <c r="X164" s="6"/>
      <c r="Z164" s="6"/>
    </row>
    <row r="165" spans="2:26">
      <c r="B165" s="4"/>
      <c r="C165" s="6"/>
      <c r="O165" s="5">
        <v>1953</v>
      </c>
      <c r="P165" s="74">
        <f t="shared" si="4"/>
        <v>389225</v>
      </c>
      <c r="R165" s="22"/>
      <c r="U165" s="70">
        <v>1953</v>
      </c>
      <c r="V165" s="70">
        <v>389218</v>
      </c>
      <c r="W165" s="70">
        <v>389218</v>
      </c>
      <c r="X165" s="6"/>
      <c r="Z165" s="6"/>
    </row>
    <row r="166" spans="2:26">
      <c r="B166" s="4"/>
      <c r="C166" s="6"/>
      <c r="O166" s="5">
        <v>1954</v>
      </c>
      <c r="P166" s="74">
        <f t="shared" si="4"/>
        <v>390525.00000000006</v>
      </c>
      <c r="R166" s="22"/>
      <c r="U166" s="70">
        <v>1954</v>
      </c>
      <c r="V166" s="70">
        <v>390549</v>
      </c>
      <c r="W166" s="70">
        <v>390549</v>
      </c>
      <c r="X166" s="6"/>
      <c r="Z166" s="6"/>
    </row>
    <row r="167" spans="2:26">
      <c r="B167" s="4"/>
      <c r="C167" s="6"/>
      <c r="O167" s="5">
        <v>1955</v>
      </c>
      <c r="P167" s="74">
        <f t="shared" si="4"/>
        <v>425475</v>
      </c>
      <c r="R167" s="22"/>
      <c r="U167" s="70">
        <v>1955</v>
      </c>
      <c r="V167" s="70">
        <v>425478</v>
      </c>
      <c r="W167" s="70">
        <v>425478</v>
      </c>
      <c r="X167" s="6"/>
      <c r="Z167" s="6"/>
    </row>
    <row r="168" spans="2:26">
      <c r="B168" s="4"/>
      <c r="C168" s="6"/>
      <c r="O168" s="5">
        <v>1956</v>
      </c>
      <c r="P168" s="74">
        <f t="shared" si="4"/>
        <v>449350</v>
      </c>
      <c r="R168" s="22"/>
      <c r="U168" s="70">
        <v>1956</v>
      </c>
      <c r="V168" s="70">
        <v>449353</v>
      </c>
      <c r="W168" s="70">
        <v>449353</v>
      </c>
      <c r="X168" s="6"/>
      <c r="Z168" s="6"/>
    </row>
    <row r="169" spans="2:26">
      <c r="B169" s="4"/>
      <c r="C169" s="6"/>
      <c r="O169" s="5">
        <v>1957</v>
      </c>
      <c r="P169" s="74">
        <f t="shared" si="4"/>
        <v>474049.99999999994</v>
      </c>
      <c r="R169" s="22"/>
      <c r="U169" s="70">
        <v>1957</v>
      </c>
      <c r="V169" s="70">
        <v>474039</v>
      </c>
      <c r="W169" s="70">
        <v>474039</v>
      </c>
      <c r="X169" s="6"/>
      <c r="Z169" s="6"/>
    </row>
    <row r="170" spans="2:26">
      <c r="B170" s="4"/>
      <c r="C170" s="6"/>
      <c r="O170" s="5">
        <v>1958</v>
      </c>
      <c r="P170" s="74">
        <f t="shared" si="4"/>
        <v>481225</v>
      </c>
      <c r="R170" s="22"/>
      <c r="U170" s="70">
        <v>1958</v>
      </c>
      <c r="V170" s="70">
        <v>481229</v>
      </c>
      <c r="W170" s="70">
        <v>481229</v>
      </c>
      <c r="X170" s="6"/>
      <c r="Z170" s="6"/>
    </row>
    <row r="171" spans="2:26">
      <c r="B171" s="4"/>
      <c r="C171" s="6"/>
      <c r="O171" s="5">
        <v>1959</v>
      </c>
      <c r="P171" s="74">
        <f t="shared" si="4"/>
        <v>521650</v>
      </c>
      <c r="R171" s="22"/>
      <c r="U171" s="70">
        <v>1959</v>
      </c>
      <c r="V171" s="70">
        <v>521654</v>
      </c>
      <c r="W171" s="70">
        <v>521654</v>
      </c>
      <c r="X171" s="6"/>
      <c r="Z171" s="6"/>
    </row>
    <row r="172" spans="2:26">
      <c r="B172" s="4"/>
      <c r="C172" s="6"/>
      <c r="O172" s="5">
        <v>1960</v>
      </c>
      <c r="P172" s="74">
        <f t="shared" si="4"/>
        <v>542375</v>
      </c>
      <c r="R172" s="22"/>
      <c r="U172" s="70">
        <v>1960</v>
      </c>
      <c r="V172" s="70">
        <v>542382</v>
      </c>
      <c r="W172" s="70">
        <v>542382</v>
      </c>
      <c r="X172" s="6"/>
      <c r="Z172" s="6"/>
    </row>
    <row r="173" spans="2:26">
      <c r="B173" s="4"/>
      <c r="C173" s="6"/>
      <c r="O173" s="5">
        <v>1961</v>
      </c>
      <c r="P173" s="74">
        <f t="shared" si="4"/>
        <v>562200</v>
      </c>
      <c r="R173" s="22"/>
      <c r="U173" s="70">
        <v>1961</v>
      </c>
      <c r="V173" s="70">
        <v>562209</v>
      </c>
      <c r="W173" s="70">
        <v>562209</v>
      </c>
      <c r="X173" s="6"/>
      <c r="Z173" s="6"/>
    </row>
    <row r="174" spans="2:26">
      <c r="B174" s="4"/>
      <c r="C174" s="6"/>
      <c r="O174" s="5">
        <v>1962</v>
      </c>
      <c r="P174" s="74">
        <f t="shared" si="4"/>
        <v>603925</v>
      </c>
      <c r="R174" s="22"/>
      <c r="U174" s="70">
        <v>1962</v>
      </c>
      <c r="V174" s="70">
        <v>603922</v>
      </c>
      <c r="W174" s="70">
        <v>603922</v>
      </c>
      <c r="X174" s="6"/>
      <c r="Z174" s="6"/>
    </row>
    <row r="175" spans="2:26">
      <c r="B175" s="4"/>
      <c r="C175" s="6"/>
      <c r="O175" s="5">
        <v>1963</v>
      </c>
      <c r="P175" s="74">
        <f t="shared" si="4"/>
        <v>637450</v>
      </c>
      <c r="R175" s="22"/>
      <c r="U175" s="70">
        <v>1963</v>
      </c>
      <c r="V175" s="70">
        <v>637450</v>
      </c>
      <c r="W175" s="70">
        <v>637450</v>
      </c>
      <c r="X175" s="6"/>
      <c r="Z175" s="6"/>
    </row>
    <row r="176" spans="2:26">
      <c r="B176" s="4"/>
      <c r="C176" s="6"/>
      <c r="O176" s="5">
        <v>1964</v>
      </c>
      <c r="P176" s="74">
        <f t="shared" si="4"/>
        <v>684450</v>
      </c>
      <c r="R176" s="22"/>
      <c r="U176" s="70">
        <v>1964</v>
      </c>
      <c r="V176" s="70">
        <v>684460</v>
      </c>
      <c r="W176" s="70">
        <v>684460</v>
      </c>
      <c r="X176" s="6"/>
      <c r="Z176" s="6"/>
    </row>
    <row r="177" spans="2:26">
      <c r="B177" s="4"/>
      <c r="C177" s="6"/>
      <c r="O177" s="5">
        <v>1965</v>
      </c>
      <c r="P177" s="74">
        <f t="shared" si="4"/>
        <v>742300.00000000012</v>
      </c>
      <c r="R177" s="22"/>
      <c r="U177" s="70">
        <v>1965</v>
      </c>
      <c r="V177" s="70">
        <v>742289</v>
      </c>
      <c r="W177" s="70">
        <v>742289</v>
      </c>
      <c r="X177" s="6"/>
      <c r="Z177" s="6"/>
    </row>
    <row r="178" spans="2:26">
      <c r="B178" s="4"/>
      <c r="C178" s="6"/>
      <c r="O178" s="5">
        <v>1966</v>
      </c>
      <c r="P178" s="74">
        <f t="shared" si="4"/>
        <v>813400.00000000012</v>
      </c>
      <c r="R178" s="22"/>
      <c r="U178" s="70">
        <v>1966</v>
      </c>
      <c r="V178" s="70">
        <v>813414</v>
      </c>
      <c r="W178" s="70">
        <v>813414</v>
      </c>
      <c r="X178" s="6"/>
      <c r="Z178" s="6"/>
    </row>
    <row r="179" spans="2:26">
      <c r="B179" s="4"/>
      <c r="C179" s="6"/>
      <c r="O179" s="5">
        <v>1967</v>
      </c>
      <c r="P179" s="74">
        <f t="shared" si="4"/>
        <v>859950</v>
      </c>
      <c r="R179" s="22"/>
      <c r="U179" s="70">
        <v>1967</v>
      </c>
      <c r="V179" s="70">
        <v>859959</v>
      </c>
      <c r="W179" s="70">
        <v>859959</v>
      </c>
      <c r="X179" s="6"/>
      <c r="Z179" s="6"/>
    </row>
    <row r="180" spans="2:26">
      <c r="B180" s="4"/>
      <c r="C180" s="6"/>
      <c r="O180" s="5">
        <v>1968</v>
      </c>
      <c r="P180" s="74">
        <f t="shared" si="4"/>
        <v>940625</v>
      </c>
      <c r="R180" s="22"/>
      <c r="U180" s="70">
        <v>1968</v>
      </c>
      <c r="V180" s="70">
        <v>940651</v>
      </c>
      <c r="W180" s="70">
        <v>940651</v>
      </c>
      <c r="X180" s="6"/>
      <c r="Z180" s="6"/>
    </row>
    <row r="181" spans="2:26">
      <c r="B181" s="4"/>
      <c r="C181" s="6"/>
      <c r="O181" s="5">
        <v>1969</v>
      </c>
      <c r="P181" s="74">
        <f t="shared" si="4"/>
        <v>1017600</v>
      </c>
      <c r="R181" s="22"/>
      <c r="U181" s="70">
        <v>1969</v>
      </c>
      <c r="V181" s="70">
        <v>1017615</v>
      </c>
      <c r="W181" s="70">
        <v>1017615</v>
      </c>
      <c r="X181" s="6"/>
      <c r="Z181" s="6"/>
    </row>
    <row r="182" spans="2:26">
      <c r="B182" s="4"/>
      <c r="C182" s="6"/>
      <c r="O182" s="5">
        <v>1970</v>
      </c>
      <c r="P182" s="74">
        <f t="shared" si="4"/>
        <v>1073325</v>
      </c>
      <c r="R182" s="22"/>
      <c r="U182" s="70">
        <v>1970</v>
      </c>
      <c r="V182" s="70">
        <v>1073303</v>
      </c>
      <c r="W182" s="70">
        <v>1073303</v>
      </c>
      <c r="X182" s="6"/>
      <c r="Z182" s="6"/>
    </row>
    <row r="183" spans="2:26">
      <c r="B183" s="4"/>
      <c r="C183" s="6"/>
      <c r="O183" s="5">
        <v>1971</v>
      </c>
      <c r="P183" s="74">
        <f t="shared" si="4"/>
        <v>1164875</v>
      </c>
      <c r="R183" s="22"/>
      <c r="U183" s="70">
        <v>1971</v>
      </c>
      <c r="V183" s="70">
        <v>1164850</v>
      </c>
      <c r="W183" s="70">
        <v>1164850</v>
      </c>
      <c r="X183" s="6"/>
      <c r="Z183" s="6"/>
    </row>
    <row r="184" spans="2:26">
      <c r="B184" s="4"/>
      <c r="C184" s="6"/>
      <c r="O184" s="5">
        <v>1972</v>
      </c>
      <c r="P184" s="74">
        <f t="shared" si="4"/>
        <v>1279125</v>
      </c>
      <c r="R184" s="22"/>
      <c r="U184" s="70">
        <v>1972</v>
      </c>
      <c r="V184" s="70">
        <v>1279110</v>
      </c>
      <c r="W184" s="70">
        <v>1279110</v>
      </c>
      <c r="X184" s="6"/>
      <c r="Z184" s="6"/>
    </row>
    <row r="185" spans="2:26">
      <c r="B185" s="4"/>
      <c r="C185" s="6"/>
      <c r="O185" s="5">
        <v>1973</v>
      </c>
      <c r="P185" s="74">
        <f t="shared" si="4"/>
        <v>1425375</v>
      </c>
      <c r="R185" s="22"/>
      <c r="U185" s="70">
        <v>1973</v>
      </c>
      <c r="V185" s="70">
        <v>1425376</v>
      </c>
      <c r="W185" s="70">
        <v>1425376</v>
      </c>
      <c r="X185" s="6"/>
      <c r="Z185" s="6"/>
    </row>
    <row r="186" spans="2:26">
      <c r="B186" s="4"/>
      <c r="C186" s="6"/>
      <c r="O186" s="5">
        <v>1974</v>
      </c>
      <c r="P186" s="74">
        <f t="shared" si="4"/>
        <v>1545250</v>
      </c>
      <c r="R186" s="22"/>
      <c r="U186" s="70">
        <v>1974</v>
      </c>
      <c r="V186" s="70">
        <v>1545243</v>
      </c>
      <c r="W186" s="70">
        <v>1545243</v>
      </c>
      <c r="X186" s="6"/>
      <c r="Z186" s="6"/>
    </row>
    <row r="187" spans="2:26">
      <c r="B187" s="4"/>
      <c r="C187" s="6"/>
      <c r="O187" s="5">
        <v>1975</v>
      </c>
      <c r="P187" s="74">
        <f t="shared" si="4"/>
        <v>1684900</v>
      </c>
      <c r="R187" s="22"/>
      <c r="U187" s="70">
        <v>1975</v>
      </c>
      <c r="V187" s="70">
        <v>1684904</v>
      </c>
      <c r="W187" s="70">
        <v>1684904</v>
      </c>
      <c r="X187" s="6"/>
      <c r="Z187" s="6"/>
    </row>
    <row r="188" spans="2:26">
      <c r="B188" s="4"/>
      <c r="C188" s="6"/>
      <c r="O188" s="5">
        <v>1976</v>
      </c>
      <c r="P188" s="74">
        <f t="shared" si="4"/>
        <v>1873425</v>
      </c>
      <c r="R188" s="22"/>
      <c r="U188" s="70">
        <v>1976</v>
      </c>
      <c r="V188" s="70">
        <v>1873412</v>
      </c>
      <c r="W188" s="70">
        <v>1873412</v>
      </c>
      <c r="X188" s="6"/>
      <c r="Z188" s="6"/>
    </row>
    <row r="189" spans="2:26">
      <c r="B189" s="4"/>
      <c r="C189" s="6"/>
      <c r="O189" s="5">
        <v>1977</v>
      </c>
      <c r="P189" s="74">
        <f t="shared" si="4"/>
        <v>2081824.9999999998</v>
      </c>
      <c r="R189" s="22"/>
      <c r="U189" s="70">
        <v>1977</v>
      </c>
      <c r="V189" s="70">
        <v>2081826</v>
      </c>
      <c r="W189" s="70">
        <v>2081826</v>
      </c>
      <c r="X189" s="6"/>
      <c r="Z189" s="6"/>
    </row>
    <row r="190" spans="2:26">
      <c r="B190" s="4"/>
      <c r="C190" s="6"/>
      <c r="O190" s="5">
        <v>1978</v>
      </c>
      <c r="P190" s="74">
        <f t="shared" si="4"/>
        <v>2351600</v>
      </c>
      <c r="R190" s="22"/>
      <c r="U190" s="70">
        <v>1978</v>
      </c>
      <c r="V190" s="70">
        <v>2351599</v>
      </c>
      <c r="W190" s="70">
        <v>2351599</v>
      </c>
      <c r="X190" s="6"/>
      <c r="Z190" s="6"/>
    </row>
    <row r="191" spans="2:26">
      <c r="B191" s="4"/>
      <c r="C191" s="6"/>
      <c r="O191" s="5">
        <v>1979</v>
      </c>
      <c r="P191" s="74">
        <f t="shared" si="4"/>
        <v>2627325</v>
      </c>
      <c r="R191" s="22"/>
      <c r="U191" s="70">
        <v>1979</v>
      </c>
      <c r="V191" s="70">
        <v>2627333</v>
      </c>
      <c r="W191" s="70">
        <v>2627333</v>
      </c>
      <c r="X191" s="6"/>
      <c r="Z191" s="6"/>
    </row>
    <row r="192" spans="2:26">
      <c r="B192" s="4"/>
      <c r="C192" s="6"/>
      <c r="O192" s="5">
        <v>1980</v>
      </c>
      <c r="P192" s="74">
        <f t="shared" si="4"/>
        <v>2857325.0000000005</v>
      </c>
      <c r="R192" s="22"/>
      <c r="U192" s="70">
        <v>1980</v>
      </c>
      <c r="V192" s="70">
        <v>2857307</v>
      </c>
      <c r="W192" s="70">
        <v>2857307</v>
      </c>
      <c r="X192" s="6"/>
      <c r="Z192" s="6"/>
    </row>
    <row r="193" spans="2:26">
      <c r="B193" s="4"/>
      <c r="C193" s="6"/>
      <c r="O193" s="5">
        <v>1981</v>
      </c>
      <c r="P193" s="74">
        <f t="shared" si="4"/>
        <v>3207024.9999999995</v>
      </c>
      <c r="R193" s="22"/>
      <c r="U193" s="70">
        <v>1981</v>
      </c>
      <c r="V193" s="70">
        <v>3207041</v>
      </c>
      <c r="W193" s="70">
        <v>3207041</v>
      </c>
      <c r="X193" s="6"/>
      <c r="Z193" s="6"/>
    </row>
    <row r="194" spans="2:26">
      <c r="B194" s="4"/>
      <c r="C194" s="6"/>
      <c r="O194" s="5">
        <v>1982</v>
      </c>
      <c r="P194" s="74">
        <f t="shared" si="4"/>
        <v>3343800</v>
      </c>
      <c r="R194" s="22"/>
      <c r="U194" s="70">
        <v>1982</v>
      </c>
      <c r="V194" s="70">
        <v>3343789</v>
      </c>
      <c r="W194" s="70">
        <v>3343789</v>
      </c>
      <c r="X194" s="6"/>
      <c r="Z194" s="6"/>
    </row>
    <row r="195" spans="2:26">
      <c r="B195" s="4"/>
      <c r="C195" s="6"/>
      <c r="O195" s="5">
        <v>1983</v>
      </c>
      <c r="P195" s="74">
        <f t="shared" si="4"/>
        <v>3634025.0000000005</v>
      </c>
      <c r="R195" s="22"/>
      <c r="U195" s="70">
        <v>1983</v>
      </c>
      <c r="V195" s="70">
        <v>3634038</v>
      </c>
      <c r="W195" s="70">
        <v>3634038</v>
      </c>
      <c r="X195" s="6"/>
      <c r="Z195" s="6"/>
    </row>
    <row r="196" spans="2:26">
      <c r="B196" s="4"/>
      <c r="C196" s="6"/>
      <c r="O196" s="5">
        <v>1984</v>
      </c>
      <c r="P196" s="74">
        <f t="shared" si="4"/>
        <v>4037650</v>
      </c>
      <c r="R196" s="22"/>
      <c r="U196" s="70">
        <v>1984</v>
      </c>
      <c r="V196" s="70">
        <v>4037613</v>
      </c>
      <c r="W196" s="70">
        <v>4037613</v>
      </c>
      <c r="X196" s="6"/>
      <c r="Z196" s="6"/>
    </row>
    <row r="197" spans="2:26">
      <c r="C197" s="6"/>
      <c r="O197" s="5">
        <v>1985</v>
      </c>
      <c r="P197" s="74">
        <f t="shared" si="4"/>
        <v>4339000</v>
      </c>
      <c r="R197" s="22"/>
      <c r="U197" s="70">
        <v>1985</v>
      </c>
      <c r="V197" s="70">
        <v>4338979</v>
      </c>
      <c r="W197" s="70">
        <v>4338979</v>
      </c>
      <c r="X197" s="6"/>
      <c r="Z197" s="6"/>
    </row>
    <row r="198" spans="2:26">
      <c r="C198" s="6"/>
      <c r="O198" s="5">
        <v>1986</v>
      </c>
      <c r="P198" s="74">
        <f t="shared" si="4"/>
        <v>4579625</v>
      </c>
      <c r="R198" s="22"/>
      <c r="U198" s="70">
        <v>1986</v>
      </c>
      <c r="V198" s="70">
        <v>4579631</v>
      </c>
      <c r="W198" s="70">
        <v>4579631</v>
      </c>
      <c r="X198" s="6"/>
      <c r="Z198" s="6"/>
    </row>
    <row r="199" spans="2:26">
      <c r="C199" s="6"/>
      <c r="O199" s="5">
        <v>1987</v>
      </c>
      <c r="P199" s="74">
        <f t="shared" si="4"/>
        <v>4855250</v>
      </c>
      <c r="R199" s="22"/>
      <c r="U199" s="70">
        <v>1987</v>
      </c>
      <c r="V199" s="70">
        <v>4855215</v>
      </c>
      <c r="W199" s="70">
        <v>4855215</v>
      </c>
      <c r="X199" s="6"/>
      <c r="Z199" s="6"/>
    </row>
    <row r="200" spans="2:26">
      <c r="C200" s="6"/>
      <c r="O200" s="5">
        <v>1988</v>
      </c>
      <c r="P200" s="74">
        <f t="shared" si="4"/>
        <v>5236425</v>
      </c>
      <c r="R200" s="22"/>
      <c r="U200" s="70">
        <v>1988</v>
      </c>
      <c r="V200" s="70">
        <v>5236438</v>
      </c>
      <c r="W200" s="70">
        <v>5236438</v>
      </c>
      <c r="X200" s="6"/>
      <c r="Z200" s="6"/>
    </row>
    <row r="201" spans="2:26">
      <c r="C201" s="6"/>
      <c r="O201" s="5">
        <v>1989</v>
      </c>
      <c r="P201" s="74">
        <f t="shared" si="4"/>
        <v>5641599.9999999991</v>
      </c>
      <c r="R201" s="22"/>
      <c r="U201" s="70">
        <v>1989</v>
      </c>
      <c r="V201" s="70">
        <v>5641580</v>
      </c>
      <c r="W201" s="70">
        <v>5641580</v>
      </c>
      <c r="X201" s="6"/>
      <c r="Z201" s="6"/>
    </row>
    <row r="202" spans="2:26">
      <c r="C202" s="6"/>
      <c r="O202" s="5">
        <v>1990</v>
      </c>
      <c r="P202" s="74">
        <f t="shared" si="4"/>
        <v>5963125.0000000009</v>
      </c>
      <c r="R202" s="22"/>
      <c r="U202" s="70">
        <v>1990</v>
      </c>
      <c r="V202" s="70">
        <v>5963144</v>
      </c>
      <c r="W202" s="70">
        <v>5963144</v>
      </c>
      <c r="X202" s="6"/>
      <c r="Z202" s="6"/>
    </row>
    <row r="203" spans="2:26">
      <c r="C203" s="6"/>
      <c r="O203" s="5">
        <v>1991</v>
      </c>
      <c r="P203" s="74">
        <f t="shared" si="4"/>
        <v>6158125</v>
      </c>
      <c r="R203" s="22"/>
      <c r="U203" s="70">
        <v>1991</v>
      </c>
      <c r="V203" s="70">
        <v>6158129</v>
      </c>
      <c r="W203" s="70">
        <v>6158129</v>
      </c>
      <c r="X203" s="6"/>
      <c r="Z203" s="6"/>
    </row>
    <row r="204" spans="2:26">
      <c r="C204" s="6"/>
      <c r="O204" s="5">
        <v>1992</v>
      </c>
      <c r="P204" s="74">
        <f t="shared" si="4"/>
        <v>6520325</v>
      </c>
      <c r="R204" s="22"/>
      <c r="U204" s="70">
        <v>1992</v>
      </c>
      <c r="V204" s="70">
        <v>6520327</v>
      </c>
      <c r="W204" s="70">
        <v>6520327</v>
      </c>
      <c r="X204" s="6"/>
      <c r="Z204" s="6"/>
    </row>
    <row r="205" spans="2:26">
      <c r="C205" s="6"/>
      <c r="O205" s="5">
        <v>1993</v>
      </c>
      <c r="P205" s="74">
        <f t="shared" si="4"/>
        <v>6858550</v>
      </c>
      <c r="R205" s="22"/>
      <c r="U205" s="70">
        <v>1993</v>
      </c>
      <c r="V205" s="70">
        <v>6858559</v>
      </c>
      <c r="W205" s="70">
        <v>6858559</v>
      </c>
      <c r="X205" s="6"/>
      <c r="Z205" s="6"/>
    </row>
    <row r="206" spans="2:26">
      <c r="C206" s="6"/>
      <c r="O206" s="5">
        <v>1994</v>
      </c>
      <c r="P206" s="74">
        <f t="shared" si="4"/>
        <v>7287249.9999999991</v>
      </c>
      <c r="R206" s="22"/>
      <c r="U206" s="70">
        <v>1994</v>
      </c>
      <c r="V206" s="70">
        <v>7287236</v>
      </c>
      <c r="W206" s="70">
        <v>7287236</v>
      </c>
      <c r="X206" s="6"/>
      <c r="Z206" s="6"/>
    </row>
    <row r="207" spans="2:26">
      <c r="C207" s="6"/>
      <c r="O207" s="5">
        <v>1995</v>
      </c>
      <c r="P207" s="74">
        <f t="shared" si="4"/>
        <v>7639750</v>
      </c>
      <c r="R207" s="22"/>
      <c r="U207" s="70">
        <v>1995</v>
      </c>
      <c r="V207" s="70">
        <v>7639749</v>
      </c>
      <c r="W207" s="70">
        <v>7639749</v>
      </c>
    </row>
    <row r="208" spans="2:26">
      <c r="C208" s="6"/>
      <c r="O208" s="5">
        <v>1996</v>
      </c>
      <c r="P208" s="74">
        <f t="shared" si="4"/>
        <v>8073124.9999999991</v>
      </c>
      <c r="R208" s="22"/>
      <c r="U208" s="70">
        <v>1996</v>
      </c>
      <c r="V208" s="70">
        <v>8073122</v>
      </c>
      <c r="W208" s="70">
        <v>8073122</v>
      </c>
    </row>
    <row r="209" spans="15:23">
      <c r="O209" s="5">
        <v>1997</v>
      </c>
      <c r="P209" s="74">
        <f t="shared" si="4"/>
        <v>8577550</v>
      </c>
      <c r="R209" s="22"/>
      <c r="U209" s="70">
        <v>1997</v>
      </c>
      <c r="V209" s="70">
        <v>8577552</v>
      </c>
      <c r="W209" s="70">
        <v>8577552</v>
      </c>
    </row>
    <row r="210" spans="15:23">
      <c r="O210" s="5">
        <v>1998</v>
      </c>
      <c r="P210" s="74">
        <f t="shared" si="4"/>
        <v>9062825</v>
      </c>
      <c r="R210" s="22"/>
      <c r="U210" s="70">
        <v>1998</v>
      </c>
      <c r="V210" s="70">
        <v>9062817</v>
      </c>
      <c r="W210" s="70">
        <v>9062817</v>
      </c>
    </row>
    <row r="211" spans="15:23">
      <c r="O211" s="5">
        <v>1999</v>
      </c>
      <c r="P211" s="74">
        <f t="shared" si="4"/>
        <v>9631175</v>
      </c>
      <c r="R211" s="22"/>
      <c r="U211" s="70">
        <v>1999</v>
      </c>
      <c r="V211" s="70">
        <v>9631172</v>
      </c>
      <c r="W211" s="70">
        <v>9631172</v>
      </c>
    </row>
    <row r="212" spans="15:23">
      <c r="O212" s="5">
        <v>2000</v>
      </c>
      <c r="P212" s="74">
        <f t="shared" si="4"/>
        <v>10250950</v>
      </c>
      <c r="R212" s="22"/>
      <c r="U212" s="70">
        <v>2000</v>
      </c>
      <c r="V212" s="70">
        <v>10250952</v>
      </c>
      <c r="W212" s="70">
        <v>10250952</v>
      </c>
    </row>
    <row r="213" spans="15:23">
      <c r="O213" s="5">
        <v>2001</v>
      </c>
      <c r="P213" s="74">
        <f t="shared" si="4"/>
        <v>10581925</v>
      </c>
      <c r="R213" s="22"/>
      <c r="U213" s="70">
        <v>2001</v>
      </c>
      <c r="V213" s="70">
        <v>10581929</v>
      </c>
      <c r="W213" s="70">
        <v>10581929</v>
      </c>
    </row>
    <row r="214" spans="15:23">
      <c r="O214" s="5">
        <v>2002</v>
      </c>
      <c r="P214" s="74">
        <f t="shared" si="4"/>
        <v>10929100</v>
      </c>
      <c r="R214" s="22"/>
      <c r="U214" s="70">
        <v>2002</v>
      </c>
      <c r="V214" s="70">
        <v>10929108</v>
      </c>
      <c r="W214" s="70">
        <v>10929108</v>
      </c>
    </row>
    <row r="215" spans="15:23">
      <c r="O215" s="5">
        <v>2003</v>
      </c>
      <c r="P215" s="74">
        <f t="shared" si="4"/>
        <v>11456450</v>
      </c>
      <c r="R215" s="22"/>
      <c r="U215" s="70">
        <v>2003</v>
      </c>
      <c r="V215" s="70">
        <v>11456450</v>
      </c>
      <c r="W215" s="70">
        <v>11456450</v>
      </c>
    </row>
    <row r="216" spans="15:23">
      <c r="O216" s="5">
        <v>2004</v>
      </c>
      <c r="P216" s="74">
        <f t="shared" si="4"/>
        <v>12217175</v>
      </c>
      <c r="R216" s="22"/>
      <c r="U216" s="70">
        <v>2004</v>
      </c>
      <c r="V216" s="70">
        <v>12217196</v>
      </c>
      <c r="W216" s="70">
        <v>12217196</v>
      </c>
    </row>
    <row r="217" spans="15:23">
      <c r="O217" s="5">
        <v>2005</v>
      </c>
      <c r="P217" s="74">
        <f t="shared" si="4"/>
        <v>13039200</v>
      </c>
      <c r="R217" s="22"/>
      <c r="U217" s="70">
        <v>2005</v>
      </c>
      <c r="V217" s="70">
        <v>13039197</v>
      </c>
      <c r="W217" s="70">
        <v>13039197</v>
      </c>
    </row>
    <row r="218" spans="15:23">
      <c r="O218" s="5">
        <v>2006</v>
      </c>
      <c r="P218" s="74">
        <f t="shared" si="4"/>
        <v>13815600</v>
      </c>
      <c r="R218" s="22"/>
      <c r="U218" s="70">
        <v>2006</v>
      </c>
      <c r="V218" s="70">
        <v>13815583</v>
      </c>
      <c r="W218" s="70">
        <v>13815583</v>
      </c>
    </row>
    <row r="219" spans="15:23">
      <c r="O219" s="5">
        <v>2007</v>
      </c>
      <c r="P219" s="74">
        <f t="shared" si="4"/>
        <v>14474250</v>
      </c>
      <c r="R219" s="22"/>
      <c r="U219" s="70">
        <v>2007</v>
      </c>
      <c r="V219" s="70">
        <v>14474228</v>
      </c>
      <c r="W219" s="70">
        <v>14474228</v>
      </c>
    </row>
    <row r="220" spans="15:23">
      <c r="O220" s="5">
        <v>2008</v>
      </c>
      <c r="P220" s="74">
        <f t="shared" si="4"/>
        <v>14769849.999999998</v>
      </c>
      <c r="R220" s="22"/>
      <c r="U220" s="70">
        <v>2008</v>
      </c>
      <c r="V220" s="70">
        <v>14769862</v>
      </c>
      <c r="W220" s="70">
        <v>14769862</v>
      </c>
    </row>
    <row r="221" spans="15:23">
      <c r="O221" s="5">
        <v>2009</v>
      </c>
      <c r="P221" s="74">
        <f t="shared" si="4"/>
        <v>14478050</v>
      </c>
      <c r="R221" s="22"/>
      <c r="U221" s="70">
        <v>2009</v>
      </c>
      <c r="V221" s="70">
        <v>14478067</v>
      </c>
      <c r="W221" s="70">
        <v>14478067</v>
      </c>
    </row>
    <row r="222" spans="15:23">
      <c r="O222" s="5">
        <v>2010</v>
      </c>
      <c r="P222" s="74">
        <f t="shared" si="4"/>
        <v>15048975</v>
      </c>
      <c r="R222" s="22"/>
      <c r="U222" s="70">
        <v>2010</v>
      </c>
      <c r="V222" s="70">
        <v>15048971</v>
      </c>
      <c r="W222" s="70">
        <v>15048971</v>
      </c>
    </row>
    <row r="223" spans="15:23">
      <c r="O223" s="5">
        <v>2011</v>
      </c>
      <c r="P223" s="74">
        <f t="shared" ref="P223:P235" si="5">H74*1000</f>
        <v>15599725.000000002</v>
      </c>
      <c r="R223" s="22"/>
      <c r="U223" s="70">
        <v>2011</v>
      </c>
      <c r="V223" s="70">
        <v>15599732</v>
      </c>
      <c r="W223" s="70">
        <v>15599732</v>
      </c>
    </row>
    <row r="224" spans="15:23">
      <c r="O224" s="5">
        <v>2012</v>
      </c>
      <c r="P224" s="74">
        <f t="shared" si="5"/>
        <v>16253950</v>
      </c>
      <c r="R224" s="22"/>
      <c r="U224" s="70">
        <v>2012</v>
      </c>
      <c r="V224" s="70">
        <v>16253970</v>
      </c>
      <c r="W224" s="70">
        <v>16253970</v>
      </c>
    </row>
    <row r="225" spans="15:23">
      <c r="O225" s="5">
        <v>2013</v>
      </c>
      <c r="P225" s="74">
        <f t="shared" si="5"/>
        <v>16880675</v>
      </c>
      <c r="R225" s="22"/>
      <c r="U225" s="70">
        <v>2013</v>
      </c>
      <c r="V225" s="70">
        <v>16880683</v>
      </c>
      <c r="W225" s="70">
        <v>16880683</v>
      </c>
    </row>
    <row r="226" spans="15:23">
      <c r="O226" s="5">
        <v>2014</v>
      </c>
      <c r="P226" s="74">
        <f t="shared" si="5"/>
        <v>17608125</v>
      </c>
      <c r="R226" s="22"/>
      <c r="U226" s="70">
        <v>2014</v>
      </c>
      <c r="V226" s="70">
        <v>17608138</v>
      </c>
      <c r="W226" s="70">
        <v>17608138</v>
      </c>
    </row>
    <row r="227" spans="15:23">
      <c r="O227" s="5">
        <v>2015</v>
      </c>
      <c r="P227" s="74">
        <f t="shared" si="5"/>
        <v>18295000</v>
      </c>
      <c r="R227" s="22"/>
      <c r="U227" s="70">
        <v>2015</v>
      </c>
      <c r="V227" s="70">
        <v>18295019</v>
      </c>
      <c r="W227" s="70">
        <v>18295019</v>
      </c>
    </row>
    <row r="228" spans="15:23">
      <c r="O228" s="5">
        <v>2016</v>
      </c>
      <c r="P228" s="74">
        <f t="shared" si="5"/>
        <v>18804900</v>
      </c>
      <c r="R228" s="22"/>
      <c r="U228" s="70">
        <v>2016</v>
      </c>
      <c r="V228" s="70">
        <v>18804913</v>
      </c>
      <c r="W228" s="70">
        <v>18804913</v>
      </c>
    </row>
    <row r="229" spans="15:23">
      <c r="O229" s="5">
        <v>2017</v>
      </c>
      <c r="P229" s="74">
        <f t="shared" si="5"/>
        <v>19612100</v>
      </c>
      <c r="R229" s="22"/>
      <c r="U229" s="70">
        <v>2017</v>
      </c>
      <c r="V229" s="70">
        <v>19612102</v>
      </c>
      <c r="W229" s="70">
        <v>19612102</v>
      </c>
    </row>
    <row r="230" spans="15:23">
      <c r="O230" s="5">
        <v>2018</v>
      </c>
      <c r="P230" s="74">
        <f t="shared" si="5"/>
        <v>20656525</v>
      </c>
      <c r="R230" s="22"/>
      <c r="U230" s="70">
        <v>2018</v>
      </c>
      <c r="V230" s="70">
        <v>20656516</v>
      </c>
      <c r="W230" s="70">
        <v>20656516</v>
      </c>
    </row>
    <row r="231" spans="15:23">
      <c r="O231" s="5">
        <v>2019</v>
      </c>
      <c r="P231" s="74">
        <f t="shared" si="5"/>
        <v>21539975</v>
      </c>
      <c r="R231" s="22"/>
      <c r="U231" s="70">
        <v>2019</v>
      </c>
      <c r="V231" s="70">
        <v>21539980</v>
      </c>
      <c r="W231" s="70">
        <v>21539980</v>
      </c>
    </row>
    <row r="232" spans="15:23">
      <c r="O232" s="5">
        <v>2020</v>
      </c>
      <c r="P232" s="74">
        <f t="shared" si="5"/>
        <v>21354125</v>
      </c>
      <c r="R232" s="22"/>
      <c r="U232" s="70">
        <v>2020</v>
      </c>
      <c r="V232" s="70">
        <v>21354110</v>
      </c>
      <c r="W232" s="70">
        <v>21354110</v>
      </c>
    </row>
    <row r="233" spans="15:23">
      <c r="O233" s="5">
        <v>2021</v>
      </c>
      <c r="P233" s="74">
        <f t="shared" si="5"/>
        <v>23681175</v>
      </c>
      <c r="R233" s="22"/>
      <c r="U233" s="70">
        <v>2021</v>
      </c>
      <c r="V233" s="70">
        <v>23681170</v>
      </c>
    </row>
    <row r="234" spans="15:23">
      <c r="O234" s="5">
        <v>2022</v>
      </c>
      <c r="P234" s="74">
        <f t="shared" si="5"/>
        <v>26006900</v>
      </c>
      <c r="R234" s="22"/>
      <c r="U234" s="70">
        <v>2022</v>
      </c>
      <c r="V234" s="70">
        <v>26006890</v>
      </c>
    </row>
    <row r="235" spans="15:23">
      <c r="O235" s="5">
        <v>2023</v>
      </c>
      <c r="P235" s="74">
        <f t="shared" si="5"/>
        <v>27720725</v>
      </c>
      <c r="R235" s="22"/>
      <c r="U235" s="70">
        <v>2023</v>
      </c>
      <c r="V235" s="70">
        <v>27720710</v>
      </c>
    </row>
    <row r="236" spans="15:23">
      <c r="O236" s="5">
        <v>2024</v>
      </c>
      <c r="P236" s="74">
        <f>H87*1000</f>
        <v>29179075.000000004</v>
      </c>
      <c r="R236" s="22"/>
      <c r="U236" s="70">
        <v>2024</v>
      </c>
      <c r="V236" s="73">
        <v>29179075.000000004</v>
      </c>
    </row>
  </sheetData>
  <hyperlinks>
    <hyperlink ref="X3" r:id="rId1" xr:uid="{069A0DB8-4544-46B7-8944-FA41E9A216F5}"/>
    <hyperlink ref="X4" r:id="rId2" xr:uid="{6A5EE84E-2F0B-4F89-981D-5B13E424BDC3}"/>
    <hyperlink ref="W1" r:id="rId3" display="https://www.measuringworth.com/datasets/usgdp/result.php?use%5B%5D=NOMINALGDP&amp;year_source=1790&amp;year_result=2020" xr:uid="{61CDE763-B7FB-4F49-8CD4-01B954B7764D}"/>
    <hyperlink ref="V2" r:id="rId4" display="https://www.measuringworth.com/datasets/usgdp/" xr:uid="{36B39BB5-49E1-420E-8E9F-75500FD5E0A2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C4532-B59A-4A01-9108-A1D3B4F3F75C}">
  <sheetPr>
    <tabColor theme="8" tint="0.59999389629810485"/>
  </sheetPr>
  <dimension ref="A1:AD236"/>
  <sheetViews>
    <sheetView topLeftCell="H1" workbookViewId="0">
      <selection activeCell="P2" sqref="P2"/>
    </sheetView>
  </sheetViews>
  <sheetFormatPr defaultRowHeight="15"/>
  <cols>
    <col min="11" max="11" width="12" style="68" bestFit="1" customWidth="1"/>
    <col min="12" max="12" width="12" style="25" customWidth="1"/>
    <col min="13" max="13" width="9.140625" style="25"/>
    <col min="18" max="18" width="5" bestFit="1" customWidth="1"/>
    <col min="21" max="21" width="6" bestFit="1" customWidth="1"/>
    <col min="28" max="28" width="9.140625" style="9"/>
  </cols>
  <sheetData>
    <row r="1" spans="1:30">
      <c r="A1" s="8" t="s">
        <v>299</v>
      </c>
      <c r="B1" s="8" t="s">
        <v>1</v>
      </c>
      <c r="C1" t="s">
        <v>312</v>
      </c>
      <c r="D1" t="s">
        <v>313</v>
      </c>
      <c r="K1" s="68" t="s">
        <v>314</v>
      </c>
      <c r="L1" s="25" t="s">
        <v>315</v>
      </c>
      <c r="M1" s="25" t="s">
        <v>316</v>
      </c>
      <c r="N1" t="s">
        <v>8</v>
      </c>
      <c r="P1" s="34" t="s">
        <v>9</v>
      </c>
      <c r="AB1" s="9" t="s">
        <v>317</v>
      </c>
      <c r="AC1" s="77" t="s">
        <v>9</v>
      </c>
    </row>
    <row r="2" spans="1:30">
      <c r="A2" t="s">
        <v>12</v>
      </c>
      <c r="C2" t="s">
        <v>318</v>
      </c>
      <c r="D2" t="s">
        <v>319</v>
      </c>
      <c r="J2">
        <v>1790</v>
      </c>
      <c r="K2" s="68">
        <f t="shared" ref="K2:K47" si="0">L2</f>
        <v>12.8</v>
      </c>
      <c r="L2" s="25">
        <v>12.8</v>
      </c>
      <c r="M2" s="25">
        <f>'Ee424-430'!G2</f>
        <v>12.5</v>
      </c>
      <c r="P2" t="s">
        <v>320</v>
      </c>
      <c r="AA2">
        <v>1790</v>
      </c>
      <c r="AB2" s="9">
        <f>Customs!W2</f>
        <v>2.2791924342472258</v>
      </c>
      <c r="AC2" s="1" t="s">
        <v>321</v>
      </c>
    </row>
    <row r="3" spans="1:30">
      <c r="A3" t="s">
        <v>16</v>
      </c>
      <c r="C3" t="s">
        <v>322</v>
      </c>
      <c r="D3" t="s">
        <v>306</v>
      </c>
      <c r="J3">
        <v>1791</v>
      </c>
      <c r="K3" s="68">
        <f t="shared" si="0"/>
        <v>11.7</v>
      </c>
      <c r="L3" s="25">
        <v>11.7</v>
      </c>
      <c r="M3" s="25">
        <f>'Ee424-430'!G3</f>
        <v>10</v>
      </c>
      <c r="P3" s="7" t="s">
        <v>323</v>
      </c>
      <c r="AA3">
        <v>1791</v>
      </c>
      <c r="AB3" s="9">
        <f>Customs!W3</f>
        <v>2.0946863800462601</v>
      </c>
      <c r="AD3" s="78"/>
    </row>
    <row r="4" spans="1:30">
      <c r="A4" t="s">
        <v>21</v>
      </c>
      <c r="C4" t="s">
        <v>307</v>
      </c>
      <c r="D4" t="s">
        <v>307</v>
      </c>
      <c r="J4">
        <v>1792</v>
      </c>
      <c r="K4" s="68">
        <f t="shared" si="0"/>
        <v>15.6</v>
      </c>
      <c r="L4" s="25">
        <v>15.6</v>
      </c>
      <c r="M4" s="25">
        <f>'Ee424-430'!G4</f>
        <v>15.63</v>
      </c>
      <c r="N4" s="7"/>
      <c r="O4" s="7"/>
      <c r="P4" s="7" t="s">
        <v>324</v>
      </c>
      <c r="AA4">
        <v>1792</v>
      </c>
      <c r="AB4" s="9">
        <f>Customs!W4</f>
        <v>1.4969025503472599</v>
      </c>
      <c r="AD4" s="83"/>
    </row>
    <row r="5" spans="1:30">
      <c r="A5" t="s">
        <v>26</v>
      </c>
      <c r="C5" t="s">
        <v>308</v>
      </c>
      <c r="D5" t="s">
        <v>308</v>
      </c>
      <c r="J5">
        <v>1793</v>
      </c>
      <c r="K5" s="68">
        <f t="shared" si="0"/>
        <v>21.4</v>
      </c>
      <c r="L5" s="25">
        <v>21.4</v>
      </c>
      <c r="M5" s="25">
        <f>'Ee424-430'!G5</f>
        <v>22.58</v>
      </c>
      <c r="N5" s="7"/>
      <c r="P5" s="78" t="s">
        <v>325</v>
      </c>
      <c r="AA5">
        <v>1793</v>
      </c>
      <c r="AB5" s="9">
        <f>Customs!W5</f>
        <v>1.6620494491737605</v>
      </c>
    </row>
    <row r="6" spans="1:30">
      <c r="A6" t="s">
        <v>42</v>
      </c>
      <c r="C6" t="s">
        <v>43</v>
      </c>
      <c r="D6" t="s">
        <v>43</v>
      </c>
      <c r="J6">
        <v>1794</v>
      </c>
      <c r="K6" s="68">
        <f t="shared" si="0"/>
        <v>29.2</v>
      </c>
      <c r="L6" s="25">
        <v>29.2</v>
      </c>
      <c r="M6" s="25">
        <f>'Ee424-430'!G6</f>
        <v>30</v>
      </c>
      <c r="N6" s="7"/>
      <c r="O6" s="7"/>
      <c r="AA6">
        <v>1794</v>
      </c>
      <c r="AB6" s="9">
        <f>Customs!W6</f>
        <v>1.4955847054070202</v>
      </c>
    </row>
    <row r="7" spans="1:30">
      <c r="A7" t="s">
        <v>45</v>
      </c>
      <c r="C7" t="s">
        <v>326</v>
      </c>
      <c r="D7" t="s">
        <v>327</v>
      </c>
      <c r="J7">
        <v>1795</v>
      </c>
      <c r="K7" s="68">
        <f t="shared" si="0"/>
        <v>17.8</v>
      </c>
      <c r="L7" s="25">
        <v>17.8</v>
      </c>
      <c r="M7" s="25">
        <f>'Ee424-430'!G7</f>
        <v>17.46</v>
      </c>
      <c r="P7" s="78"/>
      <c r="AA7">
        <v>1795</v>
      </c>
      <c r="AB7" s="9">
        <f>Customs!W7</f>
        <v>1.4327688537935108</v>
      </c>
    </row>
    <row r="8" spans="1:30">
      <c r="A8" t="s">
        <v>48</v>
      </c>
      <c r="C8" t="s">
        <v>328</v>
      </c>
      <c r="D8" t="s">
        <v>329</v>
      </c>
      <c r="J8">
        <v>1796</v>
      </c>
      <c r="K8" s="68">
        <f t="shared" si="0"/>
        <v>22.3</v>
      </c>
      <c r="L8" s="25">
        <v>22.3</v>
      </c>
      <c r="M8" s="25">
        <f>'Ee424-430'!G8</f>
        <v>22.81</v>
      </c>
      <c r="O8" s="7"/>
      <c r="AA8">
        <v>1796</v>
      </c>
      <c r="AB8" s="9">
        <f>Customs!W8</f>
        <v>1.5526626942778237</v>
      </c>
    </row>
    <row r="9" spans="1:30">
      <c r="A9" t="s">
        <v>51</v>
      </c>
      <c r="C9" t="s">
        <v>52</v>
      </c>
      <c r="D9" t="s">
        <v>52</v>
      </c>
      <c r="J9">
        <v>1797</v>
      </c>
      <c r="K9" s="68">
        <f t="shared" si="0"/>
        <v>24.2</v>
      </c>
      <c r="L9" s="25">
        <v>24.2</v>
      </c>
      <c r="M9" s="25">
        <f>'Ee424-430'!G9</f>
        <v>24</v>
      </c>
      <c r="AA9">
        <v>1797</v>
      </c>
      <c r="AB9" s="9">
        <f>Customs!W9</f>
        <v>1.819211516069285</v>
      </c>
    </row>
    <row r="10" spans="1:30">
      <c r="A10" t="s">
        <v>79</v>
      </c>
      <c r="B10" s="11">
        <v>17532</v>
      </c>
      <c r="C10" s="10" t="e">
        <v>#N/A</v>
      </c>
      <c r="D10" s="10">
        <v>5973</v>
      </c>
      <c r="F10" t="e">
        <f>(C10/D10)*100</f>
        <v>#N/A</v>
      </c>
      <c r="J10">
        <v>1798</v>
      </c>
      <c r="K10" s="68">
        <f t="shared" si="0"/>
        <v>30.3</v>
      </c>
      <c r="L10" s="25">
        <v>30.3</v>
      </c>
      <c r="M10" s="25">
        <f>'Ee424-430'!G10</f>
        <v>31.58</v>
      </c>
      <c r="AA10">
        <v>1798</v>
      </c>
      <c r="AB10" s="9">
        <f>Customs!W10</f>
        <v>1.6999387080620936</v>
      </c>
    </row>
    <row r="11" spans="1:30">
      <c r="A11" t="s">
        <v>81</v>
      </c>
      <c r="B11" s="11">
        <v>17898</v>
      </c>
      <c r="C11" s="10" t="e">
        <v>#N/A</v>
      </c>
      <c r="D11" s="10">
        <v>7557</v>
      </c>
      <c r="F11" t="e">
        <f t="shared" ref="F11:F74" si="1">(C11/D11)*100</f>
        <v>#N/A</v>
      </c>
      <c r="J11">
        <v>1799</v>
      </c>
      <c r="K11" s="68">
        <f t="shared" si="0"/>
        <v>38.200000000000003</v>
      </c>
      <c r="L11" s="25">
        <v>38.200000000000003</v>
      </c>
      <c r="M11" s="25">
        <f>'Ee424-430'!G11</f>
        <v>44.44</v>
      </c>
      <c r="P11" s="99"/>
      <c r="AA11">
        <v>1799</v>
      </c>
      <c r="AB11" s="9">
        <f>Customs!W11</f>
        <v>1.4786938887077823</v>
      </c>
    </row>
    <row r="12" spans="1:30">
      <c r="A12" t="s">
        <v>83</v>
      </c>
      <c r="B12" s="11">
        <v>18263</v>
      </c>
      <c r="C12" s="10" t="e">
        <v>#N/A</v>
      </c>
      <c r="D12" s="10">
        <v>6874</v>
      </c>
      <c r="F12" t="e">
        <f t="shared" si="1"/>
        <v>#N/A</v>
      </c>
      <c r="J12">
        <v>1800</v>
      </c>
      <c r="K12" s="68">
        <f t="shared" si="0"/>
        <v>28.2</v>
      </c>
      <c r="L12" s="25">
        <v>28.2</v>
      </c>
      <c r="M12" s="25">
        <f>'Ee424-430'!G12</f>
        <v>29.63</v>
      </c>
      <c r="P12" s="100"/>
      <c r="AA12">
        <v>1800</v>
      </c>
      <c r="AB12" s="9">
        <f>Customs!W12</f>
        <v>1.8684511508002748</v>
      </c>
    </row>
    <row r="13" spans="1:30">
      <c r="A13" t="s">
        <v>85</v>
      </c>
      <c r="B13" s="11">
        <v>18628</v>
      </c>
      <c r="C13" s="10" t="e">
        <v>#N/A</v>
      </c>
      <c r="D13" s="10">
        <v>9081</v>
      </c>
      <c r="F13" t="e">
        <f t="shared" si="1"/>
        <v>#N/A</v>
      </c>
      <c r="J13">
        <v>1801</v>
      </c>
      <c r="K13" s="68">
        <f t="shared" si="0"/>
        <v>30.1</v>
      </c>
      <c r="L13" s="25">
        <v>30.1</v>
      </c>
      <c r="M13" s="25">
        <f>'Ee424-430'!G13</f>
        <v>29.85</v>
      </c>
      <c r="P13" s="100"/>
      <c r="AA13">
        <v>1801</v>
      </c>
      <c r="AB13" s="9">
        <f>Customs!W13</f>
        <v>2.0674254581872815</v>
      </c>
    </row>
    <row r="14" spans="1:30">
      <c r="A14" t="s">
        <v>87</v>
      </c>
      <c r="B14" s="11">
        <v>18993</v>
      </c>
      <c r="C14" s="10" t="e">
        <v>#N/A</v>
      </c>
      <c r="D14" s="10">
        <v>11176</v>
      </c>
      <c r="F14" t="e">
        <f t="shared" si="1"/>
        <v>#N/A</v>
      </c>
      <c r="J14">
        <v>1802</v>
      </c>
      <c r="K14" s="68">
        <f t="shared" si="0"/>
        <v>34.799999999999997</v>
      </c>
      <c r="L14" s="25">
        <v>34.799999999999997</v>
      </c>
      <c r="M14" s="25">
        <f>'Ee424-430'!G14</f>
        <v>34.880000000000003</v>
      </c>
      <c r="AA14">
        <v>1802</v>
      </c>
      <c r="AB14" s="9">
        <f>Customs!W14</f>
        <v>2.7275332366971514</v>
      </c>
    </row>
    <row r="15" spans="1:30">
      <c r="A15" t="s">
        <v>89</v>
      </c>
      <c r="B15" s="11">
        <v>19359</v>
      </c>
      <c r="C15" s="10" t="e">
        <v>#N/A</v>
      </c>
      <c r="D15" s="10">
        <v>10838</v>
      </c>
      <c r="F15" t="e">
        <f t="shared" si="1"/>
        <v>#N/A</v>
      </c>
      <c r="J15">
        <v>1803</v>
      </c>
      <c r="K15" s="68">
        <f t="shared" si="0"/>
        <v>27.3</v>
      </c>
      <c r="L15" s="25">
        <v>27.3</v>
      </c>
      <c r="M15" s="25">
        <f>'Ee424-430'!G15</f>
        <v>26.92</v>
      </c>
      <c r="AA15">
        <v>1803</v>
      </c>
      <c r="AB15" s="9">
        <f>Customs!W15</f>
        <v>2.1254811742969424</v>
      </c>
    </row>
    <row r="16" spans="1:30">
      <c r="A16" t="s">
        <v>91</v>
      </c>
      <c r="B16" s="11">
        <v>19724</v>
      </c>
      <c r="C16" s="10" t="e">
        <v>#N/A</v>
      </c>
      <c r="D16" s="10">
        <v>10975</v>
      </c>
      <c r="F16" t="e">
        <f t="shared" si="1"/>
        <v>#N/A</v>
      </c>
      <c r="J16">
        <v>1804</v>
      </c>
      <c r="K16" s="68">
        <f t="shared" si="0"/>
        <v>39.4</v>
      </c>
      <c r="L16" s="25">
        <v>39.4</v>
      </c>
      <c r="M16" s="25">
        <f>'Ee424-430'!G16</f>
        <v>41.18</v>
      </c>
      <c r="AA16">
        <v>1804</v>
      </c>
      <c r="AB16" s="9">
        <f>Customs!W16</f>
        <v>2.062936772444913</v>
      </c>
    </row>
    <row r="17" spans="1:28">
      <c r="A17" t="s">
        <v>93</v>
      </c>
      <c r="B17" s="11">
        <v>20089</v>
      </c>
      <c r="C17" s="10" t="e">
        <v>#N/A</v>
      </c>
      <c r="D17" s="10">
        <v>10353</v>
      </c>
      <c r="F17" t="e">
        <f t="shared" si="1"/>
        <v>#N/A</v>
      </c>
      <c r="J17">
        <v>1805</v>
      </c>
      <c r="K17" s="68">
        <f t="shared" si="0"/>
        <v>32.5</v>
      </c>
      <c r="L17" s="25">
        <v>32.5</v>
      </c>
      <c r="M17" s="25">
        <f>'Ee424-430'!G17</f>
        <v>33.33</v>
      </c>
      <c r="AA17">
        <v>1805</v>
      </c>
      <c r="AB17" s="9">
        <f>Customs!W17</f>
        <v>2.2813992247630708</v>
      </c>
    </row>
    <row r="18" spans="1:28">
      <c r="A18" t="s">
        <v>95</v>
      </c>
      <c r="B18" s="11">
        <v>20454</v>
      </c>
      <c r="C18" s="10" t="e">
        <v>#N/A</v>
      </c>
      <c r="D18" s="10">
        <v>11527</v>
      </c>
      <c r="F18" t="e">
        <f t="shared" si="1"/>
        <v>#N/A</v>
      </c>
      <c r="J18">
        <v>1806</v>
      </c>
      <c r="K18" s="68">
        <f t="shared" si="0"/>
        <v>34.299999999999997</v>
      </c>
      <c r="L18" s="25">
        <v>34.299999999999997</v>
      </c>
      <c r="M18" s="25">
        <f>'Ee424-430'!G18</f>
        <v>34.21</v>
      </c>
      <c r="AA18">
        <v>1806</v>
      </c>
      <c r="AB18" s="9">
        <f>Customs!W18</f>
        <v>2.3505562754387999</v>
      </c>
    </row>
    <row r="19" spans="1:28">
      <c r="A19" t="s">
        <v>97</v>
      </c>
      <c r="B19" s="11">
        <v>20820</v>
      </c>
      <c r="C19" s="10" t="e">
        <v>#N/A</v>
      </c>
      <c r="D19" s="10">
        <v>12803</v>
      </c>
      <c r="F19" t="e">
        <f t="shared" si="1"/>
        <v>#N/A</v>
      </c>
      <c r="J19">
        <v>1807</v>
      </c>
      <c r="K19" s="68">
        <f t="shared" si="0"/>
        <v>31.4</v>
      </c>
      <c r="L19" s="25">
        <v>31.4</v>
      </c>
      <c r="M19" s="25">
        <f>'Ee424-430'!G19</f>
        <v>31.76</v>
      </c>
      <c r="AA19">
        <v>1807</v>
      </c>
      <c r="AB19" s="9">
        <f>Customs!W19</f>
        <v>2.6630972583244619</v>
      </c>
    </row>
    <row r="20" spans="1:28">
      <c r="A20" t="s">
        <v>99</v>
      </c>
      <c r="B20" s="11">
        <v>21185</v>
      </c>
      <c r="C20" s="10" t="e">
        <v>#N/A</v>
      </c>
      <c r="D20" s="10">
        <v>13291</v>
      </c>
      <c r="F20" t="e">
        <f t="shared" si="1"/>
        <v>#N/A</v>
      </c>
      <c r="J20">
        <v>1808</v>
      </c>
      <c r="K20" s="68">
        <f t="shared" si="0"/>
        <v>24.6</v>
      </c>
      <c r="L20" s="25">
        <v>24.6</v>
      </c>
      <c r="M20" s="25">
        <f>'Ee424-430'!G20</f>
        <v>24.44</v>
      </c>
      <c r="AA20">
        <v>1808</v>
      </c>
      <c r="AB20" s="9">
        <f>Customs!W20</f>
        <v>2.5058820843823169</v>
      </c>
    </row>
    <row r="21" spans="1:28">
      <c r="A21" t="s">
        <v>101</v>
      </c>
      <c r="B21" s="11">
        <v>21550</v>
      </c>
      <c r="C21" s="10" t="e">
        <v>#N/A</v>
      </c>
      <c r="D21" s="10">
        <v>12952</v>
      </c>
      <c r="F21" t="e">
        <f t="shared" si="1"/>
        <v>#N/A</v>
      </c>
      <c r="J21">
        <v>1809</v>
      </c>
      <c r="K21" s="68">
        <f t="shared" si="0"/>
        <v>28.9</v>
      </c>
      <c r="L21" s="25">
        <v>28.9</v>
      </c>
      <c r="M21" s="25">
        <f>'Ee424-430'!G21</f>
        <v>30</v>
      </c>
      <c r="AA21">
        <v>1809</v>
      </c>
      <c r="AB21" s="9">
        <f>Customs!W21</f>
        <v>1.051258926429991</v>
      </c>
    </row>
    <row r="22" spans="1:28">
      <c r="A22" t="s">
        <v>103</v>
      </c>
      <c r="B22" s="11">
        <v>21915</v>
      </c>
      <c r="C22" s="10">
        <v>1049</v>
      </c>
      <c r="D22" s="10">
        <v>15310</v>
      </c>
      <c r="F22">
        <f t="shared" si="1"/>
        <v>6.8517308948399736</v>
      </c>
      <c r="J22">
        <v>1810</v>
      </c>
      <c r="K22" s="68">
        <f t="shared" si="0"/>
        <v>25.5</v>
      </c>
      <c r="L22" s="25">
        <v>25.5</v>
      </c>
      <c r="M22" s="25">
        <f>'Ee424-430'!G22</f>
        <v>26.15</v>
      </c>
      <c r="AA22">
        <v>1810</v>
      </c>
      <c r="AB22" s="9">
        <f>Customs!W22</f>
        <v>1.2020574996949207</v>
      </c>
    </row>
    <row r="23" spans="1:28">
      <c r="A23" t="s">
        <v>105</v>
      </c>
      <c r="B23" s="11">
        <v>22281</v>
      </c>
      <c r="C23" s="10">
        <v>1066</v>
      </c>
      <c r="D23" s="10">
        <v>15220</v>
      </c>
      <c r="F23">
        <f t="shared" si="1"/>
        <v>7.0039421813403422</v>
      </c>
      <c r="J23">
        <v>1811</v>
      </c>
      <c r="K23" s="68">
        <f t="shared" si="0"/>
        <v>25.1</v>
      </c>
      <c r="L23" s="25">
        <v>25.1</v>
      </c>
      <c r="M23" s="25">
        <f>'Ee424-430'!G23</f>
        <v>23.81</v>
      </c>
      <c r="AA23">
        <v>1811</v>
      </c>
      <c r="AB23" s="9">
        <f>Customs!W23</f>
        <v>1.7155309293837666</v>
      </c>
    </row>
    <row r="24" spans="1:28">
      <c r="A24" t="s">
        <v>107</v>
      </c>
      <c r="B24" s="11">
        <v>22646</v>
      </c>
      <c r="C24" s="10">
        <v>1030</v>
      </c>
      <c r="D24" s="10">
        <v>15053</v>
      </c>
      <c r="F24">
        <f t="shared" si="1"/>
        <v>6.8424898691290776</v>
      </c>
      <c r="J24">
        <v>1812</v>
      </c>
      <c r="K24" s="68">
        <f t="shared" si="0"/>
        <v>21.2</v>
      </c>
      <c r="L24" s="25">
        <v>21.2</v>
      </c>
      <c r="M24" s="25">
        <f>'Ee424-430'!G24</f>
        <v>21.43</v>
      </c>
      <c r="AA24">
        <v>1812</v>
      </c>
      <c r="AB24" s="9">
        <f>Customs!W24</f>
        <v>1.1268776089921047</v>
      </c>
    </row>
    <row r="25" spans="1:28">
      <c r="A25" t="s">
        <v>109</v>
      </c>
      <c r="B25" s="11">
        <v>23011</v>
      </c>
      <c r="C25" s="10">
        <v>1202</v>
      </c>
      <c r="D25" s="10">
        <v>16869</v>
      </c>
      <c r="F25">
        <f t="shared" si="1"/>
        <v>7.1254964728199655</v>
      </c>
      <c r="J25">
        <v>1813</v>
      </c>
      <c r="K25" s="68">
        <f t="shared" si="0"/>
        <v>38.700000000000003</v>
      </c>
      <c r="L25" s="25">
        <v>38.700000000000003</v>
      </c>
      <c r="M25" s="25">
        <f>'Ee424-430'!G25</f>
        <v>36.840000000000003</v>
      </c>
      <c r="AA25">
        <v>1813</v>
      </c>
      <c r="AB25" s="9">
        <f>Customs!W25</f>
        <v>1.3495431784411314</v>
      </c>
    </row>
    <row r="26" spans="1:28">
      <c r="A26" t="s">
        <v>111</v>
      </c>
      <c r="B26" s="11">
        <v>23376</v>
      </c>
      <c r="C26" s="10">
        <v>1227</v>
      </c>
      <c r="D26" s="10">
        <v>17713</v>
      </c>
      <c r="F26">
        <f t="shared" si="1"/>
        <v>6.9271156777508045</v>
      </c>
      <c r="J26">
        <v>1814</v>
      </c>
      <c r="K26" s="68">
        <f t="shared" si="0"/>
        <v>36.4</v>
      </c>
      <c r="L26" s="25">
        <v>36.4</v>
      </c>
      <c r="M26" s="25">
        <f>'Ee424-430'!G26</f>
        <v>30.77</v>
      </c>
      <c r="AA26">
        <v>1814</v>
      </c>
      <c r="AB26" s="9">
        <f>Customs!W26</f>
        <v>0.55034712950159193</v>
      </c>
    </row>
    <row r="27" spans="1:28">
      <c r="A27" t="s">
        <v>113</v>
      </c>
      <c r="B27" s="11">
        <v>23742</v>
      </c>
      <c r="C27" s="10">
        <v>1318</v>
      </c>
      <c r="D27" s="10">
        <v>19392</v>
      </c>
      <c r="F27">
        <f t="shared" si="1"/>
        <v>6.7966171617161715</v>
      </c>
      <c r="J27">
        <v>1815</v>
      </c>
      <c r="K27" s="68">
        <f t="shared" si="0"/>
        <v>48.2</v>
      </c>
      <c r="L27" s="25">
        <v>48.2</v>
      </c>
      <c r="M27" s="25">
        <f>'Ee424-430'!G27</f>
        <v>48.1</v>
      </c>
      <c r="AA27">
        <v>1815</v>
      </c>
      <c r="AB27" s="9">
        <f>Customs!W27</f>
        <v>0.77890239766066227</v>
      </c>
    </row>
    <row r="28" spans="1:28">
      <c r="A28" t="s">
        <v>115</v>
      </c>
      <c r="B28" s="11">
        <v>24107</v>
      </c>
      <c r="C28" s="10">
        <v>1613</v>
      </c>
      <c r="D28" s="10">
        <v>22247</v>
      </c>
      <c r="F28">
        <f t="shared" si="1"/>
        <v>7.2504157863981664</v>
      </c>
      <c r="J28">
        <v>1816</v>
      </c>
      <c r="K28" s="68">
        <f t="shared" si="0"/>
        <v>24.4</v>
      </c>
      <c r="L28" s="25">
        <v>24.4</v>
      </c>
      <c r="M28" s="25">
        <f>'Ee424-430'!G28</f>
        <v>24.63</v>
      </c>
      <c r="AA28">
        <v>1816</v>
      </c>
      <c r="AB28" s="9">
        <f>Customs!W28</f>
        <v>4.3847452879802802</v>
      </c>
    </row>
    <row r="29" spans="1:28">
      <c r="A29" t="s">
        <v>117</v>
      </c>
      <c r="B29" s="11">
        <v>24472</v>
      </c>
      <c r="C29" s="10">
        <v>1869</v>
      </c>
      <c r="D29" s="10">
        <v>26334</v>
      </c>
      <c r="F29">
        <f t="shared" si="1"/>
        <v>7.0972886762360448</v>
      </c>
      <c r="J29">
        <v>1817</v>
      </c>
      <c r="K29" s="68">
        <f t="shared" si="0"/>
        <v>26.9</v>
      </c>
      <c r="L29" s="25">
        <v>26.9</v>
      </c>
      <c r="M29" s="25">
        <f>'Ee424-430'!G29</f>
        <v>26.83</v>
      </c>
      <c r="AA29">
        <v>1817</v>
      </c>
      <c r="AB29" s="9">
        <f>Customs!W29</f>
        <v>3.382503525171928</v>
      </c>
    </row>
    <row r="30" spans="1:28">
      <c r="A30" t="s">
        <v>119</v>
      </c>
      <c r="B30" s="11">
        <v>24837</v>
      </c>
      <c r="C30" s="10">
        <v>1909</v>
      </c>
      <c r="D30" s="10">
        <v>27761</v>
      </c>
      <c r="F30">
        <f t="shared" si="1"/>
        <v>6.8765534382767193</v>
      </c>
      <c r="J30">
        <v>1818</v>
      </c>
      <c r="K30" s="68">
        <f t="shared" si="0"/>
        <v>24</v>
      </c>
      <c r="L30" s="25">
        <v>24</v>
      </c>
      <c r="M30" s="25">
        <f>'Ee424-430'!G30</f>
        <v>24.07</v>
      </c>
      <c r="AA30">
        <v>1818</v>
      </c>
      <c r="AB30" s="9">
        <f>Customs!W30</f>
        <v>2.3054202328996851</v>
      </c>
    </row>
    <row r="31" spans="1:28">
      <c r="A31" t="s">
        <v>121</v>
      </c>
      <c r="B31" s="11">
        <v>25203</v>
      </c>
      <c r="C31" s="10">
        <v>2258</v>
      </c>
      <c r="D31" s="10">
        <v>33946</v>
      </c>
      <c r="F31">
        <f t="shared" si="1"/>
        <v>6.6517410004124198</v>
      </c>
      <c r="J31">
        <v>1819</v>
      </c>
      <c r="K31" s="68">
        <f t="shared" si="0"/>
        <v>28.7</v>
      </c>
      <c r="L31" s="25">
        <v>28.7</v>
      </c>
      <c r="M31" s="25">
        <f>'Ee424-430'!G31</f>
        <v>28.38</v>
      </c>
      <c r="AA31">
        <v>1819</v>
      </c>
      <c r="AB31" s="9">
        <f>Customs!W31</f>
        <v>2.7596283917032016</v>
      </c>
    </row>
    <row r="32" spans="1:28">
      <c r="A32" t="s">
        <v>123</v>
      </c>
      <c r="B32" s="11">
        <v>25568</v>
      </c>
      <c r="C32" s="10">
        <v>2370</v>
      </c>
      <c r="D32" s="10">
        <v>36813</v>
      </c>
      <c r="F32">
        <f t="shared" si="1"/>
        <v>6.4379431179202999</v>
      </c>
      <c r="J32">
        <v>1820</v>
      </c>
      <c r="K32" s="68">
        <f t="shared" si="0"/>
        <v>29.4</v>
      </c>
      <c r="L32" s="25">
        <v>29.4</v>
      </c>
      <c r="M32" s="25">
        <f>'Ee424-430'!G32</f>
        <v>29.82</v>
      </c>
      <c r="AA32">
        <v>1820</v>
      </c>
      <c r="AB32" s="9">
        <f>Customs!W32</f>
        <v>2.0890611683542026</v>
      </c>
    </row>
    <row r="33" spans="1:28">
      <c r="A33" t="s">
        <v>125</v>
      </c>
      <c r="B33" s="11">
        <v>25933</v>
      </c>
      <c r="C33" s="10">
        <v>2484</v>
      </c>
      <c r="D33" s="10">
        <v>40855</v>
      </c>
      <c r="F33">
        <f t="shared" si="1"/>
        <v>6.0800391628931587</v>
      </c>
      <c r="J33">
        <v>1821</v>
      </c>
      <c r="K33" s="68">
        <f t="shared" si="0"/>
        <v>43.2</v>
      </c>
      <c r="L33" s="25">
        <v>43.2</v>
      </c>
      <c r="M33" s="25">
        <f>'Ee424-430'!G33</f>
        <v>43.21</v>
      </c>
      <c r="AA33">
        <v>1821</v>
      </c>
      <c r="AB33" s="9">
        <f>Customs!W33</f>
        <v>1.7519583958147467</v>
      </c>
    </row>
    <row r="34" spans="1:28">
      <c r="A34" t="s">
        <v>127</v>
      </c>
      <c r="B34" s="11">
        <v>26298</v>
      </c>
      <c r="C34" s="10">
        <v>3112</v>
      </c>
      <c r="D34" s="10">
        <v>46550</v>
      </c>
      <c r="F34">
        <f t="shared" si="1"/>
        <v>6.685284640171858</v>
      </c>
      <c r="J34">
        <v>1822</v>
      </c>
      <c r="K34" s="68">
        <f t="shared" si="0"/>
        <v>35.299999999999997</v>
      </c>
      <c r="L34" s="25">
        <v>35.299999999999997</v>
      </c>
      <c r="M34" s="25">
        <f>'Ee424-430'!G34</f>
        <v>35.229999999999997</v>
      </c>
      <c r="AA34">
        <v>1822</v>
      </c>
      <c r="AB34" s="9">
        <f>Customs!W34</f>
        <v>2.1567849813936593</v>
      </c>
    </row>
    <row r="35" spans="1:28">
      <c r="A35" t="s">
        <v>129</v>
      </c>
      <c r="B35" s="11">
        <v>26664</v>
      </c>
      <c r="C35" s="10">
        <v>2997</v>
      </c>
      <c r="D35" s="10">
        <v>56934</v>
      </c>
      <c r="F35">
        <f t="shared" si="1"/>
        <v>5.2639898830224467</v>
      </c>
      <c r="J35">
        <v>1823</v>
      </c>
      <c r="K35" s="68">
        <f t="shared" si="0"/>
        <v>43.7</v>
      </c>
      <c r="L35" s="25">
        <v>43.7</v>
      </c>
      <c r="M35" s="25">
        <f>'Ee424-430'!G35</f>
        <v>43.69</v>
      </c>
      <c r="AA35">
        <v>1823</v>
      </c>
      <c r="AB35" s="9">
        <f>Customs!W35</f>
        <v>2.4901318601108966</v>
      </c>
    </row>
    <row r="36" spans="1:28">
      <c r="A36" t="s">
        <v>131</v>
      </c>
      <c r="B36" s="11">
        <v>27029</v>
      </c>
      <c r="C36" s="10">
        <v>3271</v>
      </c>
      <c r="D36" s="10">
        <v>71843</v>
      </c>
      <c r="F36">
        <f t="shared" si="1"/>
        <v>4.5529835892153727</v>
      </c>
      <c r="J36">
        <v>1824</v>
      </c>
      <c r="K36" s="68">
        <f t="shared" si="0"/>
        <v>47.3</v>
      </c>
      <c r="L36" s="25">
        <v>47.3</v>
      </c>
      <c r="M36" s="25">
        <f>'Ee424-430'!G36</f>
        <v>47.39</v>
      </c>
      <c r="AA36">
        <v>1824</v>
      </c>
      <c r="AB36" s="9">
        <f>Customs!W36</f>
        <v>2.3489966708593069</v>
      </c>
    </row>
    <row r="37" spans="1:28">
      <c r="A37" t="s">
        <v>133</v>
      </c>
      <c r="B37" s="11">
        <v>27394</v>
      </c>
      <c r="C37" s="10">
        <v>3658</v>
      </c>
      <c r="D37" s="10">
        <v>104520</v>
      </c>
      <c r="F37">
        <f t="shared" si="1"/>
        <v>3.4998086490623805</v>
      </c>
      <c r="J37">
        <v>1825</v>
      </c>
      <c r="K37" s="68">
        <f t="shared" si="0"/>
        <v>47.7</v>
      </c>
      <c r="L37" s="25">
        <v>47.7</v>
      </c>
      <c r="M37" s="25">
        <f>'Ee424-430'!G37</f>
        <v>47.72</v>
      </c>
      <c r="AA37">
        <v>1825</v>
      </c>
      <c r="AB37" s="9">
        <f>Customs!W37</f>
        <v>2.4157782828088288</v>
      </c>
    </row>
    <row r="38" spans="1:28">
      <c r="A38" t="s">
        <v>135</v>
      </c>
      <c r="B38" s="11">
        <v>27759</v>
      </c>
      <c r="C38" s="10">
        <v>5864</v>
      </c>
      <c r="D38" s="10">
        <v>99000</v>
      </c>
      <c r="F38">
        <f t="shared" si="1"/>
        <v>5.9232323232323232</v>
      </c>
      <c r="J38">
        <v>1826</v>
      </c>
      <c r="K38" s="68">
        <f t="shared" si="0"/>
        <v>45.2</v>
      </c>
      <c r="L38" s="25">
        <v>45.2</v>
      </c>
      <c r="M38" s="25">
        <f>'Ee424-430'!G38</f>
        <v>45.28</v>
      </c>
      <c r="AA38">
        <v>1826</v>
      </c>
      <c r="AB38" s="9">
        <f>Customs!W38</f>
        <v>2.65972145432761</v>
      </c>
    </row>
    <row r="39" spans="1:28">
      <c r="A39" t="s">
        <v>137</v>
      </c>
      <c r="B39" s="11">
        <v>28125</v>
      </c>
      <c r="C39" s="10">
        <v>4560</v>
      </c>
      <c r="D39" s="10">
        <v>124632</v>
      </c>
      <c r="F39">
        <f t="shared" si="1"/>
        <v>3.6587714230695165</v>
      </c>
      <c r="J39">
        <v>1827</v>
      </c>
      <c r="K39" s="68">
        <f t="shared" si="0"/>
        <v>51.2</v>
      </c>
      <c r="L39" s="25">
        <v>51.2</v>
      </c>
      <c r="M39" s="25">
        <f>'Ee424-430'!G39</f>
        <v>50.93</v>
      </c>
      <c r="AA39">
        <v>1827</v>
      </c>
      <c r="AB39" s="9">
        <f>Customs!W39</f>
        <v>2.1296529442812866</v>
      </c>
    </row>
    <row r="40" spans="1:28">
      <c r="A40" t="s">
        <v>139</v>
      </c>
      <c r="B40" s="11">
        <v>28490</v>
      </c>
      <c r="C40" s="10">
        <v>5403</v>
      </c>
      <c r="D40" s="10">
        <v>152629</v>
      </c>
      <c r="F40">
        <f t="shared" si="1"/>
        <v>3.5399563647799566</v>
      </c>
      <c r="J40">
        <v>1828</v>
      </c>
      <c r="K40" s="68">
        <f t="shared" si="0"/>
        <v>44.8</v>
      </c>
      <c r="L40" s="25">
        <v>44.8</v>
      </c>
      <c r="M40" s="25">
        <f>'Ee424-430'!G40</f>
        <v>44.74</v>
      </c>
      <c r="AA40">
        <v>1828</v>
      </c>
      <c r="AB40" s="9">
        <f>Customs!W40</f>
        <v>2.5577909090758513</v>
      </c>
    </row>
    <row r="41" spans="1:28">
      <c r="A41" t="s">
        <v>141</v>
      </c>
      <c r="B41" s="11">
        <v>28855</v>
      </c>
      <c r="C41" s="10">
        <v>7100</v>
      </c>
      <c r="D41" s="10">
        <v>177409.25</v>
      </c>
      <c r="F41">
        <f t="shared" si="1"/>
        <v>4.0020461165356371</v>
      </c>
      <c r="J41">
        <v>1829</v>
      </c>
      <c r="K41" s="68">
        <f t="shared" si="0"/>
        <v>50.5</v>
      </c>
      <c r="L41" s="25">
        <v>50.5</v>
      </c>
      <c r="M41" s="25">
        <f>'Ee424-430'!G41</f>
        <v>50.73</v>
      </c>
      <c r="AA41">
        <v>1829</v>
      </c>
      <c r="AB41" s="9">
        <f>Customs!W41</f>
        <v>2.414806550250908</v>
      </c>
    </row>
    <row r="42" spans="1:28">
      <c r="A42" t="s">
        <v>143</v>
      </c>
      <c r="B42" s="11">
        <v>29220</v>
      </c>
      <c r="C42" s="10">
        <v>7454</v>
      </c>
      <c r="D42" s="10">
        <v>212787</v>
      </c>
      <c r="F42">
        <f t="shared" si="1"/>
        <v>3.503033549981907</v>
      </c>
      <c r="J42">
        <v>1830</v>
      </c>
      <c r="K42" s="68">
        <f t="shared" si="0"/>
        <v>57.1</v>
      </c>
      <c r="L42" s="25">
        <v>57.1</v>
      </c>
      <c r="M42" s="25">
        <f>'Ee424-430'!G42</f>
        <v>57.32</v>
      </c>
      <c r="AA42">
        <v>1830</v>
      </c>
      <c r="AB42" s="9">
        <f>Customs!W42</f>
        <v>2.1220165131418054</v>
      </c>
    </row>
    <row r="43" spans="1:28">
      <c r="A43" t="s">
        <v>145</v>
      </c>
      <c r="B43" s="11">
        <v>29586</v>
      </c>
      <c r="C43" s="10">
        <v>7160</v>
      </c>
      <c r="D43" s="10">
        <v>248570.5</v>
      </c>
      <c r="F43">
        <f t="shared" si="1"/>
        <v>2.8804705304933611</v>
      </c>
      <c r="J43">
        <v>1831</v>
      </c>
      <c r="K43" s="68">
        <f t="shared" si="0"/>
        <v>44.2</v>
      </c>
      <c r="L43" s="25">
        <v>44.2</v>
      </c>
      <c r="M43" s="25">
        <f>'Ee424-430'!G43</f>
        <v>44.23</v>
      </c>
      <c r="AA43">
        <v>1831</v>
      </c>
      <c r="AB43" s="9">
        <f>Customs!W43</f>
        <v>2.2722185437781079</v>
      </c>
    </row>
    <row r="44" spans="1:28">
      <c r="A44" t="s">
        <v>147</v>
      </c>
      <c r="B44" s="11">
        <v>29951</v>
      </c>
      <c r="C44" s="10">
        <v>8589</v>
      </c>
      <c r="D44" s="10">
        <v>267814.25</v>
      </c>
      <c r="F44">
        <f t="shared" si="1"/>
        <v>3.2070735593793085</v>
      </c>
      <c r="J44">
        <v>1832</v>
      </c>
      <c r="K44" s="68">
        <f t="shared" si="0"/>
        <v>39</v>
      </c>
      <c r="L44" s="25">
        <v>39</v>
      </c>
      <c r="M44" s="25">
        <f>'Ee424-430'!G44</f>
        <v>38.97</v>
      </c>
      <c r="AA44">
        <v>1832</v>
      </c>
      <c r="AB44" s="9">
        <f>Customs!W44</f>
        <v>2.4955317389394072</v>
      </c>
    </row>
    <row r="45" spans="1:28">
      <c r="A45" t="s">
        <v>149</v>
      </c>
      <c r="B45" s="11">
        <v>30316</v>
      </c>
      <c r="C45" s="10">
        <v>8609</v>
      </c>
      <c r="D45" s="10">
        <v>250542</v>
      </c>
      <c r="F45">
        <f t="shared" si="1"/>
        <v>3.4361504258766997</v>
      </c>
      <c r="J45">
        <v>1833</v>
      </c>
      <c r="K45" s="68">
        <f t="shared" si="0"/>
        <v>29</v>
      </c>
      <c r="L45" s="25">
        <v>29</v>
      </c>
      <c r="M45" s="25">
        <f>'Ee424-430'!G45</f>
        <v>28.99</v>
      </c>
      <c r="AA45">
        <v>1833</v>
      </c>
      <c r="AB45" s="9">
        <f>Customs!W45</f>
        <v>2.4743135180586582</v>
      </c>
    </row>
    <row r="46" spans="1:28">
      <c r="A46" t="s">
        <v>151</v>
      </c>
      <c r="B46" s="11">
        <v>30681</v>
      </c>
      <c r="C46" s="10">
        <v>9091</v>
      </c>
      <c r="D46" s="10">
        <v>272677.5</v>
      </c>
      <c r="F46">
        <f t="shared" si="1"/>
        <v>3.3339751171255418</v>
      </c>
      <c r="J46">
        <v>1834</v>
      </c>
      <c r="K46" s="68">
        <f t="shared" si="0"/>
        <v>21.8</v>
      </c>
      <c r="L46" s="25">
        <v>21.8</v>
      </c>
      <c r="M46" s="25">
        <f>'Ee424-430'!G46</f>
        <v>21.83</v>
      </c>
      <c r="AA46">
        <v>1834</v>
      </c>
      <c r="AB46" s="9">
        <f>Customs!W46</f>
        <v>1.3138212428131246</v>
      </c>
    </row>
    <row r="47" spans="1:28">
      <c r="A47" t="s">
        <v>153</v>
      </c>
      <c r="B47" s="11">
        <v>31047</v>
      </c>
      <c r="C47" s="10">
        <v>11903</v>
      </c>
      <c r="D47" s="10">
        <v>336316</v>
      </c>
      <c r="F47">
        <f t="shared" si="1"/>
        <v>3.5392309613577706</v>
      </c>
      <c r="J47">
        <v>1835</v>
      </c>
      <c r="K47" s="68">
        <f t="shared" si="0"/>
        <v>21.2</v>
      </c>
      <c r="L47" s="25">
        <v>21.2</v>
      </c>
      <c r="M47" s="25">
        <f>'Ee424-430'!G47</f>
        <v>21.25</v>
      </c>
      <c r="AA47">
        <v>1835</v>
      </c>
      <c r="AB47" s="9">
        <f>Customs!W47</f>
        <v>1.4285199227412546</v>
      </c>
    </row>
    <row r="48" spans="1:28">
      <c r="A48" t="s">
        <v>155</v>
      </c>
      <c r="B48" s="11">
        <v>31412</v>
      </c>
      <c r="C48" s="10">
        <v>12158</v>
      </c>
      <c r="D48" s="10">
        <v>343294.5</v>
      </c>
      <c r="F48">
        <f t="shared" si="1"/>
        <v>3.5415656236846207</v>
      </c>
      <c r="J48">
        <v>1836</v>
      </c>
      <c r="K48" s="68">
        <f>L48</f>
        <v>19.5</v>
      </c>
      <c r="L48" s="25">
        <v>19.5</v>
      </c>
      <c r="M48" s="25">
        <f>'Ee424-430'!G48</f>
        <v>19.510000000000002</v>
      </c>
      <c r="AA48">
        <v>1836</v>
      </c>
      <c r="AB48" s="9">
        <f>Customs!W48</f>
        <v>1.5630698954242981</v>
      </c>
    </row>
    <row r="49" spans="1:28">
      <c r="A49" t="s">
        <v>157</v>
      </c>
      <c r="B49" s="11">
        <v>31777</v>
      </c>
      <c r="C49" s="10">
        <v>13697</v>
      </c>
      <c r="D49" s="10">
        <v>370006</v>
      </c>
      <c r="F49">
        <f t="shared" si="1"/>
        <v>3.7018318621860185</v>
      </c>
      <c r="J49">
        <v>1837</v>
      </c>
      <c r="K49" s="68">
        <f t="shared" ref="K49:K65" si="2">M49</f>
        <v>16.05</v>
      </c>
      <c r="M49" s="25">
        <f>'Ee424-430'!G49</f>
        <v>16.05</v>
      </c>
      <c r="AA49">
        <v>1837</v>
      </c>
      <c r="AB49" s="9">
        <f>Customs!W49</f>
        <v>0.71153724233109483</v>
      </c>
    </row>
    <row r="50" spans="1:28">
      <c r="A50" t="s">
        <v>159</v>
      </c>
      <c r="B50" s="11">
        <v>32142</v>
      </c>
      <c r="C50" s="10">
        <v>15533</v>
      </c>
      <c r="D50" s="10">
        <v>414768.25</v>
      </c>
      <c r="F50">
        <f t="shared" si="1"/>
        <v>3.7449828910481937</v>
      </c>
      <c r="J50">
        <v>1838</v>
      </c>
      <c r="K50" s="68">
        <f t="shared" si="2"/>
        <v>23.11</v>
      </c>
      <c r="M50" s="25">
        <f>'Ee424-430'!G50</f>
        <v>23.11</v>
      </c>
      <c r="AA50">
        <v>1838</v>
      </c>
      <c r="AB50" s="9">
        <f>Customs!W50</f>
        <v>1.0011999952957864</v>
      </c>
    </row>
    <row r="51" spans="1:28">
      <c r="A51" t="s">
        <v>161</v>
      </c>
      <c r="B51" s="11">
        <v>32508</v>
      </c>
      <c r="C51" s="10">
        <v>16412</v>
      </c>
      <c r="D51" s="10">
        <v>452125.25</v>
      </c>
      <c r="F51">
        <f t="shared" si="1"/>
        <v>3.6299675808860488</v>
      </c>
      <c r="J51">
        <v>1839</v>
      </c>
      <c r="K51" s="68">
        <f t="shared" si="2"/>
        <v>17.57</v>
      </c>
      <c r="M51" s="25">
        <f>'Ee424-430'!G51</f>
        <v>17.57</v>
      </c>
      <c r="AA51">
        <v>1839</v>
      </c>
      <c r="AB51" s="9">
        <f>Customs!W51</f>
        <v>1.370870454049026</v>
      </c>
    </row>
    <row r="52" spans="1:28">
      <c r="A52" t="s">
        <v>163</v>
      </c>
      <c r="B52" s="11">
        <v>32873</v>
      </c>
      <c r="C52" s="10">
        <v>17481</v>
      </c>
      <c r="D52" s="10">
        <v>484791.5</v>
      </c>
      <c r="F52">
        <f t="shared" si="1"/>
        <v>3.6058800535900484</v>
      </c>
      <c r="J52">
        <v>1840</v>
      </c>
      <c r="K52" s="68">
        <f t="shared" si="2"/>
        <v>17.600000000000001</v>
      </c>
      <c r="M52" s="25">
        <f>'Ee424-430'!G52</f>
        <v>17.600000000000001</v>
      </c>
      <c r="AA52">
        <v>1840</v>
      </c>
      <c r="AB52" s="9">
        <f>Customs!W52</f>
        <v>0.84902599181791538</v>
      </c>
    </row>
    <row r="53" spans="1:28">
      <c r="A53" t="s">
        <v>165</v>
      </c>
      <c r="B53" s="11">
        <v>33238</v>
      </c>
      <c r="C53" s="10">
        <v>17490</v>
      </c>
      <c r="D53" s="10">
        <v>508070.5</v>
      </c>
      <c r="F53">
        <f t="shared" si="1"/>
        <v>3.4424356462341348</v>
      </c>
      <c r="J53">
        <v>1841</v>
      </c>
      <c r="K53" s="68">
        <f t="shared" si="2"/>
        <v>17.37</v>
      </c>
      <c r="M53" s="25">
        <f>'Ee424-430'!G53</f>
        <v>17.37</v>
      </c>
      <c r="AA53">
        <v>1841</v>
      </c>
      <c r="AB53" s="9">
        <f>Customs!W53</f>
        <v>0.8640928018965276</v>
      </c>
    </row>
    <row r="54" spans="1:28">
      <c r="A54" t="s">
        <v>167</v>
      </c>
      <c r="B54" s="11">
        <v>33603</v>
      </c>
      <c r="C54" s="10">
        <v>16836</v>
      </c>
      <c r="D54" s="10">
        <v>500720.25</v>
      </c>
      <c r="F54">
        <f t="shared" si="1"/>
        <v>3.3623565254251253</v>
      </c>
      <c r="J54">
        <v>1842</v>
      </c>
      <c r="K54" s="68">
        <f t="shared" si="2"/>
        <v>18.96</v>
      </c>
      <c r="M54" s="25">
        <f>'Ee424-430'!G54</f>
        <v>18.96</v>
      </c>
      <c r="AA54">
        <v>1842</v>
      </c>
      <c r="AB54" s="9">
        <f>Customs!W54</f>
        <v>1.1056709487073866</v>
      </c>
    </row>
    <row r="55" spans="1:28">
      <c r="A55" t="s">
        <v>169</v>
      </c>
      <c r="B55" s="11">
        <v>33969</v>
      </c>
      <c r="C55" s="10">
        <v>18327</v>
      </c>
      <c r="D55" s="10">
        <v>544926.75</v>
      </c>
      <c r="F55">
        <f t="shared" si="1"/>
        <v>3.3632043205807016</v>
      </c>
      <c r="J55">
        <v>1843</v>
      </c>
      <c r="K55" s="68">
        <f t="shared" si="2"/>
        <v>20.13</v>
      </c>
      <c r="M55" s="25">
        <f>'Ee424-430'!G55</f>
        <v>20.13</v>
      </c>
      <c r="AA55">
        <v>1843</v>
      </c>
      <c r="AB55" s="9">
        <f>Customs!W55</f>
        <v>0.87771130049305923</v>
      </c>
    </row>
    <row r="56" spans="1:28">
      <c r="A56" t="s">
        <v>171</v>
      </c>
      <c r="B56" s="11">
        <v>34334</v>
      </c>
      <c r="C56" s="10">
        <v>19810</v>
      </c>
      <c r="D56" s="10">
        <v>592760.75</v>
      </c>
      <c r="F56">
        <f t="shared" si="1"/>
        <v>3.3419891583577352</v>
      </c>
      <c r="J56">
        <v>1844</v>
      </c>
      <c r="K56" s="68">
        <f t="shared" si="2"/>
        <v>30.5</v>
      </c>
      <c r="M56" s="25">
        <f>'Ee424-430'!G56</f>
        <v>30.5</v>
      </c>
      <c r="AA56">
        <v>1844</v>
      </c>
      <c r="AB56" s="9">
        <f>Customs!W56</f>
        <v>1.5048279944327747</v>
      </c>
    </row>
    <row r="57" spans="1:28">
      <c r="A57" t="s">
        <v>173</v>
      </c>
      <c r="B57" s="11">
        <v>34699</v>
      </c>
      <c r="C57" s="10">
        <v>21442</v>
      </c>
      <c r="D57" s="10">
        <v>676812.25</v>
      </c>
      <c r="F57">
        <f t="shared" si="1"/>
        <v>3.1680868660400283</v>
      </c>
      <c r="J57">
        <v>1845</v>
      </c>
      <c r="K57" s="68">
        <f t="shared" si="2"/>
        <v>29.34</v>
      </c>
      <c r="M57" s="25">
        <f>'Ee424-430'!G57</f>
        <v>29.34</v>
      </c>
      <c r="AA57">
        <v>1845</v>
      </c>
      <c r="AB57" s="9">
        <f>Customs!W57</f>
        <v>1.4480783840320774</v>
      </c>
    </row>
    <row r="58" spans="1:28">
      <c r="A58" t="s">
        <v>175</v>
      </c>
      <c r="B58" s="11">
        <v>35064</v>
      </c>
      <c r="C58" s="10">
        <v>19819</v>
      </c>
      <c r="D58" s="10">
        <v>757448.5</v>
      </c>
      <c r="F58">
        <f t="shared" si="1"/>
        <v>2.6165475276536956</v>
      </c>
      <c r="J58">
        <v>1846</v>
      </c>
      <c r="K58" s="68">
        <f t="shared" si="2"/>
        <v>27.7</v>
      </c>
      <c r="M58" s="25">
        <f>'Ee424-430'!G58</f>
        <v>27.7</v>
      </c>
      <c r="AA58">
        <v>1846</v>
      </c>
      <c r="AB58" s="9">
        <f>Customs!W58</f>
        <v>1.2635606888799831</v>
      </c>
    </row>
    <row r="59" spans="1:28">
      <c r="A59" t="s">
        <v>177</v>
      </c>
      <c r="B59" s="11">
        <v>35430</v>
      </c>
      <c r="C59" s="10">
        <v>19221</v>
      </c>
      <c r="D59" s="10">
        <v>807447.75</v>
      </c>
      <c r="F59">
        <f t="shared" si="1"/>
        <v>2.3804636275226478</v>
      </c>
      <c r="J59">
        <v>1847</v>
      </c>
      <c r="K59" s="68">
        <f t="shared" si="2"/>
        <v>24.2</v>
      </c>
      <c r="M59" s="25">
        <f>'Ee424-430'!G59</f>
        <v>24.2</v>
      </c>
      <c r="AA59">
        <v>1847</v>
      </c>
      <c r="AB59" s="9">
        <f>Customs!W59</f>
        <v>0.95715450396920054</v>
      </c>
    </row>
    <row r="60" spans="1:28">
      <c r="A60" t="s">
        <v>179</v>
      </c>
      <c r="B60" s="11">
        <v>35795</v>
      </c>
      <c r="C60" s="10">
        <v>19617</v>
      </c>
      <c r="D60" s="10">
        <v>885654.25</v>
      </c>
      <c r="F60">
        <f t="shared" si="1"/>
        <v>2.2149727164974369</v>
      </c>
      <c r="J60">
        <v>1848</v>
      </c>
      <c r="K60" s="68">
        <f t="shared" si="2"/>
        <v>23.49</v>
      </c>
      <c r="M60" s="25">
        <f>'Ee424-430'!G60</f>
        <v>23.49</v>
      </c>
      <c r="AA60">
        <v>1848</v>
      </c>
      <c r="AB60" s="9">
        <f>Customs!W60</f>
        <v>1.2739925272524166</v>
      </c>
    </row>
    <row r="61" spans="1:28">
      <c r="A61" t="s">
        <v>181</v>
      </c>
      <c r="B61" s="11">
        <v>36160</v>
      </c>
      <c r="C61" s="10">
        <v>19586</v>
      </c>
      <c r="D61" s="10">
        <v>930750.75</v>
      </c>
      <c r="F61">
        <f t="shared" si="1"/>
        <v>2.1043227738468113</v>
      </c>
      <c r="J61">
        <v>1849</v>
      </c>
      <c r="K61" s="68">
        <f t="shared" si="2"/>
        <v>23.41</v>
      </c>
      <c r="M61" s="25">
        <f>'Ee424-430'!G61</f>
        <v>23.41</v>
      </c>
      <c r="AA61">
        <v>1849</v>
      </c>
      <c r="AB61" s="9">
        <f>Customs!W61</f>
        <v>1.1374187970057976</v>
      </c>
    </row>
    <row r="62" spans="1:28">
      <c r="A62" t="s">
        <v>183</v>
      </c>
      <c r="B62" s="11">
        <v>36525</v>
      </c>
      <c r="C62" s="10">
        <v>19182</v>
      </c>
      <c r="D62" s="10">
        <v>1051209.5</v>
      </c>
      <c r="F62">
        <f t="shared" si="1"/>
        <v>1.8247551986545023</v>
      </c>
      <c r="J62">
        <v>1850</v>
      </c>
      <c r="K62" s="68">
        <f t="shared" si="2"/>
        <v>24.5</v>
      </c>
      <c r="M62" s="25">
        <f>'Ee424-430'!G62</f>
        <v>24.5</v>
      </c>
      <c r="AA62">
        <v>1850</v>
      </c>
      <c r="AB62" s="9">
        <f>Customs!W62</f>
        <v>1.4946750245850697</v>
      </c>
    </row>
    <row r="63" spans="1:28">
      <c r="A63" t="s">
        <v>185</v>
      </c>
      <c r="B63" s="11">
        <v>36891</v>
      </c>
      <c r="C63" s="10">
        <v>21123</v>
      </c>
      <c r="D63" s="10">
        <v>1251172.5</v>
      </c>
      <c r="F63">
        <f t="shared" si="1"/>
        <v>1.6882564154822775</v>
      </c>
      <c r="J63">
        <v>1851</v>
      </c>
      <c r="K63" s="68">
        <f t="shared" si="2"/>
        <v>24.26</v>
      </c>
      <c r="M63" s="25">
        <f>'Ee424-430'!G63</f>
        <v>24.26</v>
      </c>
      <c r="AA63">
        <v>1851</v>
      </c>
      <c r="AB63" s="9">
        <f>Customs!W63</f>
        <v>1.7505621061102186</v>
      </c>
    </row>
    <row r="64" spans="1:28">
      <c r="A64" t="s">
        <v>187</v>
      </c>
      <c r="B64" s="11">
        <v>37256</v>
      </c>
      <c r="C64" s="10">
        <v>20636</v>
      </c>
      <c r="D64" s="10">
        <v>1176188.25</v>
      </c>
      <c r="F64">
        <f t="shared" si="1"/>
        <v>1.7544810535218323</v>
      </c>
      <c r="J64">
        <v>1852</v>
      </c>
      <c r="K64" s="68">
        <f t="shared" si="2"/>
        <v>24.35</v>
      </c>
      <c r="M64" s="25">
        <f>'Ee424-430'!G64</f>
        <v>24.35</v>
      </c>
      <c r="AA64">
        <v>1852</v>
      </c>
      <c r="AB64" s="9">
        <f>Customs!W64</f>
        <v>1.5048773350926794</v>
      </c>
    </row>
    <row r="65" spans="1:28">
      <c r="A65" t="s">
        <v>189</v>
      </c>
      <c r="B65" s="11">
        <v>37621</v>
      </c>
      <c r="C65" s="10">
        <v>19937.75</v>
      </c>
      <c r="D65" s="10">
        <v>1198851.75</v>
      </c>
      <c r="F65">
        <f t="shared" si="1"/>
        <v>1.6630705172678772</v>
      </c>
      <c r="J65">
        <v>1853</v>
      </c>
      <c r="K65" s="68">
        <f t="shared" si="2"/>
        <v>23.37</v>
      </c>
      <c r="M65" s="25">
        <f>'Ee424-430'!G65</f>
        <v>23.37</v>
      </c>
      <c r="AA65">
        <v>1853</v>
      </c>
      <c r="AB65" s="9">
        <f>Customs!W65</f>
        <v>1.7409954600834139</v>
      </c>
    </row>
    <row r="66" spans="1:28">
      <c r="A66" t="s">
        <v>191</v>
      </c>
      <c r="B66" s="11">
        <v>37986</v>
      </c>
      <c r="C66" s="10">
        <v>21458.25</v>
      </c>
      <c r="D66" s="10">
        <v>1299035.75</v>
      </c>
      <c r="F66">
        <f t="shared" si="1"/>
        <v>1.6518598506623086</v>
      </c>
      <c r="J66">
        <v>1854</v>
      </c>
      <c r="K66" s="68">
        <f t="shared" ref="K66:K129" si="3">M66</f>
        <v>23.52</v>
      </c>
      <c r="M66" s="25">
        <f>'Ee424-430'!G66</f>
        <v>23.52</v>
      </c>
      <c r="AA66">
        <v>1854</v>
      </c>
      <c r="AB66" s="9">
        <f>Customs!W66</f>
        <v>1.6943173747160714</v>
      </c>
    </row>
    <row r="67" spans="1:28">
      <c r="A67" t="s">
        <v>193</v>
      </c>
      <c r="B67" s="11">
        <v>38352</v>
      </c>
      <c r="C67" s="10">
        <v>23283</v>
      </c>
      <c r="D67" s="10">
        <v>1513620.5</v>
      </c>
      <c r="F67">
        <f t="shared" si="1"/>
        <v>1.5382323376302052</v>
      </c>
      <c r="J67">
        <v>1855</v>
      </c>
      <c r="K67" s="68">
        <f t="shared" si="3"/>
        <v>23.36</v>
      </c>
      <c r="M67" s="25">
        <f>'Ee424-430'!G67</f>
        <v>23.36</v>
      </c>
      <c r="AA67">
        <v>1855</v>
      </c>
      <c r="AB67" s="9">
        <f>Customs!W67</f>
        <v>1.3092413323542618</v>
      </c>
    </row>
    <row r="68" spans="1:28">
      <c r="A68" t="s">
        <v>195</v>
      </c>
      <c r="B68" s="11">
        <v>38717</v>
      </c>
      <c r="C68" s="10">
        <v>25335.25</v>
      </c>
      <c r="D68" s="10">
        <v>1722750.75</v>
      </c>
      <c r="F68">
        <f t="shared" si="1"/>
        <v>1.4706277155879921</v>
      </c>
      <c r="J68">
        <v>1856</v>
      </c>
      <c r="K68" s="68">
        <f t="shared" si="3"/>
        <v>21.68</v>
      </c>
      <c r="M68" s="25">
        <f>'Ee424-430'!G68</f>
        <v>21.68</v>
      </c>
      <c r="AA68">
        <v>1856</v>
      </c>
      <c r="AB68" s="9">
        <f>Customs!W68</f>
        <v>1.5597780292178449</v>
      </c>
    </row>
    <row r="69" spans="1:28">
      <c r="A69" t="s">
        <v>197</v>
      </c>
      <c r="B69" s="11">
        <v>39082</v>
      </c>
      <c r="C69" s="10">
        <v>26687</v>
      </c>
      <c r="D69" s="10">
        <v>1900640.25</v>
      </c>
      <c r="F69">
        <f t="shared" si="1"/>
        <v>1.4041058006637499</v>
      </c>
      <c r="J69">
        <v>1857</v>
      </c>
      <c r="K69" s="68">
        <f t="shared" si="3"/>
        <v>19.09</v>
      </c>
      <c r="M69" s="25">
        <f>'Ee424-430'!G69</f>
        <v>19.09</v>
      </c>
      <c r="AA69">
        <v>1857</v>
      </c>
      <c r="AB69" s="9">
        <f>Customs!W69</f>
        <v>1.5066657897716644</v>
      </c>
    </row>
    <row r="70" spans="1:28">
      <c r="A70" t="s">
        <v>199</v>
      </c>
      <c r="B70" s="11">
        <v>39447</v>
      </c>
      <c r="C70" s="10">
        <v>28793</v>
      </c>
      <c r="D70" s="10">
        <v>2002720.5</v>
      </c>
      <c r="F70">
        <f t="shared" si="1"/>
        <v>1.4376943762247403</v>
      </c>
      <c r="J70">
        <v>1858</v>
      </c>
      <c r="K70" s="68">
        <f t="shared" si="3"/>
        <v>17.329999999999998</v>
      </c>
      <c r="M70" s="25">
        <f>'Ee424-430'!G70</f>
        <v>17.329999999999998</v>
      </c>
      <c r="AA70">
        <v>1858</v>
      </c>
      <c r="AB70" s="9">
        <f>Customs!W70</f>
        <v>1.0069499624044587</v>
      </c>
    </row>
    <row r="71" spans="1:28">
      <c r="A71" t="s">
        <v>201</v>
      </c>
      <c r="B71" s="11">
        <v>39813</v>
      </c>
      <c r="C71" s="10">
        <v>29243</v>
      </c>
      <c r="D71" s="10">
        <v>2148678.5</v>
      </c>
      <c r="F71">
        <f t="shared" si="1"/>
        <v>1.3609760604017771</v>
      </c>
      <c r="J71">
        <v>1859</v>
      </c>
      <c r="K71" s="68">
        <f t="shared" si="3"/>
        <v>15.43</v>
      </c>
      <c r="M71" s="25">
        <f>'Ee424-430'!G71</f>
        <v>15.43</v>
      </c>
      <c r="AA71">
        <v>1859</v>
      </c>
      <c r="AB71" s="9">
        <f>Customs!W71</f>
        <v>1.1083399266497505</v>
      </c>
    </row>
    <row r="72" spans="1:28">
      <c r="A72" t="s">
        <v>203</v>
      </c>
      <c r="B72" s="11">
        <v>40178</v>
      </c>
      <c r="C72" s="10">
        <v>23081</v>
      </c>
      <c r="D72" s="10">
        <v>1588114.25</v>
      </c>
      <c r="F72">
        <f t="shared" si="1"/>
        <v>1.4533589129371516</v>
      </c>
      <c r="J72">
        <v>1860</v>
      </c>
      <c r="K72" s="68">
        <f t="shared" si="3"/>
        <v>15.67</v>
      </c>
      <c r="M72" s="25">
        <f>'Ee424-430'!G72</f>
        <v>15.67</v>
      </c>
      <c r="AA72">
        <v>1860</v>
      </c>
      <c r="AB72" s="9">
        <f>Customs!W72</f>
        <v>1.2063057125370589</v>
      </c>
    </row>
    <row r="73" spans="1:28">
      <c r="A73" t="s">
        <v>205</v>
      </c>
      <c r="B73" s="11">
        <v>40543</v>
      </c>
      <c r="C73" s="10">
        <v>28603</v>
      </c>
      <c r="D73" s="10">
        <v>1947043.5</v>
      </c>
      <c r="F73">
        <f t="shared" si="1"/>
        <v>1.4690478153158879</v>
      </c>
      <c r="J73">
        <v>1861</v>
      </c>
      <c r="K73" s="68">
        <f t="shared" si="3"/>
        <v>14.21</v>
      </c>
      <c r="M73" s="25">
        <f>'Ee424-430'!G73</f>
        <v>14.21</v>
      </c>
      <c r="AA73">
        <v>1861</v>
      </c>
      <c r="AB73" s="9">
        <f>Customs!W73</f>
        <v>0.84739080373181164</v>
      </c>
    </row>
    <row r="74" spans="1:28">
      <c r="A74" t="s">
        <v>207</v>
      </c>
      <c r="B74" s="11">
        <v>40908</v>
      </c>
      <c r="C74" s="10">
        <v>31891</v>
      </c>
      <c r="D74" s="10">
        <v>2231131.75</v>
      </c>
      <c r="F74">
        <f t="shared" si="1"/>
        <v>1.4293642677085294</v>
      </c>
      <c r="J74">
        <v>1862</v>
      </c>
      <c r="K74" s="68">
        <f t="shared" si="3"/>
        <v>26.08</v>
      </c>
      <c r="M74" s="25">
        <f>'Ee424-430'!G74</f>
        <v>26.08</v>
      </c>
      <c r="AA74">
        <v>1862</v>
      </c>
      <c r="AB74" s="9">
        <f>Customs!W74</f>
        <v>0.83486192390098446</v>
      </c>
    </row>
    <row r="75" spans="1:28">
      <c r="A75" t="s">
        <v>209</v>
      </c>
      <c r="B75" s="11">
        <v>41274</v>
      </c>
      <c r="C75" s="10">
        <v>33503.25</v>
      </c>
      <c r="D75" s="10">
        <v>2293265.25</v>
      </c>
      <c r="F75">
        <f t="shared" ref="F75:F87" si="4">(C75/D75)*100</f>
        <v>1.4609409007527585</v>
      </c>
      <c r="J75">
        <v>1863</v>
      </c>
      <c r="K75" s="68">
        <f t="shared" si="3"/>
        <v>28.28</v>
      </c>
      <c r="M75" s="25">
        <f>'Ee424-430'!G75</f>
        <v>28.28</v>
      </c>
      <c r="AA75">
        <v>1863</v>
      </c>
      <c r="AB75" s="9">
        <f>Customs!W75</f>
        <v>0.89204116528523669</v>
      </c>
    </row>
    <row r="76" spans="1:28">
      <c r="A76" t="s">
        <v>211</v>
      </c>
      <c r="B76" s="11">
        <v>41639</v>
      </c>
      <c r="C76" s="10">
        <v>35468</v>
      </c>
      <c r="D76" s="10">
        <v>2293888</v>
      </c>
      <c r="F76">
        <f t="shared" si="4"/>
        <v>1.5461958038055912</v>
      </c>
      <c r="J76">
        <v>1864</v>
      </c>
      <c r="K76" s="68">
        <f t="shared" si="3"/>
        <v>32.04</v>
      </c>
      <c r="M76" s="25">
        <f>'Ee424-430'!G76</f>
        <v>32.04</v>
      </c>
      <c r="AA76">
        <v>1864</v>
      </c>
      <c r="AB76" s="9">
        <f>Customs!W76</f>
        <v>1.0655865798698041</v>
      </c>
    </row>
    <row r="77" spans="1:28">
      <c r="A77" t="s">
        <v>213</v>
      </c>
      <c r="B77" s="11">
        <v>42004</v>
      </c>
      <c r="C77" s="10">
        <v>37363</v>
      </c>
      <c r="D77" s="10">
        <v>2389312.75</v>
      </c>
      <c r="F77">
        <f t="shared" si="4"/>
        <v>1.5637551007083521</v>
      </c>
      <c r="J77">
        <v>1865</v>
      </c>
      <c r="K77" s="68">
        <f t="shared" si="3"/>
        <v>38.46</v>
      </c>
      <c r="M77" s="25">
        <f>'Ee424-430'!G77</f>
        <v>38.46</v>
      </c>
      <c r="AA77">
        <v>1865</v>
      </c>
      <c r="AB77" s="9">
        <f>Customs!W77</f>
        <v>0.84795184786768607</v>
      </c>
    </row>
    <row r="78" spans="1:28">
      <c r="A78" t="s">
        <v>215</v>
      </c>
      <c r="B78" s="11">
        <v>42369</v>
      </c>
      <c r="C78" s="10">
        <v>38123.25</v>
      </c>
      <c r="D78" s="10">
        <v>2289591</v>
      </c>
      <c r="F78">
        <f t="shared" si="4"/>
        <v>1.6650681278883435</v>
      </c>
      <c r="J78">
        <v>1866</v>
      </c>
      <c r="K78" s="68">
        <f t="shared" si="3"/>
        <v>41.81</v>
      </c>
      <c r="M78" s="25">
        <f>'Ee424-430'!G78</f>
        <v>41.81</v>
      </c>
      <c r="AA78">
        <v>1866</v>
      </c>
      <c r="AB78" s="9">
        <f>Customs!W78</f>
        <v>1.9673944418496274</v>
      </c>
    </row>
    <row r="79" spans="1:28">
      <c r="A79" t="s">
        <v>217</v>
      </c>
      <c r="B79" s="11">
        <v>42735</v>
      </c>
      <c r="C79" s="10">
        <v>37534</v>
      </c>
      <c r="D79" s="10">
        <v>2218696.25</v>
      </c>
      <c r="F79">
        <f t="shared" si="4"/>
        <v>1.6917142218093171</v>
      </c>
      <c r="J79">
        <v>1867</v>
      </c>
      <c r="K79" s="68">
        <f t="shared" si="3"/>
        <v>44.56</v>
      </c>
      <c r="M79" s="25">
        <f>'Ee424-430'!G79</f>
        <v>44.56</v>
      </c>
      <c r="AA79">
        <v>1867</v>
      </c>
      <c r="AB79" s="9">
        <f>Customs!W79</f>
        <v>2.0837996463093922</v>
      </c>
    </row>
    <row r="80" spans="1:28">
      <c r="A80" t="s">
        <v>219</v>
      </c>
      <c r="B80" s="11">
        <v>43100</v>
      </c>
      <c r="C80" s="10">
        <v>38512.75</v>
      </c>
      <c r="D80" s="10">
        <v>2369900.25</v>
      </c>
      <c r="F80">
        <f t="shared" si="4"/>
        <v>1.6250789458332686</v>
      </c>
      <c r="J80">
        <v>1868</v>
      </c>
      <c r="K80" s="68">
        <f t="shared" si="3"/>
        <v>46.56</v>
      </c>
      <c r="M80" s="25">
        <f>'Ee424-430'!G80</f>
        <v>46.56</v>
      </c>
      <c r="AA80">
        <v>1868</v>
      </c>
      <c r="AB80" s="9">
        <f>Customs!W80</f>
        <v>1.9912125542144461</v>
      </c>
    </row>
    <row r="81" spans="1:28">
      <c r="A81" t="s">
        <v>221</v>
      </c>
      <c r="B81" s="11">
        <v>43465</v>
      </c>
      <c r="C81" s="10">
        <v>53284</v>
      </c>
      <c r="D81" s="10">
        <v>2559049.75</v>
      </c>
      <c r="F81">
        <f t="shared" si="4"/>
        <v>2.082179137001928</v>
      </c>
      <c r="J81">
        <v>1869</v>
      </c>
      <c r="K81" s="68">
        <f t="shared" si="3"/>
        <v>44.76</v>
      </c>
      <c r="M81" s="25">
        <f>'Ee424-430'!G81</f>
        <v>44.76</v>
      </c>
      <c r="AA81">
        <v>1869</v>
      </c>
      <c r="AB81" s="9">
        <f>Customs!W81</f>
        <v>2.2473905639330503</v>
      </c>
    </row>
    <row r="82" spans="1:28">
      <c r="A82" t="s">
        <v>223</v>
      </c>
      <c r="B82" s="11">
        <v>43830</v>
      </c>
      <c r="C82" s="10">
        <v>77751.75</v>
      </c>
      <c r="D82" s="10">
        <v>2516685.75</v>
      </c>
      <c r="F82">
        <f t="shared" si="4"/>
        <v>3.0894500833089711</v>
      </c>
      <c r="J82">
        <v>1870</v>
      </c>
      <c r="K82" s="68">
        <f t="shared" si="3"/>
        <v>44.89</v>
      </c>
      <c r="M82" s="25">
        <f>'Ee424-430'!G82</f>
        <v>44.89</v>
      </c>
      <c r="AA82">
        <v>1870</v>
      </c>
      <c r="AB82" s="9">
        <f>Customs!W82</f>
        <v>2.46224822738602</v>
      </c>
    </row>
    <row r="83" spans="1:28">
      <c r="A83" t="s">
        <v>225</v>
      </c>
      <c r="B83" s="11">
        <v>44196</v>
      </c>
      <c r="C83" s="10">
        <v>68626.5</v>
      </c>
      <c r="D83" s="10">
        <v>2305093.25</v>
      </c>
      <c r="F83">
        <f t="shared" si="4"/>
        <v>2.9771680603376893</v>
      </c>
      <c r="J83">
        <v>1871</v>
      </c>
      <c r="K83" s="68">
        <f t="shared" si="3"/>
        <v>40.51</v>
      </c>
      <c r="M83" s="25">
        <f>'Ee424-430'!G83</f>
        <v>40.51</v>
      </c>
      <c r="AA83">
        <v>1871</v>
      </c>
      <c r="AB83" s="9">
        <f>Customs!W83</f>
        <v>2.6614960913825891</v>
      </c>
    </row>
    <row r="84" spans="1:28">
      <c r="A84" t="s">
        <v>227</v>
      </c>
      <c r="B84" s="11">
        <v>44561</v>
      </c>
      <c r="C84" s="10">
        <v>89101.5</v>
      </c>
      <c r="D84" s="10">
        <v>2839603.5</v>
      </c>
      <c r="F84">
        <f t="shared" si="4"/>
        <v>3.1378148392900629</v>
      </c>
      <c r="J84">
        <v>1872</v>
      </c>
      <c r="K84" s="68">
        <f t="shared" si="3"/>
        <v>37.99</v>
      </c>
      <c r="M84" s="25">
        <f>'Ee424-430'!G84</f>
        <v>37.99</v>
      </c>
      <c r="AA84">
        <v>1872</v>
      </c>
      <c r="AB84" s="9">
        <f>Customs!W84</f>
        <v>2.5754843834425749</v>
      </c>
    </row>
    <row r="85" spans="1:28">
      <c r="A85" t="s">
        <v>229</v>
      </c>
      <c r="B85" s="11">
        <v>44926</v>
      </c>
      <c r="C85" s="10">
        <v>102332.5</v>
      </c>
      <c r="D85" s="10">
        <v>3257031.5</v>
      </c>
      <c r="F85">
        <f t="shared" si="4"/>
        <v>3.1418946976717912</v>
      </c>
      <c r="J85">
        <v>1873</v>
      </c>
      <c r="K85" s="68">
        <f t="shared" si="3"/>
        <v>27.9</v>
      </c>
      <c r="M85" s="25">
        <f>'Ee424-430'!G85</f>
        <v>27.9</v>
      </c>
      <c r="AA85">
        <v>1873</v>
      </c>
      <c r="AB85" s="9">
        <f>Customs!W85</f>
        <v>2.1048927733587837</v>
      </c>
    </row>
    <row r="86" spans="1:28">
      <c r="A86" t="s">
        <v>231</v>
      </c>
      <c r="B86" s="11">
        <v>45291</v>
      </c>
      <c r="C86" s="10">
        <v>81632.75</v>
      </c>
      <c r="D86" s="10">
        <v>3096115.25</v>
      </c>
      <c r="F86">
        <f t="shared" si="4"/>
        <v>2.6366185819471677</v>
      </c>
      <c r="J86">
        <v>1874</v>
      </c>
      <c r="K86" s="68">
        <f t="shared" si="3"/>
        <v>28.29</v>
      </c>
      <c r="M86" s="25">
        <f>'Ee424-430'!G86</f>
        <v>28.29</v>
      </c>
      <c r="AA86">
        <v>1874</v>
      </c>
      <c r="AB86" s="9">
        <f>Customs!W86</f>
        <v>1.8835214179393573</v>
      </c>
    </row>
    <row r="87" spans="1:28">
      <c r="A87" t="s">
        <v>22</v>
      </c>
      <c r="B87" s="11">
        <v>45657</v>
      </c>
      <c r="C87" s="10">
        <v>82969.25</v>
      </c>
      <c r="D87" s="10">
        <v>3263362.75</v>
      </c>
      <c r="F87">
        <f t="shared" si="4"/>
        <v>2.5424464381105043</v>
      </c>
      <c r="J87">
        <v>1875</v>
      </c>
      <c r="K87" s="68">
        <f t="shared" si="3"/>
        <v>29.36</v>
      </c>
      <c r="M87" s="25">
        <f>'Ee424-430'!G87</f>
        <v>29.36</v>
      </c>
      <c r="AA87">
        <v>1875</v>
      </c>
      <c r="AB87" s="9">
        <f>Customs!W87</f>
        <v>1.8868603084677416</v>
      </c>
    </row>
    <row r="88" spans="1:28">
      <c r="J88">
        <v>1876</v>
      </c>
      <c r="K88" s="68">
        <f t="shared" si="3"/>
        <v>31.25</v>
      </c>
      <c r="M88" s="25">
        <f>'Ee424-430'!G88</f>
        <v>31.25</v>
      </c>
      <c r="AA88">
        <v>1876</v>
      </c>
      <c r="AB88" s="9">
        <f>Customs!W88</f>
        <v>1.7459875075522966</v>
      </c>
    </row>
    <row r="89" spans="1:28">
      <c r="J89">
        <v>1877</v>
      </c>
      <c r="K89" s="68">
        <f t="shared" si="3"/>
        <v>29.2</v>
      </c>
      <c r="M89" s="25">
        <f>'Ee424-430'!G89</f>
        <v>29.2</v>
      </c>
      <c r="AA89">
        <v>1877</v>
      </c>
      <c r="AB89" s="9">
        <f>Customs!W89</f>
        <v>1.5056928381077357</v>
      </c>
    </row>
    <row r="90" spans="1:28">
      <c r="J90">
        <v>1878</v>
      </c>
      <c r="K90" s="68">
        <f t="shared" si="3"/>
        <v>29</v>
      </c>
      <c r="M90" s="25">
        <f>'Ee424-430'!G90</f>
        <v>29</v>
      </c>
      <c r="AA90">
        <v>1878</v>
      </c>
      <c r="AB90" s="9">
        <f>Customs!W90</f>
        <v>1.5218621362786426</v>
      </c>
    </row>
    <row r="91" spans="1:28">
      <c r="J91">
        <v>1879</v>
      </c>
      <c r="K91" s="68">
        <f t="shared" si="3"/>
        <v>30.33</v>
      </c>
      <c r="M91" s="25">
        <f>'Ee424-430'!G91</f>
        <v>30.33</v>
      </c>
      <c r="AA91">
        <v>1879</v>
      </c>
      <c r="AB91" s="9">
        <f>Customs!W91</f>
        <v>1.4358456659347989</v>
      </c>
    </row>
    <row r="92" spans="1:28">
      <c r="J92">
        <v>1880</v>
      </c>
      <c r="K92" s="68">
        <f t="shared" si="3"/>
        <v>29.12</v>
      </c>
      <c r="M92" s="25">
        <f>'Ee424-430'!G92</f>
        <v>29.12</v>
      </c>
      <c r="AA92">
        <v>1880</v>
      </c>
      <c r="AB92" s="9">
        <f>Customs!W92</f>
        <v>1.7606993571928884</v>
      </c>
    </row>
    <row r="93" spans="1:28">
      <c r="J93">
        <v>1881</v>
      </c>
      <c r="K93" s="68">
        <f t="shared" si="3"/>
        <v>29.79</v>
      </c>
      <c r="M93" s="25">
        <f>'Ee424-430'!G93</f>
        <v>29.79</v>
      </c>
      <c r="AA93">
        <v>1881</v>
      </c>
      <c r="AB93" s="9">
        <f>Customs!W93</f>
        <v>1.6652063021435188</v>
      </c>
    </row>
    <row r="94" spans="1:28">
      <c r="J94">
        <v>1882</v>
      </c>
      <c r="K94" s="68">
        <f t="shared" si="3"/>
        <v>30.16</v>
      </c>
      <c r="M94" s="25">
        <f>'Ee424-430'!G94</f>
        <v>30.16</v>
      </c>
      <c r="AA94">
        <v>1882</v>
      </c>
      <c r="AB94" s="9">
        <f>Customs!W94</f>
        <v>1.7604605294394178</v>
      </c>
    </row>
    <row r="95" spans="1:28">
      <c r="J95">
        <v>1883</v>
      </c>
      <c r="K95" s="68">
        <f t="shared" si="3"/>
        <v>30.04</v>
      </c>
      <c r="M95" s="25">
        <f>'Ee424-430'!G95</f>
        <v>30.04</v>
      </c>
      <c r="AA95">
        <v>1883</v>
      </c>
      <c r="AB95" s="9">
        <f>Customs!W95</f>
        <v>1.698514708772018</v>
      </c>
    </row>
    <row r="96" spans="1:28">
      <c r="J96">
        <v>1884</v>
      </c>
      <c r="K96" s="68">
        <f t="shared" si="3"/>
        <v>28.5</v>
      </c>
      <c r="M96" s="25">
        <f>'Ee424-430'!G96</f>
        <v>28.5</v>
      </c>
      <c r="AA96">
        <v>1884</v>
      </c>
      <c r="AB96" s="9">
        <f>Customs!W96</f>
        <v>1.611406342188594</v>
      </c>
    </row>
    <row r="97" spans="10:28">
      <c r="J97">
        <v>1885</v>
      </c>
      <c r="K97" s="68">
        <f t="shared" si="3"/>
        <v>30.75</v>
      </c>
      <c r="M97" s="25">
        <f>'Ee424-430'!G97</f>
        <v>30.75</v>
      </c>
      <c r="AA97">
        <v>1885</v>
      </c>
      <c r="AB97" s="9">
        <f>Customs!W97</f>
        <v>1.5219577038513739</v>
      </c>
    </row>
    <row r="98" spans="10:28">
      <c r="J98">
        <v>1886</v>
      </c>
      <c r="K98" s="68">
        <f t="shared" si="3"/>
        <v>30.35</v>
      </c>
      <c r="M98" s="25">
        <f>'Ee424-430'!G98</f>
        <v>30.35</v>
      </c>
      <c r="AA98">
        <v>1886</v>
      </c>
      <c r="AB98" s="9">
        <f>Customs!W98</f>
        <v>1.5371188554287316</v>
      </c>
    </row>
    <row r="99" spans="10:28">
      <c r="J99">
        <v>1887</v>
      </c>
      <c r="K99" s="68">
        <f t="shared" si="3"/>
        <v>31.52</v>
      </c>
      <c r="M99" s="25">
        <f>'Ee424-430'!G99</f>
        <v>31.52</v>
      </c>
      <c r="AA99">
        <v>1887</v>
      </c>
      <c r="AB99" s="9">
        <f>Customs!W99</f>
        <v>1.6018589417484124</v>
      </c>
    </row>
    <row r="100" spans="10:28">
      <c r="J100">
        <v>1888</v>
      </c>
      <c r="K100" s="68">
        <f t="shared" si="3"/>
        <v>30.55</v>
      </c>
      <c r="M100" s="25">
        <f>'Ee424-430'!G100</f>
        <v>30.55</v>
      </c>
      <c r="AA100">
        <v>1888</v>
      </c>
      <c r="AB100" s="9">
        <f>Customs!W100</f>
        <v>1.5286917426097273</v>
      </c>
    </row>
    <row r="101" spans="10:28">
      <c r="J101">
        <v>1889</v>
      </c>
      <c r="K101" s="68">
        <f t="shared" si="3"/>
        <v>30.02</v>
      </c>
      <c r="M101" s="25">
        <f>'Ee424-430'!G101</f>
        <v>30.02</v>
      </c>
      <c r="AA101">
        <v>1889</v>
      </c>
      <c r="AB101" s="9">
        <f>Customs!W101</f>
        <v>1.5608308766679093</v>
      </c>
    </row>
    <row r="102" spans="10:28">
      <c r="J102">
        <v>1890</v>
      </c>
      <c r="K102" s="68">
        <f t="shared" si="3"/>
        <v>29.59</v>
      </c>
      <c r="M102" s="25">
        <f>'Ee424-430'!G102</f>
        <v>29.59</v>
      </c>
      <c r="AA102">
        <v>1890</v>
      </c>
      <c r="AB102" s="9">
        <f>Customs!W102</f>
        <v>1.4717224218463907</v>
      </c>
    </row>
    <row r="103" spans="10:28">
      <c r="J103">
        <v>1891</v>
      </c>
      <c r="K103" s="68">
        <f t="shared" si="3"/>
        <v>25.65</v>
      </c>
      <c r="M103" s="25">
        <f>'Ee424-430'!G103</f>
        <v>25.65</v>
      </c>
      <c r="AA103">
        <v>1891</v>
      </c>
      <c r="AB103" s="9">
        <f>Customs!W103</f>
        <v>1.3766437915779832</v>
      </c>
    </row>
    <row r="104" spans="10:28">
      <c r="J104">
        <v>1892</v>
      </c>
      <c r="K104" s="68">
        <f t="shared" si="3"/>
        <v>21.65</v>
      </c>
      <c r="M104" s="25">
        <f>'Ee424-430'!G104</f>
        <v>21.65</v>
      </c>
      <c r="AA104">
        <v>1892</v>
      </c>
      <c r="AB104" s="9">
        <f>Customs!W104</f>
        <v>1.0484255555910693</v>
      </c>
    </row>
    <row r="105" spans="10:28">
      <c r="J105">
        <v>1893</v>
      </c>
      <c r="K105" s="68">
        <f t="shared" si="3"/>
        <v>23.91</v>
      </c>
      <c r="M105" s="25">
        <f>'Ee424-430'!G105</f>
        <v>23.91</v>
      </c>
      <c r="AA105">
        <v>1893</v>
      </c>
      <c r="AB105" s="9">
        <f>Customs!W105</f>
        <v>1.276469603363247</v>
      </c>
    </row>
    <row r="106" spans="10:28">
      <c r="J106">
        <v>1894</v>
      </c>
      <c r="K106" s="68">
        <f t="shared" si="3"/>
        <v>20.56</v>
      </c>
      <c r="M106" s="25">
        <f>'Ee424-430'!G106</f>
        <v>20.56</v>
      </c>
      <c r="AA106">
        <v>1894</v>
      </c>
      <c r="AB106" s="9">
        <f>Customs!W106</f>
        <v>0.90233635541632284</v>
      </c>
    </row>
    <row r="107" spans="10:28">
      <c r="J107">
        <v>1895</v>
      </c>
      <c r="K107" s="68">
        <f t="shared" si="3"/>
        <v>20.440000000000001</v>
      </c>
      <c r="M107" s="25">
        <f>'Ee424-430'!G107</f>
        <v>20.440000000000001</v>
      </c>
      <c r="AA107">
        <v>1895</v>
      </c>
      <c r="AB107" s="9">
        <f>Customs!W107</f>
        <v>0.94448623910173257</v>
      </c>
    </row>
    <row r="108" spans="10:28">
      <c r="J108">
        <v>1896</v>
      </c>
      <c r="K108" s="68">
        <f t="shared" si="3"/>
        <v>20.67</v>
      </c>
      <c r="M108" s="25">
        <f>'Ee424-430'!G108</f>
        <v>20.67</v>
      </c>
      <c r="AA108">
        <v>1896</v>
      </c>
      <c r="AB108" s="9">
        <f>Customs!W108</f>
        <v>1.000589314240278</v>
      </c>
    </row>
    <row r="109" spans="10:28">
      <c r="J109">
        <v>1897</v>
      </c>
      <c r="K109" s="68">
        <f t="shared" si="3"/>
        <v>21.89</v>
      </c>
      <c r="M109" s="25">
        <f>'Ee424-430'!G109</f>
        <v>21.89</v>
      </c>
      <c r="AA109">
        <v>1897</v>
      </c>
      <c r="AB109" s="9">
        <f>Customs!W109</f>
        <v>1.0596041812628934</v>
      </c>
    </row>
    <row r="110" spans="10:28">
      <c r="J110">
        <v>1898</v>
      </c>
      <c r="K110" s="68">
        <f t="shared" si="3"/>
        <v>24.77</v>
      </c>
      <c r="M110" s="25">
        <f>'Ee424-430'!G110</f>
        <v>24.77</v>
      </c>
      <c r="AA110">
        <v>1898</v>
      </c>
      <c r="AB110" s="9">
        <f>Customs!W110</f>
        <v>0.80155712537889989</v>
      </c>
    </row>
    <row r="111" spans="10:28">
      <c r="J111">
        <v>1899</v>
      </c>
      <c r="K111" s="68">
        <f t="shared" si="3"/>
        <v>29.48</v>
      </c>
      <c r="M111" s="25">
        <f>'Ee424-430'!G111</f>
        <v>29.48</v>
      </c>
      <c r="AA111">
        <v>1899</v>
      </c>
      <c r="AB111" s="9">
        <f>Customs!W111</f>
        <v>1.0243678575171764</v>
      </c>
    </row>
    <row r="112" spans="10:28">
      <c r="J112">
        <v>1900</v>
      </c>
      <c r="K112" s="68">
        <f t="shared" si="3"/>
        <v>27.62</v>
      </c>
      <c r="M112" s="25">
        <f>'Ee424-430'!G112</f>
        <v>27.62</v>
      </c>
      <c r="AA112">
        <v>1900</v>
      </c>
      <c r="AB112" s="9">
        <f>Customs!W112</f>
        <v>1.1001160173056672</v>
      </c>
    </row>
    <row r="113" spans="10:28">
      <c r="J113">
        <v>1901</v>
      </c>
      <c r="K113" s="68">
        <f t="shared" si="3"/>
        <v>28.91</v>
      </c>
      <c r="M113" s="25">
        <f>'Ee424-430'!G113</f>
        <v>28.91</v>
      </c>
      <c r="AA113">
        <v>1901</v>
      </c>
      <c r="AB113" s="9">
        <f>Customs!W113</f>
        <v>1.0404753281420096</v>
      </c>
    </row>
    <row r="114" spans="10:28">
      <c r="J114">
        <v>1902</v>
      </c>
      <c r="K114" s="68">
        <f t="shared" si="3"/>
        <v>27.95</v>
      </c>
      <c r="M114" s="25">
        <f>'Ee424-430'!G114</f>
        <v>27.95</v>
      </c>
      <c r="AA114">
        <v>1902</v>
      </c>
      <c r="AB114" s="9">
        <f>Customs!W114</f>
        <v>1.0276756396613174</v>
      </c>
    </row>
    <row r="115" spans="10:28">
      <c r="J115">
        <v>1903</v>
      </c>
      <c r="K115" s="68">
        <f t="shared" si="3"/>
        <v>27.85</v>
      </c>
      <c r="M115" s="25">
        <f>'Ee424-430'!G115</f>
        <v>27.85</v>
      </c>
      <c r="AA115">
        <v>1903</v>
      </c>
      <c r="AB115" s="9">
        <f>Customs!W115</f>
        <v>1.0676239074339351</v>
      </c>
    </row>
    <row r="116" spans="10:28">
      <c r="J116">
        <v>1904</v>
      </c>
      <c r="K116" s="68">
        <f t="shared" si="3"/>
        <v>26.29</v>
      </c>
      <c r="M116" s="25">
        <f>'Ee424-430'!G116</f>
        <v>26.29</v>
      </c>
      <c r="AA116">
        <v>1904</v>
      </c>
      <c r="AB116" s="9">
        <f>Customs!W116</f>
        <v>0.99123891907664174</v>
      </c>
    </row>
    <row r="117" spans="10:28">
      <c r="J117">
        <v>1905</v>
      </c>
      <c r="K117" s="68">
        <f t="shared" si="3"/>
        <v>23.77</v>
      </c>
      <c r="M117" s="25">
        <f>'Ee424-430'!G117</f>
        <v>23.77</v>
      </c>
      <c r="AA117">
        <v>1905</v>
      </c>
      <c r="AB117" s="9">
        <f>Customs!W117</f>
        <v>0.88673427850002451</v>
      </c>
    </row>
    <row r="118" spans="10:28">
      <c r="J118">
        <v>1906</v>
      </c>
      <c r="K118" s="68">
        <f t="shared" si="3"/>
        <v>24.22</v>
      </c>
      <c r="M118" s="25">
        <f>'Ee424-430'!G118</f>
        <v>24.22</v>
      </c>
      <c r="AA118">
        <v>1906</v>
      </c>
      <c r="AB118" s="9">
        <f>Customs!W118</f>
        <v>0.94416926641771126</v>
      </c>
    </row>
    <row r="119" spans="10:28">
      <c r="J119">
        <v>1907</v>
      </c>
      <c r="K119" s="68">
        <f t="shared" si="3"/>
        <v>23.28</v>
      </c>
      <c r="M119" s="25">
        <f>'Ee424-430'!G119</f>
        <v>23.28</v>
      </c>
      <c r="AA119">
        <v>1907</v>
      </c>
      <c r="AB119" s="9">
        <f>Customs!W119</f>
        <v>0.95900003705144854</v>
      </c>
    </row>
    <row r="120" spans="10:28">
      <c r="J120">
        <v>1908</v>
      </c>
      <c r="K120" s="68">
        <f t="shared" si="3"/>
        <v>23.88</v>
      </c>
      <c r="M120" s="25">
        <f>'Ee424-430'!G120</f>
        <v>23.88</v>
      </c>
      <c r="AA120">
        <v>1908</v>
      </c>
      <c r="AB120" s="9">
        <f>Customs!W120</f>
        <v>0.9289530958450205</v>
      </c>
    </row>
    <row r="121" spans="10:28">
      <c r="J121">
        <v>1909</v>
      </c>
      <c r="K121" s="68">
        <f t="shared" si="3"/>
        <v>22.99</v>
      </c>
      <c r="M121" s="25">
        <f>'Ee424-430'!G121</f>
        <v>22.99</v>
      </c>
      <c r="AA121">
        <v>1909</v>
      </c>
      <c r="AB121" s="9">
        <f>Customs!W121</f>
        <v>0.9240601061395407</v>
      </c>
    </row>
    <row r="122" spans="10:28">
      <c r="J122">
        <v>1910</v>
      </c>
      <c r="K122" s="68">
        <f t="shared" si="3"/>
        <v>21.11</v>
      </c>
      <c r="M122" s="25">
        <f>'Ee424-430'!G122</f>
        <v>21.11</v>
      </c>
      <c r="AA122">
        <v>1910</v>
      </c>
      <c r="AB122" s="9">
        <f>Customs!W122</f>
        <v>0.98882228635432201</v>
      </c>
    </row>
    <row r="123" spans="10:28">
      <c r="J123">
        <v>1911</v>
      </c>
      <c r="K123" s="68">
        <f t="shared" si="3"/>
        <v>20.29</v>
      </c>
      <c r="M123" s="25">
        <f>'Ee424-430'!G123</f>
        <v>20.29</v>
      </c>
      <c r="AA123">
        <v>1911</v>
      </c>
      <c r="AB123" s="9">
        <f>Customs!W123</f>
        <v>0.90696081035756915</v>
      </c>
    </row>
    <row r="124" spans="10:28">
      <c r="J124">
        <v>1912</v>
      </c>
      <c r="K124" s="68">
        <f t="shared" si="3"/>
        <v>18.579999999999998</v>
      </c>
      <c r="M124" s="25">
        <f>'Ee424-430'!G124</f>
        <v>18.579999999999998</v>
      </c>
      <c r="AA124">
        <v>1912</v>
      </c>
      <c r="AB124" s="9">
        <f>Customs!W124</f>
        <v>0.82471526391454941</v>
      </c>
    </row>
    <row r="125" spans="10:28">
      <c r="J125">
        <v>1913</v>
      </c>
      <c r="K125" s="68">
        <f t="shared" si="3"/>
        <v>17.690000000000001</v>
      </c>
      <c r="M125" s="25">
        <f>'Ee424-430'!G125</f>
        <v>17.690000000000001</v>
      </c>
      <c r="AA125">
        <v>1913</v>
      </c>
      <c r="AB125" s="9">
        <f>Customs!W125</f>
        <v>0.80696536263767515</v>
      </c>
    </row>
    <row r="126" spans="10:28">
      <c r="J126">
        <v>1914</v>
      </c>
      <c r="K126" s="68">
        <f t="shared" si="3"/>
        <v>14.88</v>
      </c>
      <c r="M126" s="25">
        <f>'Ee424-430'!G126</f>
        <v>14.88</v>
      </c>
      <c r="AA126">
        <v>1914</v>
      </c>
      <c r="AB126" s="9">
        <f>Customs!W126</f>
        <v>0.79359632209847142</v>
      </c>
    </row>
    <row r="127" spans="10:28">
      <c r="J127">
        <v>1915</v>
      </c>
      <c r="K127" s="68">
        <f t="shared" si="3"/>
        <v>12.49</v>
      </c>
      <c r="M127" s="25">
        <f>'Ee424-430'!G127</f>
        <v>12.49</v>
      </c>
      <c r="AA127">
        <v>1915</v>
      </c>
      <c r="AB127" s="9">
        <f>Customs!W127</f>
        <v>0.53726806969314833</v>
      </c>
    </row>
    <row r="128" spans="10:28">
      <c r="J128">
        <v>1916</v>
      </c>
      <c r="K128" s="68">
        <f t="shared" si="3"/>
        <v>9.08</v>
      </c>
      <c r="M128" s="25">
        <f>'Ee424-430'!G128</f>
        <v>9.08</v>
      </c>
      <c r="AA128">
        <v>1916</v>
      </c>
      <c r="AB128" s="9">
        <f>Customs!W128</f>
        <v>0.42538921577489619</v>
      </c>
    </row>
    <row r="129" spans="10:28">
      <c r="J129">
        <v>1917</v>
      </c>
      <c r="K129" s="68">
        <f t="shared" si="3"/>
        <v>7.01</v>
      </c>
      <c r="M129" s="25">
        <f>'Ee424-430'!G129</f>
        <v>7.01</v>
      </c>
      <c r="AA129">
        <v>1917</v>
      </c>
      <c r="AB129" s="9">
        <f>Customs!W129</f>
        <v>0.37491597560912165</v>
      </c>
    </row>
    <row r="130" spans="10:28">
      <c r="J130">
        <v>1918</v>
      </c>
      <c r="K130" s="68">
        <f t="shared" ref="K130:K169" si="5">M130</f>
        <v>5.79</v>
      </c>
      <c r="M130" s="25">
        <f>'Ee424-430'!G130</f>
        <v>5.79</v>
      </c>
      <c r="AA130">
        <v>1918</v>
      </c>
      <c r="AB130" s="9">
        <f>Customs!W130</f>
        <v>0.23507974749617716</v>
      </c>
    </row>
    <row r="131" spans="10:28">
      <c r="J131">
        <v>1919</v>
      </c>
      <c r="K131" s="68">
        <f t="shared" si="5"/>
        <v>6.2</v>
      </c>
      <c r="M131" s="25">
        <f>'Ee424-430'!G131</f>
        <v>6.2</v>
      </c>
      <c r="AA131">
        <v>1919</v>
      </c>
      <c r="AB131" s="9">
        <f>Customs!W131</f>
        <v>0.23327013278800474</v>
      </c>
    </row>
    <row r="132" spans="10:28">
      <c r="J132">
        <v>1920</v>
      </c>
      <c r="K132" s="68">
        <f t="shared" si="5"/>
        <v>6.38</v>
      </c>
      <c r="M132" s="25">
        <f>'Ee424-430'!G132</f>
        <v>6.38</v>
      </c>
      <c r="AA132">
        <v>1920</v>
      </c>
      <c r="AB132" s="9">
        <f>Customs!W132</f>
        <v>0.36179588792461914</v>
      </c>
    </row>
    <row r="133" spans="10:28">
      <c r="J133">
        <v>1921</v>
      </c>
      <c r="K133" s="68">
        <f t="shared" si="5"/>
        <v>11.44</v>
      </c>
      <c r="M133" s="25">
        <f>'Ee424-430'!G133</f>
        <v>11.44</v>
      </c>
      <c r="AA133">
        <v>1921</v>
      </c>
      <c r="AB133" s="9">
        <f>Customs!W133</f>
        <v>0.41524998480846909</v>
      </c>
    </row>
    <row r="134" spans="10:28">
      <c r="J134">
        <v>1922</v>
      </c>
      <c r="K134" s="68">
        <f t="shared" si="5"/>
        <v>14.68</v>
      </c>
      <c r="M134" s="25">
        <f>'Ee424-430'!G134</f>
        <v>14.68</v>
      </c>
      <c r="AA134">
        <v>1922</v>
      </c>
      <c r="AB134" s="9">
        <f>Customs!W134</f>
        <v>0.48069483453667117</v>
      </c>
    </row>
    <row r="135" spans="10:28">
      <c r="J135">
        <v>1923</v>
      </c>
      <c r="K135" s="68">
        <f t="shared" si="5"/>
        <v>15.18</v>
      </c>
      <c r="M135" s="25">
        <f>'Ee424-430'!G135</f>
        <v>15.18</v>
      </c>
      <c r="AA135">
        <v>1923</v>
      </c>
      <c r="AB135" s="9">
        <f>Customs!W135</f>
        <v>0.65154542221737211</v>
      </c>
    </row>
    <row r="136" spans="10:28">
      <c r="J136">
        <v>1924</v>
      </c>
      <c r="K136" s="68">
        <f t="shared" si="5"/>
        <v>14.89</v>
      </c>
      <c r="M136" s="25">
        <f>'Ee424-430'!G136</f>
        <v>14.89</v>
      </c>
      <c r="AA136">
        <v>1924</v>
      </c>
      <c r="AB136" s="9">
        <f>Customs!W136</f>
        <v>0.62148899470683228</v>
      </c>
    </row>
    <row r="137" spans="10:28">
      <c r="J137">
        <v>1925</v>
      </c>
      <c r="K137" s="68">
        <f t="shared" si="5"/>
        <v>13.21</v>
      </c>
      <c r="M137" s="25">
        <f>'Ee424-430'!G137</f>
        <v>13.21</v>
      </c>
      <c r="AA137">
        <v>1925</v>
      </c>
      <c r="AB137" s="9">
        <f>Customs!W137</f>
        <v>0.59878211547986038</v>
      </c>
    </row>
    <row r="138" spans="10:28">
      <c r="J138">
        <v>1926</v>
      </c>
      <c r="K138" s="68">
        <f t="shared" si="5"/>
        <v>13.39</v>
      </c>
      <c r="M138" s="25">
        <f>'Ee424-430'!G138</f>
        <v>13.39</v>
      </c>
      <c r="AA138">
        <v>1926</v>
      </c>
      <c r="AB138" s="9">
        <f>Customs!W138</f>
        <v>0.59189774762772418</v>
      </c>
    </row>
    <row r="139" spans="10:28">
      <c r="J139">
        <v>1927</v>
      </c>
      <c r="K139" s="68">
        <f t="shared" si="5"/>
        <v>13.81</v>
      </c>
      <c r="M139" s="25">
        <f>'Ee424-430'!G139</f>
        <v>13.81</v>
      </c>
      <c r="AA139">
        <v>1927</v>
      </c>
      <c r="AB139" s="9">
        <f>Customs!W139</f>
        <v>0.62765966169829834</v>
      </c>
    </row>
    <row r="140" spans="10:28">
      <c r="J140">
        <v>1928</v>
      </c>
      <c r="K140" s="68">
        <f t="shared" si="5"/>
        <v>13.3</v>
      </c>
      <c r="M140" s="25">
        <f>'Ee424-430'!G140</f>
        <v>13.3</v>
      </c>
      <c r="AA140">
        <v>1928</v>
      </c>
      <c r="AB140" s="9">
        <f>Customs!W140</f>
        <v>0.57878997530933474</v>
      </c>
    </row>
    <row r="141" spans="10:28">
      <c r="J141">
        <v>1929</v>
      </c>
      <c r="K141" s="68">
        <f t="shared" si="5"/>
        <v>13.48</v>
      </c>
      <c r="M141" s="25">
        <f>'Ee424-430'!G141</f>
        <v>13.48</v>
      </c>
      <c r="AA141">
        <v>1929</v>
      </c>
      <c r="AB141" s="9">
        <f>Customs!W141</f>
        <v>0.57603416793578555</v>
      </c>
    </row>
    <row r="142" spans="10:28">
      <c r="J142">
        <v>1930</v>
      </c>
      <c r="K142" s="68">
        <f t="shared" si="5"/>
        <v>14.83</v>
      </c>
      <c r="M142" s="25">
        <f>'Ee424-430'!G142</f>
        <v>14.83</v>
      </c>
      <c r="AA142">
        <v>1930</v>
      </c>
      <c r="AB142" s="9">
        <f>Customs!W142</f>
        <v>0.63691279975518789</v>
      </c>
    </row>
    <row r="143" spans="10:28">
      <c r="J143">
        <v>1931</v>
      </c>
      <c r="K143" s="68">
        <f t="shared" si="5"/>
        <v>17.75</v>
      </c>
      <c r="M143" s="25">
        <f>'Ee424-430'!G143</f>
        <v>17.75</v>
      </c>
      <c r="AA143">
        <v>1931</v>
      </c>
      <c r="AB143" s="9">
        <f>Customs!W143</f>
        <v>0.48892811455557278</v>
      </c>
    </row>
    <row r="144" spans="10:28">
      <c r="J144">
        <v>1932</v>
      </c>
      <c r="K144" s="68">
        <f t="shared" si="5"/>
        <v>19.59</v>
      </c>
      <c r="M144" s="25">
        <f>'Ee424-430'!G144</f>
        <v>19.59</v>
      </c>
      <c r="AA144">
        <v>1932</v>
      </c>
      <c r="AB144" s="9">
        <f>Customs!W144</f>
        <v>0.55070088618024959</v>
      </c>
    </row>
    <row r="145" spans="10:28">
      <c r="J145">
        <v>1933</v>
      </c>
      <c r="K145" s="68">
        <f t="shared" si="5"/>
        <v>19.8</v>
      </c>
      <c r="M145" s="25">
        <f>'Ee424-430'!G145</f>
        <v>19.8</v>
      </c>
      <c r="AA145">
        <v>1933</v>
      </c>
      <c r="AB145" s="9">
        <f>Customs!W145</f>
        <v>0.43879861013481919</v>
      </c>
    </row>
    <row r="146" spans="10:28">
      <c r="J146">
        <v>1934</v>
      </c>
      <c r="K146" s="68">
        <f t="shared" si="5"/>
        <v>18.41</v>
      </c>
      <c r="M146" s="25">
        <f>'Ee424-430'!G146</f>
        <v>18.41</v>
      </c>
      <c r="AA146">
        <v>1934</v>
      </c>
      <c r="AB146" s="9">
        <f>Customs!W146</f>
        <v>0.46914476145355732</v>
      </c>
    </row>
    <row r="147" spans="10:28">
      <c r="J147">
        <v>1935</v>
      </c>
      <c r="K147" s="68">
        <f t="shared" si="5"/>
        <v>17.52</v>
      </c>
      <c r="M147" s="25">
        <f>'Ee424-430'!G147</f>
        <v>17.52</v>
      </c>
      <c r="AA147">
        <v>1935</v>
      </c>
      <c r="AB147" s="9">
        <f>Customs!W147</f>
        <v>0.46253097214280875</v>
      </c>
    </row>
    <row r="148" spans="10:28">
      <c r="J148">
        <v>1936</v>
      </c>
      <c r="K148" s="68">
        <f t="shared" si="5"/>
        <v>16.84</v>
      </c>
      <c r="M148" s="25">
        <f>'Ee424-430'!G148</f>
        <v>16.84</v>
      </c>
      <c r="AA148">
        <v>1936</v>
      </c>
      <c r="AB148" s="9">
        <f>Customs!W148</f>
        <v>0.45595432545257819</v>
      </c>
    </row>
    <row r="149" spans="10:28">
      <c r="J149">
        <v>1937</v>
      </c>
      <c r="K149" s="68">
        <f t="shared" si="5"/>
        <v>15.63</v>
      </c>
      <c r="M149" s="25">
        <f>'Ee424-430'!G149</f>
        <v>15.63</v>
      </c>
      <c r="AA149">
        <v>1937</v>
      </c>
      <c r="AB149" s="9">
        <f>Customs!W149</f>
        <v>0.52297502585394273</v>
      </c>
    </row>
    <row r="150" spans="10:28">
      <c r="J150">
        <v>1938</v>
      </c>
      <c r="K150" s="68">
        <f t="shared" si="5"/>
        <v>15.46</v>
      </c>
      <c r="M150" s="25">
        <f>'Ee424-430'!G150</f>
        <v>15.46</v>
      </c>
      <c r="AA150">
        <v>1938</v>
      </c>
      <c r="AB150" s="9">
        <f>Customs!W150</f>
        <v>0.41119499195675091</v>
      </c>
    </row>
    <row r="151" spans="10:28">
      <c r="J151">
        <v>1939</v>
      </c>
      <c r="K151" s="68">
        <f t="shared" si="5"/>
        <v>14.41</v>
      </c>
      <c r="M151" s="25">
        <f>'Ee424-430'!G151</f>
        <v>14.41</v>
      </c>
      <c r="AA151">
        <v>1939</v>
      </c>
      <c r="AB151" s="9">
        <f>Customs!W151</f>
        <v>0.34118015984988648</v>
      </c>
    </row>
    <row r="152" spans="10:28">
      <c r="J152">
        <v>1940</v>
      </c>
      <c r="K152" s="68">
        <f t="shared" si="5"/>
        <v>12.51</v>
      </c>
      <c r="M152" s="25">
        <f>'Ee424-430'!G152</f>
        <v>12.51</v>
      </c>
      <c r="AA152">
        <v>1940</v>
      </c>
      <c r="AB152" s="9">
        <f>Customs!W152</f>
        <v>0.32166305415907709</v>
      </c>
    </row>
    <row r="153" spans="10:28">
      <c r="J153">
        <v>1941</v>
      </c>
      <c r="K153" s="68">
        <f t="shared" si="5"/>
        <v>13.59</v>
      </c>
      <c r="M153" s="25">
        <f>'Ee424-430'!G153</f>
        <v>13.59</v>
      </c>
      <c r="AA153">
        <v>1941</v>
      </c>
      <c r="AB153" s="9">
        <f>Customs!W153</f>
        <v>0.28225942529939185</v>
      </c>
    </row>
    <row r="154" spans="10:28">
      <c r="J154">
        <v>1942</v>
      </c>
      <c r="K154" s="68">
        <f t="shared" si="5"/>
        <v>11.51</v>
      </c>
      <c r="M154" s="25">
        <f>'Ee424-430'!G154</f>
        <v>11.51</v>
      </c>
      <c r="N154" s="25"/>
      <c r="O154" s="25"/>
      <c r="AA154">
        <v>1942</v>
      </c>
      <c r="AB154" s="9">
        <f>Customs!W154</f>
        <v>0.2223454348510811</v>
      </c>
    </row>
    <row r="155" spans="10:28">
      <c r="J155">
        <v>1943</v>
      </c>
      <c r="K155" s="68">
        <f t="shared" si="5"/>
        <v>11.57</v>
      </c>
      <c r="M155" s="25">
        <f>'Ee424-430'!G155</f>
        <v>11.57</v>
      </c>
      <c r="N155" s="25"/>
      <c r="O155" s="25"/>
      <c r="AA155">
        <v>1943</v>
      </c>
      <c r="AB155" s="9">
        <f>Customs!W155</f>
        <v>0.1516559134855599</v>
      </c>
    </row>
    <row r="156" spans="10:28">
      <c r="J156">
        <v>1944</v>
      </c>
      <c r="K156" s="68">
        <f t="shared" si="5"/>
        <v>9.4499999999999993</v>
      </c>
      <c r="M156" s="25">
        <f>'Ee424-430'!G156</f>
        <v>9.4499999999999993</v>
      </c>
      <c r="N156" s="25"/>
      <c r="O156" s="25"/>
      <c r="AA156">
        <v>1944</v>
      </c>
      <c r="AB156" s="9">
        <f>Customs!W156</f>
        <v>0.18578326529121453</v>
      </c>
    </row>
    <row r="157" spans="10:28">
      <c r="J157">
        <v>1945</v>
      </c>
      <c r="K157" s="68">
        <f t="shared" si="5"/>
        <v>9.2899999999999991</v>
      </c>
      <c r="M157" s="25">
        <f>'Ee424-430'!G157</f>
        <v>9.2899999999999991</v>
      </c>
      <c r="N157" s="25"/>
      <c r="O157" s="25"/>
      <c r="AA157">
        <v>1945</v>
      </c>
      <c r="AB157" s="9">
        <f>Customs!W157</f>
        <v>0.14955141971884087</v>
      </c>
    </row>
    <row r="158" spans="10:28">
      <c r="J158">
        <v>1946</v>
      </c>
      <c r="K158" s="68">
        <f t="shared" si="5"/>
        <v>9.9</v>
      </c>
      <c r="M158" s="25">
        <f>'Ee424-430'!G158</f>
        <v>9.9</v>
      </c>
      <c r="N158" s="25"/>
      <c r="O158" s="25"/>
      <c r="AA158">
        <v>1946</v>
      </c>
      <c r="AB158" s="9">
        <f>Customs!W158</f>
        <v>0.18633823942233257</v>
      </c>
    </row>
    <row r="159" spans="10:28">
      <c r="J159">
        <v>1947</v>
      </c>
      <c r="K159" s="68">
        <f t="shared" si="5"/>
        <v>7.55</v>
      </c>
      <c r="M159" s="25">
        <f>'Ee424-430'!G159</f>
        <v>7.55</v>
      </c>
      <c r="N159" s="25"/>
      <c r="O159" s="25"/>
      <c r="AA159">
        <v>1947</v>
      </c>
      <c r="AB159" s="9">
        <f>Customs!W159</f>
        <v>0.19108662994491737</v>
      </c>
    </row>
    <row r="160" spans="10:28">
      <c r="J160">
        <v>1948</v>
      </c>
      <c r="K160" s="68">
        <f t="shared" si="5"/>
        <v>5.71</v>
      </c>
      <c r="M160" s="25">
        <f>'Ee424-430'!G160</f>
        <v>5.71</v>
      </c>
      <c r="N160" s="25"/>
      <c r="O160" s="25"/>
      <c r="AA160">
        <v>1948</v>
      </c>
      <c r="AB160" s="9">
        <f>Customs!W160</f>
        <v>0.14682575826578012</v>
      </c>
    </row>
    <row r="161" spans="10:28">
      <c r="J161">
        <v>1949</v>
      </c>
      <c r="K161" s="68">
        <f t="shared" si="5"/>
        <v>5.53</v>
      </c>
      <c r="M161" s="25">
        <f>'Ee424-430'!G161</f>
        <v>5.53</v>
      </c>
      <c r="N161" s="25"/>
      <c r="O161" s="25"/>
      <c r="AA161">
        <v>1949</v>
      </c>
      <c r="AB161" s="9">
        <f>Customs!W161</f>
        <v>0.13469125607853932</v>
      </c>
    </row>
    <row r="162" spans="10:28">
      <c r="J162">
        <v>1950</v>
      </c>
      <c r="K162" s="68">
        <f t="shared" si="5"/>
        <v>5.97</v>
      </c>
      <c r="M162" s="25">
        <f>'Ee424-430'!G162</f>
        <v>5.97</v>
      </c>
      <c r="N162" s="25"/>
      <c r="O162" s="25"/>
      <c r="AA162">
        <v>1950</v>
      </c>
      <c r="AB162" s="9">
        <f>Customs!W162</f>
        <v>0.1357458517468523</v>
      </c>
    </row>
    <row r="163" spans="10:28">
      <c r="J163">
        <v>1951</v>
      </c>
      <c r="K163" s="68">
        <f t="shared" si="5"/>
        <v>5.47</v>
      </c>
      <c r="M163" s="25">
        <f>'Ee424-430'!G163</f>
        <v>5.47</v>
      </c>
      <c r="N163" s="25"/>
      <c r="O163" s="25"/>
      <c r="AA163">
        <v>1951</v>
      </c>
      <c r="AB163" s="9">
        <f>Customs!W163</f>
        <v>0.17554226417813648</v>
      </c>
    </row>
    <row r="164" spans="10:28">
      <c r="J164">
        <v>1952</v>
      </c>
      <c r="K164" s="68">
        <f t="shared" si="5"/>
        <v>5.3</v>
      </c>
      <c r="M164" s="25">
        <f>'Ee424-430'!G164</f>
        <v>5.3</v>
      </c>
      <c r="N164" s="25"/>
      <c r="O164" s="25"/>
      <c r="AA164">
        <v>1952</v>
      </c>
      <c r="AB164" s="9">
        <f>Customs!W164</f>
        <v>0.1451031103246444</v>
      </c>
    </row>
    <row r="165" spans="10:28">
      <c r="J165">
        <v>1953</v>
      </c>
      <c r="K165" s="68">
        <f t="shared" si="5"/>
        <v>5.42</v>
      </c>
      <c r="M165" s="25">
        <f>'Ee424-430'!G165</f>
        <v>5.42</v>
      </c>
      <c r="N165" s="25"/>
      <c r="O165" s="25"/>
      <c r="AA165">
        <v>1953</v>
      </c>
      <c r="AB165" s="9">
        <f>Customs!W165</f>
        <v>0.15312479928062175</v>
      </c>
    </row>
    <row r="166" spans="10:28">
      <c r="J166">
        <v>1954</v>
      </c>
      <c r="K166" s="68">
        <f t="shared" si="5"/>
        <v>5.17</v>
      </c>
      <c r="M166" s="25">
        <f>'Ee424-430'!G166</f>
        <v>5.17</v>
      </c>
      <c r="N166" s="25"/>
      <c r="O166" s="25"/>
      <c r="AA166">
        <v>1954</v>
      </c>
      <c r="AB166" s="9">
        <f>Customs!W166</f>
        <v>0.13878752960757951</v>
      </c>
    </row>
    <row r="167" spans="10:28">
      <c r="J167">
        <v>1955</v>
      </c>
      <c r="K167" s="68">
        <f t="shared" si="5"/>
        <v>5.59</v>
      </c>
      <c r="M167" s="25">
        <f>'Ee424-430'!G167</f>
        <v>5.59</v>
      </c>
      <c r="N167" s="25"/>
      <c r="O167" s="25"/>
      <c r="AA167">
        <v>1955</v>
      </c>
      <c r="AB167" s="9">
        <f>Customs!W167</f>
        <v>0.13749338974087785</v>
      </c>
    </row>
    <row r="168" spans="10:28">
      <c r="J168">
        <v>1956</v>
      </c>
      <c r="K168" s="68">
        <f t="shared" si="5"/>
        <v>5.67</v>
      </c>
      <c r="M168" s="25">
        <f>'Ee424-430'!G168</f>
        <v>5.67</v>
      </c>
      <c r="N168" s="25"/>
      <c r="O168" s="25"/>
      <c r="AA168">
        <v>1956</v>
      </c>
      <c r="AB168" s="9">
        <f>Customs!W168</f>
        <v>0.15177478580171358</v>
      </c>
    </row>
    <row r="169" spans="10:28">
      <c r="J169">
        <v>1957</v>
      </c>
      <c r="K169" s="68">
        <f t="shared" si="5"/>
        <v>5.76</v>
      </c>
      <c r="M169" s="25">
        <f>'Ee424-430'!G169</f>
        <v>5.76</v>
      </c>
      <c r="N169" s="25"/>
      <c r="O169" s="25"/>
      <c r="AA169">
        <v>1957</v>
      </c>
      <c r="AB169" s="9">
        <f>Customs!W169</f>
        <v>0.15504693597721761</v>
      </c>
    </row>
    <row r="170" spans="10:28">
      <c r="J170">
        <v>1958</v>
      </c>
      <c r="K170" s="68">
        <f>M170</f>
        <v>6.44</v>
      </c>
      <c r="M170" s="25">
        <f>'Ee424-430'!G170</f>
        <v>6.44</v>
      </c>
      <c r="N170" s="25"/>
      <c r="O170" s="25"/>
      <c r="AA170">
        <v>1958</v>
      </c>
      <c r="AB170" s="9">
        <f>Customs!W170</f>
        <v>0.1625019481531508</v>
      </c>
    </row>
    <row r="171" spans="10:28">
      <c r="J171">
        <v>1959</v>
      </c>
      <c r="K171" s="68">
        <f t="shared" ref="K171:K212" si="6">N171</f>
        <v>6.8517308948399736</v>
      </c>
      <c r="M171" s="25">
        <f>'Ee424-430'!G171</f>
        <v>7.02</v>
      </c>
      <c r="N171" s="25">
        <f t="shared" ref="N171:N212" si="7">F22</f>
        <v>6.8517308948399736</v>
      </c>
      <c r="O171" s="25"/>
      <c r="AA171">
        <v>1959</v>
      </c>
      <c r="AB171" s="9">
        <f>Customs!W171</f>
        <v>0.17732195916802454</v>
      </c>
    </row>
    <row r="172" spans="10:28">
      <c r="J172">
        <v>1960</v>
      </c>
      <c r="K172" s="68">
        <f t="shared" si="6"/>
        <v>7.0039421813403422</v>
      </c>
      <c r="M172" s="25">
        <f>'Ee424-430'!G172</f>
        <v>7.4</v>
      </c>
      <c r="N172" s="25">
        <f t="shared" si="7"/>
        <v>7.0039421813403422</v>
      </c>
      <c r="O172" s="25"/>
      <c r="AA172">
        <v>1960</v>
      </c>
      <c r="AB172" s="9">
        <f>Customs!W172</f>
        <v>0.20373357916570639</v>
      </c>
    </row>
    <row r="173" spans="10:28">
      <c r="J173">
        <v>1961</v>
      </c>
      <c r="K173" s="68">
        <f t="shared" si="6"/>
        <v>6.8424898691290776</v>
      </c>
      <c r="M173" s="25">
        <f>'Ee424-430'!G173</f>
        <v>7.21</v>
      </c>
      <c r="N173" s="25">
        <f t="shared" si="7"/>
        <v>6.8424898691290776</v>
      </c>
      <c r="O173" s="25"/>
      <c r="AA173">
        <v>1961</v>
      </c>
      <c r="AB173" s="9">
        <f>Customs!W173</f>
        <v>0.17467093561010316</v>
      </c>
    </row>
    <row r="174" spans="10:28">
      <c r="J174">
        <v>1962</v>
      </c>
      <c r="K174" s="68">
        <f t="shared" si="6"/>
        <v>7.1254964728199655</v>
      </c>
      <c r="M174" s="25">
        <f>'Ee424-430'!G174</f>
        <v>7.5</v>
      </c>
      <c r="N174" s="25">
        <f t="shared" si="7"/>
        <v>7.1254964728199655</v>
      </c>
      <c r="O174" s="25"/>
      <c r="AA174">
        <v>1962</v>
      </c>
      <c r="AB174" s="9">
        <f>Customs!W174</f>
        <v>0.189096328186447</v>
      </c>
    </row>
    <row r="175" spans="10:28">
      <c r="J175">
        <v>1963</v>
      </c>
      <c r="K175" s="68">
        <f t="shared" si="6"/>
        <v>6.9271156777508045</v>
      </c>
      <c r="M175" s="25">
        <f>'Ee424-430'!G175</f>
        <v>7.29</v>
      </c>
      <c r="N175" s="25">
        <f t="shared" si="7"/>
        <v>6.9271156777508045</v>
      </c>
      <c r="O175" s="25"/>
      <c r="AA175">
        <v>1963</v>
      </c>
      <c r="AB175" s="9">
        <f>Customs!W175</f>
        <v>0.18903443407326065</v>
      </c>
    </row>
    <row r="176" spans="10:28">
      <c r="J176">
        <v>1964</v>
      </c>
      <c r="K176" s="68">
        <f t="shared" si="6"/>
        <v>6.7966171617161715</v>
      </c>
      <c r="M176" s="25">
        <f>'Ee424-430'!G176</f>
        <v>7.2</v>
      </c>
      <c r="N176" s="25">
        <f t="shared" si="7"/>
        <v>6.7966171617161715</v>
      </c>
      <c r="O176" s="25"/>
      <c r="AA176">
        <v>1964</v>
      </c>
      <c r="AB176" s="9">
        <f>Customs!W176</f>
        <v>0.18292059317700343</v>
      </c>
    </row>
    <row r="177" spans="10:28">
      <c r="J177">
        <v>1965</v>
      </c>
      <c r="K177" s="68">
        <f t="shared" si="6"/>
        <v>7.2504157863981664</v>
      </c>
      <c r="M177" s="25">
        <f>'Ee424-430'!G177</f>
        <v>7.72</v>
      </c>
      <c r="N177" s="25">
        <f t="shared" si="7"/>
        <v>7.2504157863981664</v>
      </c>
      <c r="O177" s="25"/>
      <c r="AA177">
        <v>1965</v>
      </c>
      <c r="AB177" s="9">
        <f>Customs!W177</f>
        <v>0.19426108042570386</v>
      </c>
    </row>
    <row r="178" spans="10:28">
      <c r="J178">
        <v>1966</v>
      </c>
      <c r="K178" s="68">
        <f t="shared" si="6"/>
        <v>7.0972886762360448</v>
      </c>
      <c r="M178" s="25">
        <f>'Ee424-430'!G178</f>
        <v>7.57</v>
      </c>
      <c r="N178" s="25">
        <f t="shared" si="7"/>
        <v>7.0972886762360448</v>
      </c>
      <c r="O178" s="25"/>
      <c r="AA178">
        <v>1966</v>
      </c>
      <c r="AB178" s="9">
        <f>Customs!W178</f>
        <v>0.2172362921072043</v>
      </c>
    </row>
    <row r="179" spans="10:28">
      <c r="J179">
        <v>1967</v>
      </c>
      <c r="K179" s="68">
        <f t="shared" si="6"/>
        <v>6.8765534382767193</v>
      </c>
      <c r="M179" s="25">
        <f>'Ee424-430'!G179</f>
        <v>7.54</v>
      </c>
      <c r="N179" s="25">
        <f t="shared" si="7"/>
        <v>6.8765534382767193</v>
      </c>
      <c r="O179" s="25"/>
      <c r="AA179">
        <v>1967</v>
      </c>
      <c r="AB179" s="9">
        <f>Customs!W179</f>
        <v>0.2210593639165068</v>
      </c>
    </row>
    <row r="180" spans="10:28">
      <c r="J180">
        <v>1968</v>
      </c>
      <c r="K180" s="68">
        <f t="shared" si="6"/>
        <v>6.6517410004124198</v>
      </c>
      <c r="M180" s="25">
        <f>'Ee424-430'!G180</f>
        <v>7.08</v>
      </c>
      <c r="N180" s="25">
        <f t="shared" si="7"/>
        <v>6.6517410004124198</v>
      </c>
      <c r="O180" s="25"/>
      <c r="AA180">
        <v>1968</v>
      </c>
      <c r="AB180" s="9">
        <f>Customs!W180</f>
        <v>0.2166644518272425</v>
      </c>
    </row>
    <row r="181" spans="10:28">
      <c r="J181">
        <v>1969</v>
      </c>
      <c r="K181" s="68">
        <f t="shared" si="6"/>
        <v>6.4379431179202999</v>
      </c>
      <c r="M181" s="25">
        <f>'Ee424-430'!G181</f>
        <v>7.11</v>
      </c>
      <c r="N181" s="25">
        <f t="shared" si="7"/>
        <v>6.4379431179202999</v>
      </c>
      <c r="O181" s="25"/>
      <c r="AA181">
        <v>1969</v>
      </c>
      <c r="AB181" s="9">
        <f>Customs!W181</f>
        <v>0.22788915094339623</v>
      </c>
    </row>
    <row r="182" spans="10:28">
      <c r="J182">
        <v>1970</v>
      </c>
      <c r="K182" s="68">
        <f t="shared" si="6"/>
        <v>6.0800391628931587</v>
      </c>
      <c r="M182" s="25">
        <f>'Ee424-430'!G182</f>
        <v>6.5</v>
      </c>
      <c r="N182" s="25">
        <f t="shared" si="7"/>
        <v>6.0800391628931587</v>
      </c>
      <c r="O182" s="25"/>
      <c r="AA182">
        <v>1970</v>
      </c>
      <c r="AB182" s="9">
        <f>Customs!W182</f>
        <v>0.22639927328628329</v>
      </c>
    </row>
    <row r="183" spans="10:28">
      <c r="J183">
        <v>1971</v>
      </c>
      <c r="K183" s="68">
        <f t="shared" si="6"/>
        <v>6.685284640171858</v>
      </c>
      <c r="M183" s="25">
        <f>'Ee424-430'!G183</f>
        <v>6.08</v>
      </c>
      <c r="N183" s="25">
        <f t="shared" si="7"/>
        <v>6.685284640171858</v>
      </c>
      <c r="O183" s="25"/>
      <c r="AA183">
        <v>1971</v>
      </c>
      <c r="AB183" s="9">
        <f>Customs!W183</f>
        <v>0.22242729906642345</v>
      </c>
    </row>
    <row r="184" spans="10:28">
      <c r="J184">
        <v>1972</v>
      </c>
      <c r="K184" s="68">
        <f t="shared" si="6"/>
        <v>5.2639898830224467</v>
      </c>
      <c r="M184" s="25">
        <f>'Ee424-430'!G184</f>
        <v>5.65</v>
      </c>
      <c r="N184" s="25">
        <f t="shared" si="7"/>
        <v>5.2639898830224467</v>
      </c>
      <c r="O184" s="25"/>
      <c r="AA184">
        <v>1972</v>
      </c>
      <c r="AB184" s="9">
        <f>Customs!W184</f>
        <v>0.25697253982214402</v>
      </c>
    </row>
    <row r="185" spans="10:28">
      <c r="J185">
        <v>1973</v>
      </c>
      <c r="K185" s="68">
        <f t="shared" si="6"/>
        <v>4.5529835892153727</v>
      </c>
      <c r="M185" s="25">
        <f>'Ee424-430'!G185</f>
        <v>5.24</v>
      </c>
      <c r="N185" s="25">
        <f t="shared" si="7"/>
        <v>4.5529835892153727</v>
      </c>
      <c r="O185" s="25"/>
      <c r="AA185">
        <v>1973</v>
      </c>
      <c r="AB185" s="9">
        <f>Customs!W185</f>
        <v>0.22366044023502588</v>
      </c>
    </row>
    <row r="186" spans="10:28">
      <c r="J186">
        <v>1974</v>
      </c>
      <c r="K186" s="68">
        <f t="shared" si="6"/>
        <v>3.4998086490623805</v>
      </c>
      <c r="M186" s="25">
        <f>'Ee424-430'!G186</f>
        <v>3.77</v>
      </c>
      <c r="N186" s="25">
        <f t="shared" si="7"/>
        <v>3.4998086490623805</v>
      </c>
      <c r="O186" s="25"/>
      <c r="AA186">
        <v>1974</v>
      </c>
      <c r="AB186" s="9">
        <f>Customs!W186</f>
        <v>0.2157579679663485</v>
      </c>
    </row>
    <row r="187" spans="10:28">
      <c r="J187">
        <v>1975</v>
      </c>
      <c r="K187" s="68">
        <f t="shared" si="6"/>
        <v>5.9232323232323232</v>
      </c>
      <c r="M187" s="25">
        <f>'Ee424-430'!G187</f>
        <v>3.92</v>
      </c>
      <c r="N187" s="25">
        <f t="shared" si="7"/>
        <v>5.9232323232323232</v>
      </c>
      <c r="O187" s="25"/>
      <c r="AA187">
        <v>1975</v>
      </c>
      <c r="AB187" s="9">
        <f>Customs!W187</f>
        <v>0.21817318535224642</v>
      </c>
    </row>
    <row r="188" spans="10:28">
      <c r="J188">
        <v>1976</v>
      </c>
      <c r="K188" s="68">
        <f t="shared" si="6"/>
        <v>3.6587714230695165</v>
      </c>
      <c r="M188" s="25">
        <f>'Ee424-430'!G188</f>
        <v>3.86</v>
      </c>
      <c r="N188" s="25">
        <f t="shared" si="7"/>
        <v>3.6587714230695165</v>
      </c>
      <c r="O188" s="25"/>
      <c r="AA188">
        <v>1976</v>
      </c>
      <c r="AB188" s="9">
        <f>Customs!W188</f>
        <v>0.217462668641659</v>
      </c>
    </row>
    <row r="189" spans="10:28">
      <c r="J189">
        <v>1977</v>
      </c>
      <c r="K189" s="68">
        <f t="shared" si="6"/>
        <v>3.5399563647799566</v>
      </c>
      <c r="M189" s="25">
        <f>'Ee424-430'!G189</f>
        <v>3.73</v>
      </c>
      <c r="N189" s="25">
        <f t="shared" si="7"/>
        <v>3.5399563647799566</v>
      </c>
      <c r="O189" s="25"/>
      <c r="AA189">
        <v>1977</v>
      </c>
      <c r="AB189" s="9">
        <f>Customs!W189</f>
        <v>0.24737910247018846</v>
      </c>
    </row>
    <row r="190" spans="10:28">
      <c r="J190">
        <v>1978</v>
      </c>
      <c r="K190" s="68">
        <f t="shared" si="6"/>
        <v>4.0020461165356371</v>
      </c>
      <c r="M190" s="25">
        <f>'Ee424-430'!G190</f>
        <v>4.1399999999999997</v>
      </c>
      <c r="N190" s="25">
        <f t="shared" si="7"/>
        <v>4.0020461165356371</v>
      </c>
      <c r="O190" s="25"/>
      <c r="AA190">
        <v>1978</v>
      </c>
      <c r="AB190" s="9">
        <f>Customs!W190</f>
        <v>0.27951182173839084</v>
      </c>
    </row>
    <row r="191" spans="10:28">
      <c r="J191">
        <v>1979</v>
      </c>
      <c r="K191" s="68">
        <f t="shared" si="6"/>
        <v>3.503033549981907</v>
      </c>
      <c r="M191" s="25">
        <f>'Ee424-430'!G191</f>
        <v>3.5</v>
      </c>
      <c r="N191" s="25">
        <f t="shared" si="7"/>
        <v>3.503033549981907</v>
      </c>
      <c r="O191" s="25"/>
      <c r="AA191">
        <v>1979</v>
      </c>
      <c r="AB191" s="9">
        <f>Customs!W191</f>
        <v>0.28313969531748073</v>
      </c>
    </row>
    <row r="192" spans="10:28">
      <c r="J192">
        <v>1980</v>
      </c>
      <c r="K192" s="68">
        <f t="shared" si="6"/>
        <v>2.8804705304933611</v>
      </c>
      <c r="M192" s="25">
        <f>'Ee424-430'!G192</f>
        <v>3.09</v>
      </c>
      <c r="N192" s="25">
        <f t="shared" si="7"/>
        <v>2.8804705304933611</v>
      </c>
      <c r="O192" s="25"/>
      <c r="AA192">
        <v>1980</v>
      </c>
      <c r="AB192" s="9">
        <f>Customs!W192</f>
        <v>0.25107399403288039</v>
      </c>
    </row>
    <row r="193" spans="10:28">
      <c r="J193">
        <v>1981</v>
      </c>
      <c r="K193" s="68">
        <f t="shared" si="6"/>
        <v>3.2070735593793085</v>
      </c>
      <c r="M193" s="25">
        <f>'Ee424-430'!G193</f>
        <v>3.43</v>
      </c>
      <c r="N193" s="25">
        <f t="shared" si="7"/>
        <v>3.2070735593793085</v>
      </c>
      <c r="O193" s="25"/>
      <c r="AA193">
        <v>1981</v>
      </c>
      <c r="AB193" s="9">
        <f>Customs!W193</f>
        <v>0.25204044246614854</v>
      </c>
    </row>
    <row r="194" spans="10:28">
      <c r="J194">
        <v>1982</v>
      </c>
      <c r="K194" s="68">
        <f t="shared" si="6"/>
        <v>3.4361504258766997</v>
      </c>
      <c r="M194" s="25">
        <f>'Ee424-430'!G194</f>
        <v>3.59</v>
      </c>
      <c r="N194" s="25">
        <f t="shared" si="7"/>
        <v>3.4361504258766997</v>
      </c>
      <c r="O194" s="25"/>
      <c r="AA194">
        <v>1982</v>
      </c>
      <c r="AB194" s="9">
        <f>Customs!W194</f>
        <v>0.2647885639093247</v>
      </c>
    </row>
    <row r="195" spans="10:28">
      <c r="J195">
        <v>1983</v>
      </c>
      <c r="K195" s="68">
        <f t="shared" si="6"/>
        <v>3.3339751171255418</v>
      </c>
      <c r="M195" s="25">
        <f>'Ee424-430'!G195</f>
        <v>3.67</v>
      </c>
      <c r="N195" s="25">
        <f t="shared" si="7"/>
        <v>3.3339751171255418</v>
      </c>
      <c r="O195" s="25"/>
      <c r="AA195">
        <v>1983</v>
      </c>
      <c r="AB195" s="9">
        <f>Customs!W195</f>
        <v>0.23816567029670954</v>
      </c>
    </row>
    <row r="196" spans="10:28">
      <c r="J196">
        <v>1984</v>
      </c>
      <c r="K196" s="68">
        <f t="shared" si="6"/>
        <v>3.5392309613577706</v>
      </c>
      <c r="M196" s="25">
        <f>'Ee424-430'!G196</f>
        <v>3.73</v>
      </c>
      <c r="N196" s="25">
        <f t="shared" si="7"/>
        <v>3.5392309613577706</v>
      </c>
      <c r="O196" s="25"/>
      <c r="AA196">
        <v>1984</v>
      </c>
      <c r="AB196" s="9">
        <f>Customs!W196</f>
        <v>0.28159944522184938</v>
      </c>
    </row>
    <row r="197" spans="10:28">
      <c r="J197">
        <v>1985</v>
      </c>
      <c r="K197" s="68">
        <f t="shared" si="6"/>
        <v>3.5415656236846207</v>
      </c>
      <c r="M197" s="25">
        <f>'Ee424-430'!G197</f>
        <v>3.8</v>
      </c>
      <c r="N197" s="25">
        <f t="shared" si="7"/>
        <v>3.5415656236846207</v>
      </c>
      <c r="O197" s="25"/>
      <c r="AA197">
        <v>1985</v>
      </c>
      <c r="AB197" s="9">
        <f>Customs!W197</f>
        <v>0.2783821156948606</v>
      </c>
    </row>
    <row r="198" spans="10:28">
      <c r="J198">
        <v>1986</v>
      </c>
      <c r="K198" s="68">
        <f t="shared" si="6"/>
        <v>3.7018318621860185</v>
      </c>
      <c r="M198" s="25">
        <f>'Ee424-430'!G198</f>
        <v>3.61</v>
      </c>
      <c r="N198" s="25">
        <f t="shared" si="7"/>
        <v>3.7018318621860185</v>
      </c>
      <c r="O198" s="25"/>
      <c r="AA198">
        <v>1986</v>
      </c>
      <c r="AB198" s="9">
        <f>Customs!W198</f>
        <v>0.29100635969102273</v>
      </c>
    </row>
    <row r="199" spans="10:28">
      <c r="J199">
        <v>1987</v>
      </c>
      <c r="K199" s="68">
        <f t="shared" si="6"/>
        <v>3.7449828910481937</v>
      </c>
      <c r="M199" s="25">
        <f>'Ee424-430'!G199</f>
        <v>3.46</v>
      </c>
      <c r="N199" s="25">
        <f t="shared" si="7"/>
        <v>3.7449828910481937</v>
      </c>
      <c r="O199" s="25"/>
      <c r="AA199">
        <v>1987</v>
      </c>
      <c r="AB199" s="9">
        <f>Customs!W199</f>
        <v>0.3106946089284795</v>
      </c>
    </row>
    <row r="200" spans="10:28">
      <c r="J200">
        <v>1988</v>
      </c>
      <c r="K200" s="68">
        <f t="shared" si="6"/>
        <v>3.6299675808860488</v>
      </c>
      <c r="M200" s="25">
        <f>'Ee424-430'!G200</f>
        <v>3.44</v>
      </c>
      <c r="N200" s="25">
        <f t="shared" si="7"/>
        <v>3.6299675808860488</v>
      </c>
      <c r="O200" s="25"/>
      <c r="AA200">
        <v>1988</v>
      </c>
      <c r="AB200" s="9">
        <f>Customs!W200</f>
        <v>0.30933318055734588</v>
      </c>
    </row>
    <row r="201" spans="10:28">
      <c r="J201">
        <v>1989</v>
      </c>
      <c r="K201" s="68">
        <f t="shared" si="6"/>
        <v>3.6058800535900484</v>
      </c>
      <c r="M201" s="25">
        <f>'Ee424-430'!G201</f>
        <v>3.44</v>
      </c>
      <c r="N201" s="25">
        <f t="shared" si="7"/>
        <v>3.6058800535900484</v>
      </c>
      <c r="O201" s="25"/>
      <c r="AA201">
        <v>1989</v>
      </c>
      <c r="AB201" s="9">
        <f>Customs!W201</f>
        <v>0.28952779353374936</v>
      </c>
    </row>
    <row r="202" spans="10:28">
      <c r="J202">
        <v>1990</v>
      </c>
      <c r="K202" s="68">
        <f t="shared" si="6"/>
        <v>3.4424356462341348</v>
      </c>
      <c r="M202" s="25">
        <f>'Ee424-430'!G202</f>
        <v>3.33</v>
      </c>
      <c r="N202" s="25">
        <f t="shared" si="7"/>
        <v>3.4424356462341348</v>
      </c>
      <c r="O202" s="25"/>
      <c r="AA202">
        <v>1990</v>
      </c>
      <c r="AB202" s="9">
        <f>Customs!W202</f>
        <v>0.28017188973902102</v>
      </c>
    </row>
    <row r="203" spans="10:28">
      <c r="J203">
        <v>1991</v>
      </c>
      <c r="K203" s="68">
        <f t="shared" si="6"/>
        <v>3.3623565254251253</v>
      </c>
      <c r="M203" s="25">
        <f>'Ee424-430'!G203</f>
        <v>3.35</v>
      </c>
      <c r="N203" s="25">
        <f t="shared" si="7"/>
        <v>3.3623565254251253</v>
      </c>
      <c r="O203" s="25"/>
      <c r="AA203">
        <v>1991</v>
      </c>
      <c r="AB203" s="9">
        <f>Customs!W203</f>
        <v>0.25899117020196899</v>
      </c>
    </row>
    <row r="204" spans="10:28">
      <c r="J204">
        <v>1992</v>
      </c>
      <c r="K204" s="68">
        <f t="shared" si="6"/>
        <v>3.3632043205807016</v>
      </c>
      <c r="M204" s="25">
        <f>'Ee424-430'!G204</f>
        <v>3.27</v>
      </c>
      <c r="N204" s="25">
        <f t="shared" si="7"/>
        <v>3.3632043205807016</v>
      </c>
      <c r="O204" s="25"/>
      <c r="AA204">
        <v>1992</v>
      </c>
      <c r="AB204" s="9">
        <f>Customs!W204</f>
        <v>0.26622906066798818</v>
      </c>
    </row>
    <row r="205" spans="10:28">
      <c r="J205">
        <v>1993</v>
      </c>
      <c r="K205" s="68">
        <f t="shared" si="6"/>
        <v>3.3419891583577352</v>
      </c>
      <c r="M205" s="25">
        <f>'Ee424-430'!G205</f>
        <v>3.19</v>
      </c>
      <c r="N205" s="25">
        <f t="shared" si="7"/>
        <v>3.3419891583577352</v>
      </c>
      <c r="O205" s="25"/>
      <c r="AA205">
        <v>1993</v>
      </c>
      <c r="AB205" s="9">
        <f>Customs!W205</f>
        <v>0.27413957760751179</v>
      </c>
    </row>
    <row r="206" spans="10:28">
      <c r="J206">
        <v>1994</v>
      </c>
      <c r="K206" s="68">
        <f t="shared" si="6"/>
        <v>3.1680868660400283</v>
      </c>
      <c r="M206" s="25">
        <f>'Ee424-430'!G206</f>
        <v>3.02</v>
      </c>
      <c r="N206" s="25">
        <f t="shared" si="7"/>
        <v>3.1680868660400283</v>
      </c>
      <c r="O206" s="25"/>
      <c r="AA206">
        <v>1994</v>
      </c>
      <c r="AB206" s="9">
        <f>Customs!W206</f>
        <v>0.27581049092593229</v>
      </c>
    </row>
    <row r="207" spans="10:28">
      <c r="J207">
        <v>1995</v>
      </c>
      <c r="K207" s="68">
        <f t="shared" si="6"/>
        <v>2.6165475276536956</v>
      </c>
      <c r="M207" s="25">
        <f>'Ee424-430'!G207</f>
        <v>2.5099999999999998</v>
      </c>
      <c r="N207" s="25">
        <f t="shared" si="7"/>
        <v>2.6165475276536956</v>
      </c>
      <c r="O207" s="25"/>
      <c r="AA207">
        <v>1995</v>
      </c>
      <c r="AB207" s="9">
        <f>Customs!W207</f>
        <v>0.25263915704047907</v>
      </c>
    </row>
    <row r="208" spans="10:28">
      <c r="J208">
        <v>1996</v>
      </c>
      <c r="K208" s="68">
        <f t="shared" si="6"/>
        <v>2.3804636275226478</v>
      </c>
      <c r="M208" s="25">
        <f>'Ee424-430'!G208</f>
        <v>2.2799999999999998</v>
      </c>
      <c r="N208" s="25">
        <f t="shared" si="7"/>
        <v>2.3804636275226478</v>
      </c>
      <c r="O208" s="25"/>
      <c r="AA208">
        <v>1996</v>
      </c>
      <c r="AB208" s="9">
        <f>Customs!W208</f>
        <v>0.23126112874506466</v>
      </c>
    </row>
    <row r="209" spans="10:28">
      <c r="J209">
        <v>1997</v>
      </c>
      <c r="K209" s="68">
        <f t="shared" si="6"/>
        <v>2.2149727164974369</v>
      </c>
      <c r="M209" s="25">
        <f>'Ee424-430'!G209</f>
        <v>2.14</v>
      </c>
      <c r="N209" s="25">
        <f t="shared" si="7"/>
        <v>2.2149727164974369</v>
      </c>
      <c r="O209" s="25"/>
      <c r="AA209">
        <v>1997</v>
      </c>
      <c r="AB209" s="9">
        <f>Customs!W209</f>
        <v>0.20901073150258526</v>
      </c>
    </row>
    <row r="210" spans="10:28">
      <c r="J210">
        <v>1998</v>
      </c>
      <c r="K210" s="68">
        <f t="shared" si="6"/>
        <v>2.1043227738468113</v>
      </c>
      <c r="M210" s="25">
        <f>'Ee424-430'!G210</f>
        <v>2.0099999999999998</v>
      </c>
      <c r="N210" s="25">
        <f t="shared" si="7"/>
        <v>2.1043227738468113</v>
      </c>
      <c r="O210" s="25"/>
      <c r="AA210">
        <v>1998</v>
      </c>
      <c r="AB210" s="9">
        <f>Customs!W210</f>
        <v>0.20189069081660518</v>
      </c>
    </row>
    <row r="211" spans="10:28">
      <c r="J211">
        <v>1999</v>
      </c>
      <c r="K211" s="68">
        <f t="shared" si="6"/>
        <v>1.8247551986545023</v>
      </c>
      <c r="M211" s="25">
        <f>'Ee424-430'!G211</f>
        <v>1.81</v>
      </c>
      <c r="N211" s="25">
        <f t="shared" si="7"/>
        <v>1.8247551986545023</v>
      </c>
      <c r="O211" s="25"/>
      <c r="AA211">
        <v>1999</v>
      </c>
      <c r="AB211" s="9">
        <f>Customs!W211</f>
        <v>0.19038175508180466</v>
      </c>
    </row>
    <row r="212" spans="10:28">
      <c r="J212">
        <v>2000</v>
      </c>
      <c r="K212" s="68">
        <f t="shared" si="6"/>
        <v>1.6882564154822775</v>
      </c>
      <c r="M212" s="25">
        <f>'Ee424-430'!G212</f>
        <v>1.64</v>
      </c>
      <c r="N212" s="25">
        <f t="shared" si="7"/>
        <v>1.6882564154822775</v>
      </c>
      <c r="O212" s="25"/>
      <c r="AA212">
        <v>2000</v>
      </c>
      <c r="AB212" s="9">
        <f>Customs!W212</f>
        <v>0.19426492178773674</v>
      </c>
    </row>
    <row r="213" spans="10:28">
      <c r="J213">
        <v>2001</v>
      </c>
      <c r="K213" s="68">
        <f>N213</f>
        <v>1.7544810535218323</v>
      </c>
      <c r="N213" s="25">
        <f>F64</f>
        <v>1.7544810535218323</v>
      </c>
      <c r="O213" s="25"/>
      <c r="AA213">
        <v>2001</v>
      </c>
      <c r="AB213" s="9">
        <f>Customs!W213</f>
        <v>0.18303853032411399</v>
      </c>
    </row>
    <row r="214" spans="10:28">
      <c r="J214">
        <v>2002</v>
      </c>
      <c r="K214" s="68">
        <f t="shared" ref="K214:K236" si="8">N214</f>
        <v>1.6630705172678772</v>
      </c>
      <c r="N214" s="25">
        <f t="shared" ref="N214:N236" si="9">F65</f>
        <v>1.6630705172678772</v>
      </c>
      <c r="O214" s="25"/>
      <c r="AA214">
        <v>2002</v>
      </c>
      <c r="AB214" s="9">
        <f>Customs!W214</f>
        <v>0.17020614689224181</v>
      </c>
    </row>
    <row r="215" spans="10:28">
      <c r="J215">
        <v>2003</v>
      </c>
      <c r="K215" s="68">
        <f t="shared" si="8"/>
        <v>1.6518598506623086</v>
      </c>
      <c r="N215" s="25">
        <f t="shared" si="9"/>
        <v>1.6518598506623086</v>
      </c>
      <c r="O215" s="25"/>
      <c r="AA215">
        <v>2003</v>
      </c>
      <c r="AB215" s="9">
        <f>Customs!W215</f>
        <v>0.17336958656477355</v>
      </c>
    </row>
    <row r="216" spans="10:28">
      <c r="J216">
        <v>2004</v>
      </c>
      <c r="K216" s="68">
        <f t="shared" si="8"/>
        <v>1.5382323376302052</v>
      </c>
      <c r="N216" s="25">
        <f t="shared" si="9"/>
        <v>1.5382323376302052</v>
      </c>
      <c r="O216" s="25"/>
      <c r="AA216">
        <v>2004</v>
      </c>
      <c r="AB216" s="9">
        <f>Customs!W216</f>
        <v>0.17256853568848771</v>
      </c>
    </row>
    <row r="217" spans="10:28">
      <c r="J217">
        <v>2005</v>
      </c>
      <c r="K217" s="68">
        <f t="shared" si="8"/>
        <v>1.4706277155879921</v>
      </c>
      <c r="N217" s="25">
        <f t="shared" si="9"/>
        <v>1.4706277155879921</v>
      </c>
      <c r="O217" s="25"/>
      <c r="AA217">
        <v>2005</v>
      </c>
      <c r="AB217" s="9">
        <f>Customs!W217</f>
        <v>0.17929780968157555</v>
      </c>
    </row>
    <row r="218" spans="10:28">
      <c r="J218">
        <v>2006</v>
      </c>
      <c r="K218" s="68">
        <f t="shared" si="8"/>
        <v>1.4041058006637499</v>
      </c>
      <c r="N218" s="25">
        <f t="shared" si="9"/>
        <v>1.4041058006637499</v>
      </c>
      <c r="O218" s="25"/>
      <c r="AA218">
        <v>2006</v>
      </c>
      <c r="AB218" s="9">
        <f>Customs!W218</f>
        <v>0.17957960566316336</v>
      </c>
    </row>
    <row r="219" spans="10:28">
      <c r="J219">
        <v>2007</v>
      </c>
      <c r="K219" s="68">
        <f t="shared" si="8"/>
        <v>1.4376943762247403</v>
      </c>
      <c r="N219" s="25">
        <f t="shared" si="9"/>
        <v>1.4376943762247403</v>
      </c>
      <c r="O219" s="25"/>
      <c r="AA219">
        <v>2007</v>
      </c>
      <c r="AB219" s="9">
        <f>Customs!W219</f>
        <v>0.17969842997046481</v>
      </c>
    </row>
    <row r="220" spans="10:28">
      <c r="J220">
        <v>2008</v>
      </c>
      <c r="K220" s="68">
        <f t="shared" si="8"/>
        <v>1.3609760604017771</v>
      </c>
      <c r="N220" s="25">
        <f t="shared" si="9"/>
        <v>1.3609760604017771</v>
      </c>
      <c r="O220" s="25"/>
      <c r="AA220">
        <v>2008</v>
      </c>
      <c r="AB220" s="9">
        <f>Customs!W220</f>
        <v>0.18665050762194607</v>
      </c>
    </row>
    <row r="221" spans="10:28">
      <c r="J221">
        <v>2009</v>
      </c>
      <c r="K221" s="68">
        <f t="shared" si="8"/>
        <v>1.4533589129371516</v>
      </c>
      <c r="N221" s="25">
        <f t="shared" si="9"/>
        <v>1.4533589129371516</v>
      </c>
      <c r="O221" s="25"/>
      <c r="AA221">
        <v>2009</v>
      </c>
      <c r="AB221" s="9">
        <f>Customs!W221</f>
        <v>0.1550830394977224</v>
      </c>
    </row>
    <row r="222" spans="10:28">
      <c r="J222">
        <v>2010</v>
      </c>
      <c r="K222" s="68">
        <f t="shared" si="8"/>
        <v>1.4690478153158879</v>
      </c>
      <c r="N222" s="25">
        <f t="shared" si="9"/>
        <v>1.4690478153158879</v>
      </c>
      <c r="O222" s="25"/>
      <c r="AA222">
        <v>2010</v>
      </c>
      <c r="AB222" s="9">
        <f>Customs!W222</f>
        <v>0.16810447223149749</v>
      </c>
    </row>
    <row r="223" spans="10:28">
      <c r="J223">
        <v>2011</v>
      </c>
      <c r="K223" s="68">
        <f t="shared" si="8"/>
        <v>1.4293642677085294</v>
      </c>
      <c r="N223" s="25">
        <f t="shared" si="9"/>
        <v>1.4293642677085294</v>
      </c>
      <c r="O223" s="25"/>
      <c r="AA223">
        <v>2011</v>
      </c>
      <c r="AB223" s="9">
        <f>Customs!W223</f>
        <v>0.18922769471897738</v>
      </c>
    </row>
    <row r="224" spans="10:28">
      <c r="J224">
        <v>2012</v>
      </c>
      <c r="K224" s="68">
        <f t="shared" si="8"/>
        <v>1.4609409007527585</v>
      </c>
      <c r="N224" s="25">
        <f t="shared" si="9"/>
        <v>1.4609409007527585</v>
      </c>
      <c r="O224" s="25"/>
      <c r="AA224">
        <v>2012</v>
      </c>
      <c r="AB224" s="9">
        <f>Customs!W224</f>
        <v>0.18645929143377457</v>
      </c>
    </row>
    <row r="225" spans="10:28">
      <c r="J225">
        <v>2013</v>
      </c>
      <c r="K225" s="68">
        <f t="shared" si="8"/>
        <v>1.5461958038055912</v>
      </c>
      <c r="N225" s="25">
        <f t="shared" si="9"/>
        <v>1.5461958038055912</v>
      </c>
      <c r="O225" s="25"/>
      <c r="AA225">
        <v>2013</v>
      </c>
      <c r="AB225" s="9">
        <f>Customs!W225</f>
        <v>0.18846995158665161</v>
      </c>
    </row>
    <row r="226" spans="10:28">
      <c r="J226">
        <v>2014</v>
      </c>
      <c r="K226" s="68">
        <f t="shared" si="8"/>
        <v>1.5637551007083521</v>
      </c>
      <c r="N226" s="25">
        <f t="shared" si="9"/>
        <v>1.5637551007083521</v>
      </c>
      <c r="O226" s="25"/>
      <c r="AA226">
        <v>2014</v>
      </c>
      <c r="AB226" s="9">
        <f>Customs!W226</f>
        <v>0.19267241685301531</v>
      </c>
    </row>
    <row r="227" spans="10:28">
      <c r="J227">
        <v>2015</v>
      </c>
      <c r="K227" s="68">
        <f t="shared" si="8"/>
        <v>1.6650681278883435</v>
      </c>
      <c r="N227" s="25">
        <f t="shared" si="9"/>
        <v>1.6650681278883435</v>
      </c>
      <c r="O227" s="25"/>
      <c r="AA227">
        <v>2015</v>
      </c>
      <c r="AB227" s="9">
        <f>Customs!W227</f>
        <v>0.19153320579393276</v>
      </c>
    </row>
    <row r="228" spans="10:28">
      <c r="J228">
        <v>2016</v>
      </c>
      <c r="K228" s="68">
        <f t="shared" si="8"/>
        <v>1.6917142218093171</v>
      </c>
      <c r="N228" s="25">
        <f t="shared" si="9"/>
        <v>1.6917142218093171</v>
      </c>
      <c r="O228" s="25"/>
      <c r="AA228">
        <v>2016</v>
      </c>
      <c r="AB228" s="9">
        <f>Customs!W228</f>
        <v>0.18526022472866113</v>
      </c>
    </row>
    <row r="229" spans="10:28">
      <c r="J229">
        <v>2017</v>
      </c>
      <c r="K229" s="68">
        <f t="shared" si="8"/>
        <v>1.6250789458332686</v>
      </c>
      <c r="N229" s="25">
        <f t="shared" si="9"/>
        <v>1.6250789458332686</v>
      </c>
      <c r="O229" s="25"/>
      <c r="AA229">
        <v>2017</v>
      </c>
      <c r="AB229" s="9">
        <f>Customs!W229</f>
        <v>0.17628912763039142</v>
      </c>
    </row>
    <row r="230" spans="10:28">
      <c r="J230">
        <v>2018</v>
      </c>
      <c r="K230" s="68">
        <f t="shared" si="8"/>
        <v>2.082179137001928</v>
      </c>
      <c r="N230" s="25">
        <f t="shared" si="9"/>
        <v>2.082179137001928</v>
      </c>
      <c r="O230" s="25"/>
      <c r="AA230">
        <v>2018</v>
      </c>
      <c r="AB230" s="9">
        <f>Customs!W230</f>
        <v>0.19993198275121299</v>
      </c>
    </row>
    <row r="231" spans="10:28">
      <c r="J231">
        <v>2019</v>
      </c>
      <c r="K231" s="68">
        <f t="shared" si="8"/>
        <v>3.0894500833089711</v>
      </c>
      <c r="N231" s="25">
        <f t="shared" si="9"/>
        <v>3.0894500833089711</v>
      </c>
      <c r="O231" s="25"/>
      <c r="AA231">
        <v>2019</v>
      </c>
      <c r="AB231" s="9">
        <f>Customs!W231</f>
        <v>0.32861690879399813</v>
      </c>
    </row>
    <row r="232" spans="10:28">
      <c r="J232">
        <v>2020</v>
      </c>
      <c r="K232" s="68">
        <f t="shared" si="8"/>
        <v>2.9771680603376893</v>
      </c>
      <c r="N232" s="25">
        <f t="shared" si="9"/>
        <v>2.9771680603376893</v>
      </c>
      <c r="O232" s="25"/>
      <c r="AA232">
        <v>2020</v>
      </c>
      <c r="AB232" s="9">
        <f>Customs!W232</f>
        <v>0.32101994345354823</v>
      </c>
    </row>
    <row r="233" spans="10:28">
      <c r="J233">
        <v>2021</v>
      </c>
      <c r="K233" s="68">
        <f t="shared" si="8"/>
        <v>3.1378148392900629</v>
      </c>
      <c r="N233" s="25">
        <f t="shared" si="9"/>
        <v>3.1378148392900629</v>
      </c>
      <c r="O233" s="25"/>
      <c r="AA233">
        <v>2021</v>
      </c>
      <c r="AB233" s="9">
        <f>Customs!W233</f>
        <v>0.33775773372731716</v>
      </c>
    </row>
    <row r="234" spans="10:28">
      <c r="J234">
        <v>2022</v>
      </c>
      <c r="K234" s="68">
        <f t="shared" si="8"/>
        <v>3.1418946976717912</v>
      </c>
      <c r="N234" s="25">
        <f t="shared" si="9"/>
        <v>3.1418946976717912</v>
      </c>
      <c r="O234" s="25"/>
      <c r="AA234">
        <v>2022</v>
      </c>
      <c r="AB234" s="9">
        <f>Customs!W234</f>
        <v>0.38415958841692011</v>
      </c>
    </row>
    <row r="235" spans="10:28">
      <c r="J235">
        <v>2023</v>
      </c>
      <c r="K235" s="68">
        <f t="shared" si="8"/>
        <v>2.6366185819471677</v>
      </c>
      <c r="N235" s="25">
        <f t="shared" si="9"/>
        <v>2.6366185819471677</v>
      </c>
      <c r="O235" s="25"/>
      <c r="AA235">
        <v>2023</v>
      </c>
      <c r="AB235" s="9">
        <f>Customs!W235</f>
        <v>0.28981204495914159</v>
      </c>
    </row>
    <row r="236" spans="10:28">
      <c r="J236">
        <v>2024</v>
      </c>
      <c r="K236" s="68">
        <f t="shared" si="8"/>
        <v>2.5424464381105043</v>
      </c>
      <c r="N236" s="25">
        <f t="shared" si="9"/>
        <v>2.5424464381105043</v>
      </c>
      <c r="O236" s="25"/>
      <c r="AA236">
        <v>2024</v>
      </c>
      <c r="AB236" s="9">
        <f>Customs!W236</f>
        <v>0.26401453781519801</v>
      </c>
    </row>
  </sheetData>
  <sortState xmlns:xlrd2="http://schemas.microsoft.com/office/spreadsheetml/2017/richdata2" ref="J163:K170">
    <sortCondition ref="J163:J170"/>
  </sortState>
  <hyperlinks>
    <hyperlink ref="P5" r:id="rId1" xr:uid="{CAD82D64-98FB-4C55-B611-0E659C0E2645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32194-4F3A-41AA-89E2-92129A0AE1DA}">
  <sheetPr>
    <tabColor theme="8" tint="0.59999389629810485"/>
  </sheetPr>
  <dimension ref="A1:K243"/>
  <sheetViews>
    <sheetView topLeftCell="B1" workbookViewId="0">
      <selection activeCell="H2" sqref="H2"/>
    </sheetView>
  </sheetViews>
  <sheetFormatPr defaultColWidth="9.140625" defaultRowHeight="12.75"/>
  <cols>
    <col min="1" max="1" width="7" style="18" bestFit="1" customWidth="1"/>
    <col min="2" max="2" width="8.140625" style="105" customWidth="1"/>
    <col min="3" max="6" width="9.140625" style="106"/>
    <col min="7" max="12" width="9.140625" style="7"/>
    <col min="13" max="13" width="5" style="7" bestFit="1" customWidth="1"/>
    <col min="14" max="16384" width="9.140625" style="7"/>
  </cols>
  <sheetData>
    <row r="1" spans="1:11" ht="15">
      <c r="B1" s="104"/>
      <c r="C1" s="102"/>
      <c r="D1" s="102"/>
      <c r="E1" s="102"/>
      <c r="F1" s="102"/>
      <c r="G1" s="16"/>
      <c r="H1" s="48" t="s">
        <v>9</v>
      </c>
      <c r="I1" s="16"/>
      <c r="J1" s="16"/>
      <c r="K1" s="16"/>
    </row>
    <row r="2" spans="1:11" ht="15">
      <c r="H2" t="s">
        <v>320</v>
      </c>
    </row>
    <row r="3" spans="1:11" ht="15">
      <c r="A3" s="116" t="s">
        <v>330</v>
      </c>
      <c r="B3" s="107" t="s">
        <v>331</v>
      </c>
      <c r="C3" s="102"/>
      <c r="D3" s="102"/>
      <c r="E3" s="102"/>
      <c r="F3" s="102"/>
      <c r="H3" s="7" t="s">
        <v>323</v>
      </c>
    </row>
    <row r="4" spans="1:11" ht="15">
      <c r="A4" s="116"/>
      <c r="B4" s="107" t="s">
        <v>332</v>
      </c>
      <c r="C4" s="102"/>
      <c r="D4" s="102"/>
      <c r="E4" s="102"/>
      <c r="F4" s="102"/>
      <c r="H4" s="7" t="s">
        <v>324</v>
      </c>
    </row>
    <row r="5" spans="1:11" ht="15">
      <c r="A5" s="116"/>
      <c r="B5" s="107" t="s">
        <v>333</v>
      </c>
      <c r="C5" s="102"/>
      <c r="D5" s="102"/>
      <c r="E5" s="102"/>
      <c r="F5" s="102"/>
      <c r="H5" s="78" t="s">
        <v>325</v>
      </c>
    </row>
    <row r="6" spans="1:11" ht="15">
      <c r="A6" s="116"/>
      <c r="B6" s="107" t="s">
        <v>334</v>
      </c>
      <c r="C6" s="102"/>
      <c r="D6" s="102"/>
      <c r="E6" s="102"/>
      <c r="F6" s="102"/>
      <c r="H6" s="7" t="s">
        <v>335</v>
      </c>
    </row>
    <row r="7" spans="1:11" ht="15">
      <c r="A7" s="116"/>
      <c r="B7" s="107" t="s">
        <v>336</v>
      </c>
      <c r="C7" s="102"/>
      <c r="D7" s="102"/>
      <c r="E7" s="102"/>
      <c r="F7" s="102"/>
      <c r="H7" s="78" t="s">
        <v>337</v>
      </c>
    </row>
    <row r="8" spans="1:11" ht="15">
      <c r="A8" s="19"/>
      <c r="B8" s="108"/>
      <c r="C8" s="25" t="s">
        <v>315</v>
      </c>
      <c r="D8" s="25" t="s">
        <v>316</v>
      </c>
      <c r="E8" s="25" t="s">
        <v>338</v>
      </c>
      <c r="F8" s="102" t="s">
        <v>8</v>
      </c>
      <c r="H8" s="78"/>
    </row>
    <row r="9" spans="1:11" ht="15">
      <c r="A9" s="20" t="s">
        <v>14</v>
      </c>
      <c r="B9" s="103">
        <f t="shared" ref="B9:B54" si="0">C9</f>
        <v>13.3</v>
      </c>
      <c r="C9" s="102">
        <v>13.3</v>
      </c>
      <c r="D9" s="102" t="str">
        <f>'Ee424-430'!H2</f>
        <v/>
      </c>
      <c r="E9" s="102"/>
      <c r="F9" s="102"/>
      <c r="H9" s="78"/>
    </row>
    <row r="10" spans="1:11" ht="15">
      <c r="A10" s="20" t="s">
        <v>18</v>
      </c>
      <c r="B10" s="103">
        <f t="shared" si="0"/>
        <v>12.1</v>
      </c>
      <c r="C10" s="102">
        <v>12.1</v>
      </c>
      <c r="D10" s="102" t="str">
        <f>'Ee424-430'!H3</f>
        <v/>
      </c>
      <c r="E10" s="102"/>
      <c r="F10" s="102"/>
      <c r="H10" s="99"/>
    </row>
    <row r="11" spans="1:11" ht="15">
      <c r="A11" s="20" t="s">
        <v>23</v>
      </c>
      <c r="B11" s="103">
        <f t="shared" si="0"/>
        <v>16.3</v>
      </c>
      <c r="C11" s="102">
        <v>16.3</v>
      </c>
      <c r="D11" s="102" t="str">
        <f>'Ee424-430'!H4</f>
        <v/>
      </c>
      <c r="E11" s="102"/>
      <c r="F11" s="102"/>
      <c r="H11" s="100"/>
    </row>
    <row r="12" spans="1:11" ht="15">
      <c r="A12" s="20" t="s">
        <v>28</v>
      </c>
      <c r="B12" s="103">
        <f t="shared" si="0"/>
        <v>22.5</v>
      </c>
      <c r="C12" s="102">
        <v>22.5</v>
      </c>
      <c r="D12" s="102" t="str">
        <f>'Ee424-430'!H5</f>
        <v/>
      </c>
      <c r="E12" s="102"/>
      <c r="F12" s="102"/>
    </row>
    <row r="13" spans="1:11" ht="15">
      <c r="A13" s="20" t="s">
        <v>32</v>
      </c>
      <c r="B13" s="103">
        <f t="shared" si="0"/>
        <v>30.7</v>
      </c>
      <c r="C13" s="102">
        <v>30.7</v>
      </c>
      <c r="D13" s="102" t="str">
        <f>'Ee424-430'!H6</f>
        <v/>
      </c>
      <c r="E13" s="102"/>
      <c r="F13" s="102"/>
    </row>
    <row r="14" spans="1:11" ht="15">
      <c r="A14" s="20" t="s">
        <v>35</v>
      </c>
      <c r="B14" s="103">
        <f t="shared" si="0"/>
        <v>18.2</v>
      </c>
      <c r="C14" s="102">
        <v>18.2</v>
      </c>
      <c r="D14" s="102" t="str">
        <f>'Ee424-430'!H7</f>
        <v/>
      </c>
      <c r="E14" s="102"/>
      <c r="F14" s="102"/>
    </row>
    <row r="15" spans="1:11" ht="15">
      <c r="A15" s="20" t="s">
        <v>38</v>
      </c>
      <c r="B15" s="103">
        <f t="shared" si="0"/>
        <v>22.9</v>
      </c>
      <c r="C15" s="102">
        <v>22.9</v>
      </c>
      <c r="D15" s="102" t="str">
        <f>'Ee424-430'!H8</f>
        <v/>
      </c>
      <c r="E15" s="102"/>
      <c r="F15" s="102"/>
    </row>
    <row r="16" spans="1:11" ht="15">
      <c r="A16" s="20" t="s">
        <v>41</v>
      </c>
      <c r="B16" s="103">
        <f t="shared" si="0"/>
        <v>25.2</v>
      </c>
      <c r="C16" s="102">
        <v>25.2</v>
      </c>
      <c r="D16" s="102" t="str">
        <f>'Ee424-430'!H9</f>
        <v/>
      </c>
      <c r="E16" s="102"/>
      <c r="F16" s="102"/>
    </row>
    <row r="17" spans="1:6" ht="15">
      <c r="A17" s="20" t="s">
        <v>44</v>
      </c>
      <c r="B17" s="103">
        <f t="shared" si="0"/>
        <v>32</v>
      </c>
      <c r="C17" s="102">
        <v>32</v>
      </c>
      <c r="D17" s="102" t="str">
        <f>'Ee424-430'!H10</f>
        <v/>
      </c>
      <c r="E17" s="102"/>
      <c r="F17" s="102"/>
    </row>
    <row r="18" spans="1:6" ht="15">
      <c r="A18" s="20" t="s">
        <v>47</v>
      </c>
      <c r="B18" s="103">
        <f t="shared" si="0"/>
        <v>40.5</v>
      </c>
      <c r="C18" s="102">
        <v>40.5</v>
      </c>
      <c r="D18" s="102" t="str">
        <f>'Ee424-430'!H11</f>
        <v/>
      </c>
      <c r="E18" s="102"/>
      <c r="F18" s="102"/>
    </row>
    <row r="19" spans="1:6" ht="15">
      <c r="A19" s="20" t="s">
        <v>50</v>
      </c>
      <c r="B19" s="103">
        <f t="shared" si="0"/>
        <v>29.3</v>
      </c>
      <c r="C19" s="102">
        <v>29.3</v>
      </c>
      <c r="D19" s="102" t="str">
        <f>'Ee424-430'!H12</f>
        <v/>
      </c>
      <c r="E19" s="102"/>
      <c r="F19" s="102"/>
    </row>
    <row r="20" spans="1:6" ht="15">
      <c r="A20" s="19" t="s">
        <v>53</v>
      </c>
      <c r="B20" s="103">
        <f t="shared" si="0"/>
        <v>31</v>
      </c>
      <c r="C20" s="102">
        <v>31</v>
      </c>
      <c r="D20" s="102" t="str">
        <f>'Ee424-430'!H13</f>
        <v/>
      </c>
      <c r="E20" s="102"/>
      <c r="F20" s="102"/>
    </row>
    <row r="21" spans="1:6" ht="15">
      <c r="A21" s="20" t="s">
        <v>55</v>
      </c>
      <c r="B21" s="103">
        <f t="shared" si="0"/>
        <v>36.5</v>
      </c>
      <c r="C21" s="102">
        <v>36.5</v>
      </c>
      <c r="D21" s="102" t="str">
        <f>'Ee424-430'!H14</f>
        <v/>
      </c>
      <c r="E21" s="102"/>
      <c r="F21" s="102"/>
    </row>
    <row r="22" spans="1:6" ht="15">
      <c r="A22" s="20" t="s">
        <v>57</v>
      </c>
      <c r="B22" s="103">
        <f t="shared" si="0"/>
        <v>28.3</v>
      </c>
      <c r="C22" s="102">
        <v>28.3</v>
      </c>
      <c r="D22" s="102" t="str">
        <f>'Ee424-430'!H15</f>
        <v/>
      </c>
      <c r="E22" s="102"/>
      <c r="F22" s="102"/>
    </row>
    <row r="23" spans="1:6" ht="15">
      <c r="A23" s="20" t="s">
        <v>59</v>
      </c>
      <c r="B23" s="103">
        <f t="shared" si="0"/>
        <v>41.4</v>
      </c>
      <c r="C23" s="102">
        <v>41.4</v>
      </c>
      <c r="D23" s="102" t="str">
        <f>'Ee424-430'!H16</f>
        <v/>
      </c>
      <c r="E23" s="102"/>
      <c r="F23" s="102"/>
    </row>
    <row r="24" spans="1:6" ht="15">
      <c r="A24" s="20" t="s">
        <v>61</v>
      </c>
      <c r="B24" s="103">
        <f t="shared" si="0"/>
        <v>34.9</v>
      </c>
      <c r="C24" s="102">
        <v>34.9</v>
      </c>
      <c r="D24" s="102" t="str">
        <f>'Ee424-430'!H17</f>
        <v/>
      </c>
      <c r="E24" s="102"/>
      <c r="F24" s="102"/>
    </row>
    <row r="25" spans="1:6" ht="15">
      <c r="A25" s="20" t="s">
        <v>63</v>
      </c>
      <c r="B25" s="103">
        <f t="shared" si="0"/>
        <v>37.9</v>
      </c>
      <c r="C25" s="102">
        <v>37.9</v>
      </c>
      <c r="D25" s="102" t="str">
        <f>'Ee424-430'!H18</f>
        <v/>
      </c>
      <c r="E25" s="102"/>
      <c r="F25" s="102"/>
    </row>
    <row r="26" spans="1:6" ht="15">
      <c r="A26" s="20" t="s">
        <v>65</v>
      </c>
      <c r="B26" s="103">
        <f t="shared" si="0"/>
        <v>33.799999999999997</v>
      </c>
      <c r="C26" s="102">
        <v>33.799999999999997</v>
      </c>
      <c r="D26" s="102" t="str">
        <f>'Ee424-430'!H19</f>
        <v/>
      </c>
      <c r="E26" s="102"/>
      <c r="F26" s="102"/>
    </row>
    <row r="27" spans="1:6" ht="15">
      <c r="A27" s="20" t="s">
        <v>66</v>
      </c>
      <c r="B27" s="103">
        <f t="shared" si="0"/>
        <v>25.2</v>
      </c>
      <c r="C27" s="109">
        <v>25.2</v>
      </c>
      <c r="D27" s="102" t="str">
        <f>'Ee424-430'!H20</f>
        <v/>
      </c>
      <c r="E27" s="109"/>
      <c r="F27" s="102"/>
    </row>
    <row r="28" spans="1:6" ht="15">
      <c r="A28" s="20" t="s">
        <v>68</v>
      </c>
      <c r="B28" s="103">
        <f t="shared" si="0"/>
        <v>30.1</v>
      </c>
      <c r="C28" s="109">
        <v>30.1</v>
      </c>
      <c r="D28" s="102" t="str">
        <f>'Ee424-430'!H21</f>
        <v/>
      </c>
      <c r="E28" s="109"/>
      <c r="F28" s="102"/>
    </row>
    <row r="29" spans="1:6" ht="15">
      <c r="A29" s="20" t="s">
        <v>70</v>
      </c>
      <c r="B29" s="103">
        <f t="shared" si="0"/>
        <v>27.2</v>
      </c>
      <c r="C29" s="109">
        <v>27.2</v>
      </c>
      <c r="D29" s="102" t="str">
        <f>'Ee424-430'!H22</f>
        <v/>
      </c>
      <c r="E29" s="109"/>
      <c r="F29" s="102"/>
    </row>
    <row r="30" spans="1:6" ht="15">
      <c r="A30" s="20" t="s">
        <v>72</v>
      </c>
      <c r="B30" s="103">
        <f t="shared" si="0"/>
        <v>28.1</v>
      </c>
      <c r="C30" s="109">
        <v>28.1</v>
      </c>
      <c r="D30" s="102" t="str">
        <f>'Ee424-430'!H23</f>
        <v/>
      </c>
      <c r="E30" s="109"/>
      <c r="F30" s="102"/>
    </row>
    <row r="31" spans="1:6" ht="15">
      <c r="A31" s="20" t="s">
        <v>74</v>
      </c>
      <c r="B31" s="103">
        <f t="shared" si="0"/>
        <v>21.8</v>
      </c>
      <c r="C31" s="109">
        <v>21.8</v>
      </c>
      <c r="D31" s="102" t="str">
        <f>'Ee424-430'!H24</f>
        <v/>
      </c>
      <c r="E31" s="109"/>
      <c r="F31" s="102"/>
    </row>
    <row r="32" spans="1:6" ht="15">
      <c r="A32" s="19" t="s">
        <v>76</v>
      </c>
      <c r="B32" s="103">
        <f t="shared" si="0"/>
        <v>39.1</v>
      </c>
      <c r="C32" s="109">
        <v>39.1</v>
      </c>
      <c r="D32" s="102" t="str">
        <f>'Ee424-430'!H25</f>
        <v/>
      </c>
      <c r="E32" s="109"/>
      <c r="F32" s="102"/>
    </row>
    <row r="33" spans="1:6" ht="15">
      <c r="A33" s="20" t="s">
        <v>78</v>
      </c>
      <c r="B33" s="103">
        <f t="shared" si="0"/>
        <v>36.4</v>
      </c>
      <c r="C33" s="109">
        <v>36.4</v>
      </c>
      <c r="D33" s="102" t="str">
        <f>'Ee424-430'!H26</f>
        <v/>
      </c>
      <c r="E33" s="109"/>
      <c r="F33" s="102"/>
    </row>
    <row r="34" spans="1:6" ht="15">
      <c r="A34" s="20" t="s">
        <v>80</v>
      </c>
      <c r="B34" s="103">
        <f t="shared" si="0"/>
        <v>49.7</v>
      </c>
      <c r="C34" s="109">
        <v>49.7</v>
      </c>
      <c r="D34" s="102" t="str">
        <f>'Ee424-430'!H27</f>
        <v/>
      </c>
      <c r="E34" s="109"/>
      <c r="F34" s="102"/>
    </row>
    <row r="35" spans="1:6" ht="15">
      <c r="A35" s="20" t="s">
        <v>82</v>
      </c>
      <c r="B35" s="103">
        <f t="shared" si="0"/>
        <v>25.2</v>
      </c>
      <c r="C35" s="109">
        <v>25.2</v>
      </c>
      <c r="D35" s="102" t="str">
        <f>'Ee424-430'!H28</f>
        <v/>
      </c>
      <c r="E35" s="109"/>
      <c r="F35" s="102"/>
    </row>
    <row r="36" spans="1:6" ht="15">
      <c r="A36" s="20" t="s">
        <v>84</v>
      </c>
      <c r="B36" s="103">
        <f t="shared" si="0"/>
        <v>27.7</v>
      </c>
      <c r="C36" s="109">
        <v>27.7</v>
      </c>
      <c r="D36" s="102" t="str">
        <f>'Ee424-430'!H29</f>
        <v/>
      </c>
      <c r="E36" s="109"/>
      <c r="F36" s="102"/>
    </row>
    <row r="37" spans="1:6" ht="15">
      <c r="A37" s="20" t="s">
        <v>86</v>
      </c>
      <c r="B37" s="103">
        <f t="shared" si="0"/>
        <v>25.2</v>
      </c>
      <c r="C37" s="109">
        <v>25.2</v>
      </c>
      <c r="D37" s="102" t="str">
        <f>'Ee424-430'!H30</f>
        <v/>
      </c>
      <c r="E37" s="109"/>
      <c r="F37" s="102"/>
    </row>
    <row r="38" spans="1:6" ht="15">
      <c r="A38" s="20" t="s">
        <v>88</v>
      </c>
      <c r="B38" s="103">
        <f t="shared" si="0"/>
        <v>31.4</v>
      </c>
      <c r="C38" s="109">
        <v>31.4</v>
      </c>
      <c r="D38" s="102" t="str">
        <f>'Ee424-430'!H31</f>
        <v/>
      </c>
      <c r="E38" s="109"/>
      <c r="F38" s="102"/>
    </row>
    <row r="39" spans="1:6" ht="15">
      <c r="A39" s="20" t="s">
        <v>90</v>
      </c>
      <c r="B39" s="103">
        <f t="shared" si="0"/>
        <v>38.200000000000003</v>
      </c>
      <c r="C39" s="110">
        <f>(C38+C40)/2</f>
        <v>38.200000000000003</v>
      </c>
      <c r="D39" s="102" t="str">
        <f>'Ee424-430'!H32</f>
        <v/>
      </c>
      <c r="E39" s="110"/>
      <c r="F39" s="102"/>
    </row>
    <row r="40" spans="1:6" ht="15">
      <c r="A40" s="20" t="s">
        <v>92</v>
      </c>
      <c r="B40" s="103">
        <f t="shared" si="0"/>
        <v>45</v>
      </c>
      <c r="C40" s="109">
        <v>45</v>
      </c>
      <c r="D40" s="102">
        <f>'Ee424-430'!H33</f>
        <v>45</v>
      </c>
      <c r="E40" s="109"/>
      <c r="F40" s="102"/>
    </row>
    <row r="41" spans="1:6" ht="15">
      <c r="A41" s="20" t="s">
        <v>94</v>
      </c>
      <c r="B41" s="103">
        <f t="shared" si="0"/>
        <v>37.200000000000003</v>
      </c>
      <c r="C41" s="109">
        <v>37.200000000000003</v>
      </c>
      <c r="D41" s="102">
        <f>'Ee424-430'!H34</f>
        <v>37.159999999999997</v>
      </c>
      <c r="E41" s="109"/>
      <c r="F41" s="102"/>
    </row>
    <row r="42" spans="1:6" ht="15">
      <c r="A42" s="20" t="s">
        <v>96</v>
      </c>
      <c r="B42" s="103">
        <f t="shared" si="0"/>
        <v>46</v>
      </c>
      <c r="C42" s="109">
        <v>46</v>
      </c>
      <c r="D42" s="102">
        <f>'Ee424-430'!H35</f>
        <v>46.04</v>
      </c>
      <c r="E42" s="109"/>
      <c r="F42" s="102"/>
    </row>
    <row r="43" spans="1:6" ht="15">
      <c r="A43" s="20" t="s">
        <v>98</v>
      </c>
      <c r="B43" s="103">
        <f t="shared" si="0"/>
        <v>50.2</v>
      </c>
      <c r="C43" s="109">
        <v>50.2</v>
      </c>
      <c r="D43" s="102">
        <f>'Ee424-430'!H36</f>
        <v>50.26</v>
      </c>
      <c r="E43" s="109"/>
      <c r="F43" s="102"/>
    </row>
    <row r="44" spans="1:6" ht="15">
      <c r="A44" s="19" t="s">
        <v>100</v>
      </c>
      <c r="B44" s="103">
        <f t="shared" si="0"/>
        <v>50.6</v>
      </c>
      <c r="C44" s="109">
        <v>50.6</v>
      </c>
      <c r="D44" s="102">
        <f>'Ee424-430'!H37</f>
        <v>50.54</v>
      </c>
      <c r="E44" s="109"/>
      <c r="F44" s="102"/>
    </row>
    <row r="45" spans="1:6" ht="15">
      <c r="A45" s="20" t="s">
        <v>102</v>
      </c>
      <c r="B45" s="103">
        <f t="shared" si="0"/>
        <v>49.2</v>
      </c>
      <c r="C45" s="109">
        <v>49.2</v>
      </c>
      <c r="D45" s="102">
        <f>'Ee424-430'!H38</f>
        <v>49.26</v>
      </c>
      <c r="E45" s="109"/>
      <c r="F45" s="102"/>
    </row>
    <row r="46" spans="1:6" ht="15">
      <c r="A46" s="20" t="s">
        <v>104</v>
      </c>
      <c r="B46" s="103">
        <f t="shared" si="0"/>
        <v>54</v>
      </c>
      <c r="C46" s="109">
        <v>54</v>
      </c>
      <c r="D46" s="102">
        <f>'Ee424-430'!H39</f>
        <v>53.76</v>
      </c>
      <c r="E46" s="109"/>
      <c r="F46" s="102"/>
    </row>
    <row r="47" spans="1:6" ht="15">
      <c r="A47" s="20" t="s">
        <v>106</v>
      </c>
      <c r="B47" s="103">
        <f t="shared" si="0"/>
        <v>47.6</v>
      </c>
      <c r="C47" s="109">
        <v>47.6</v>
      </c>
      <c r="D47" s="102">
        <f>'Ee424-430'!H40</f>
        <v>47.59</v>
      </c>
      <c r="E47" s="109"/>
      <c r="F47" s="102"/>
    </row>
    <row r="48" spans="1:6" ht="15">
      <c r="A48" s="20" t="s">
        <v>108</v>
      </c>
      <c r="B48" s="103">
        <f t="shared" si="0"/>
        <v>54</v>
      </c>
      <c r="C48" s="109">
        <v>54</v>
      </c>
      <c r="D48" s="102">
        <f>'Ee424-430'!H41</f>
        <v>54.17</v>
      </c>
      <c r="E48" s="109"/>
      <c r="F48" s="102"/>
    </row>
    <row r="49" spans="1:6" ht="15">
      <c r="A49" s="20" t="s">
        <v>110</v>
      </c>
      <c r="B49" s="103">
        <f t="shared" si="0"/>
        <v>61.4</v>
      </c>
      <c r="C49" s="109">
        <v>61.4</v>
      </c>
      <c r="D49" s="102">
        <f>'Ee424-430'!H42</f>
        <v>61.69</v>
      </c>
      <c r="E49" s="109"/>
      <c r="F49" s="102"/>
    </row>
    <row r="50" spans="1:6" ht="15">
      <c r="A50" s="20" t="s">
        <v>112</v>
      </c>
      <c r="B50" s="103">
        <f t="shared" si="0"/>
        <v>47.3</v>
      </c>
      <c r="C50" s="109">
        <v>47.3</v>
      </c>
      <c r="D50" s="102">
        <f>'Ee424-430'!H43</f>
        <v>47.38</v>
      </c>
      <c r="E50" s="109"/>
      <c r="F50" s="102"/>
    </row>
    <row r="51" spans="1:6" ht="15">
      <c r="A51" s="20" t="s">
        <v>114</v>
      </c>
      <c r="B51" s="103">
        <f t="shared" si="0"/>
        <v>43</v>
      </c>
      <c r="C51" s="109">
        <v>43</v>
      </c>
      <c r="D51" s="102">
        <f>'Ee424-430'!H44</f>
        <v>42.96</v>
      </c>
      <c r="E51" s="109"/>
      <c r="F51" s="102"/>
    </row>
    <row r="52" spans="1:6" ht="15">
      <c r="A52" s="20" t="s">
        <v>116</v>
      </c>
      <c r="B52" s="103">
        <f t="shared" si="0"/>
        <v>38.299999999999997</v>
      </c>
      <c r="C52" s="109">
        <v>38.299999999999997</v>
      </c>
      <c r="D52" s="102">
        <f>'Ee424-430'!H45</f>
        <v>38.25</v>
      </c>
      <c r="E52" s="109"/>
      <c r="F52" s="102"/>
    </row>
    <row r="53" spans="1:6" ht="15">
      <c r="A53" s="20" t="s">
        <v>118</v>
      </c>
      <c r="B53" s="103">
        <f t="shared" si="0"/>
        <v>40.200000000000003</v>
      </c>
      <c r="C53" s="109">
        <v>40.200000000000003</v>
      </c>
      <c r="D53" s="102">
        <f>'Ee424-430'!H46</f>
        <v>40.19</v>
      </c>
      <c r="E53" s="109"/>
      <c r="F53" s="102"/>
    </row>
    <row r="54" spans="1:6" ht="15">
      <c r="A54" s="20" t="s">
        <v>120</v>
      </c>
      <c r="B54" s="103">
        <f t="shared" si="0"/>
        <v>40.4</v>
      </c>
      <c r="C54" s="109">
        <v>40.4</v>
      </c>
      <c r="D54" s="102">
        <f>'Ee424-430'!H47</f>
        <v>40.380000000000003</v>
      </c>
      <c r="E54" s="109"/>
      <c r="F54" s="102"/>
    </row>
    <row r="55" spans="1:6" ht="15">
      <c r="A55" s="20" t="s">
        <v>122</v>
      </c>
      <c r="B55" s="103">
        <f>C55</f>
        <v>34.9</v>
      </c>
      <c r="C55" s="109">
        <v>34.9</v>
      </c>
      <c r="D55" s="102">
        <f>'Ee424-430'!H48</f>
        <v>34.94</v>
      </c>
      <c r="E55" s="109"/>
      <c r="F55" s="102"/>
    </row>
    <row r="56" spans="1:6" ht="15">
      <c r="A56" s="19" t="s">
        <v>124</v>
      </c>
      <c r="B56" s="103">
        <f t="shared" ref="B56:B103" si="1">D56</f>
        <v>29.19</v>
      </c>
      <c r="C56" s="109"/>
      <c r="D56" s="102">
        <f>'Ee424-430'!H49</f>
        <v>29.19</v>
      </c>
      <c r="E56" s="109"/>
      <c r="F56" s="102"/>
    </row>
    <row r="57" spans="1:6" ht="15">
      <c r="A57" s="20" t="s">
        <v>126</v>
      </c>
      <c r="B57" s="103">
        <f t="shared" si="1"/>
        <v>41.33</v>
      </c>
      <c r="C57" s="109"/>
      <c r="D57" s="102">
        <f>'Ee424-430'!H50</f>
        <v>41.33</v>
      </c>
      <c r="E57" s="109"/>
      <c r="F57" s="102"/>
    </row>
    <row r="58" spans="1:6" ht="15">
      <c r="A58" s="20" t="s">
        <v>128</v>
      </c>
      <c r="B58" s="103">
        <f t="shared" si="1"/>
        <v>31.77</v>
      </c>
      <c r="C58" s="109"/>
      <c r="D58" s="102">
        <f>'Ee424-430'!H51</f>
        <v>31.77</v>
      </c>
      <c r="E58" s="109"/>
      <c r="F58" s="102"/>
    </row>
    <row r="59" spans="1:6" ht="15">
      <c r="A59" s="20" t="s">
        <v>130</v>
      </c>
      <c r="B59" s="103">
        <f t="shared" si="1"/>
        <v>34.39</v>
      </c>
      <c r="C59" s="109"/>
      <c r="D59" s="102">
        <f>'Ee424-430'!H52</f>
        <v>34.39</v>
      </c>
      <c r="E59" s="109"/>
      <c r="F59" s="102"/>
    </row>
    <row r="60" spans="1:6" ht="15">
      <c r="A60" s="20" t="s">
        <v>132</v>
      </c>
      <c r="B60" s="103">
        <f t="shared" si="1"/>
        <v>34.56</v>
      </c>
      <c r="C60" s="109"/>
      <c r="D60" s="102">
        <f>'Ee424-430'!H53</f>
        <v>34.56</v>
      </c>
      <c r="E60" s="109"/>
      <c r="F60" s="102"/>
    </row>
    <row r="61" spans="1:6" ht="15">
      <c r="A61" s="20" t="s">
        <v>134</v>
      </c>
      <c r="B61" s="103">
        <f t="shared" si="1"/>
        <v>25.81</v>
      </c>
      <c r="C61" s="109"/>
      <c r="D61" s="102">
        <f>'Ee424-430'!H54</f>
        <v>25.81</v>
      </c>
      <c r="E61" s="109"/>
      <c r="F61" s="102"/>
    </row>
    <row r="62" spans="1:6" ht="15">
      <c r="A62" s="20" t="s">
        <v>294</v>
      </c>
      <c r="B62" s="103">
        <f t="shared" si="1"/>
        <v>29.19</v>
      </c>
      <c r="C62" s="109"/>
      <c r="D62" s="102">
        <f>'Ee424-430'!H55</f>
        <v>29.19</v>
      </c>
      <c r="E62" s="109"/>
      <c r="F62" s="102"/>
    </row>
    <row r="63" spans="1:6" ht="15">
      <c r="A63" s="20" t="s">
        <v>138</v>
      </c>
      <c r="B63" s="103">
        <f t="shared" si="1"/>
        <v>36.880000000000003</v>
      </c>
      <c r="C63" s="109"/>
      <c r="D63" s="102">
        <f>'Ee424-430'!H56</f>
        <v>36.880000000000003</v>
      </c>
      <c r="E63" s="109"/>
      <c r="F63" s="102"/>
    </row>
    <row r="64" spans="1:6" ht="15">
      <c r="A64" s="20" t="s">
        <v>140</v>
      </c>
      <c r="B64" s="103">
        <f t="shared" si="1"/>
        <v>34.450000000000003</v>
      </c>
      <c r="C64" s="109"/>
      <c r="D64" s="102">
        <f>'Ee424-430'!H57</f>
        <v>34.450000000000003</v>
      </c>
      <c r="E64" s="109"/>
      <c r="F64" s="102"/>
    </row>
    <row r="65" spans="1:6" ht="15">
      <c r="A65" s="20" t="s">
        <v>142</v>
      </c>
      <c r="B65" s="103">
        <f t="shared" si="1"/>
        <v>33.35</v>
      </c>
      <c r="C65" s="109"/>
      <c r="D65" s="102">
        <f>'Ee424-430'!H58</f>
        <v>33.35</v>
      </c>
      <c r="E65" s="109"/>
      <c r="F65" s="102"/>
    </row>
    <row r="66" spans="1:6" ht="15">
      <c r="A66" s="20" t="s">
        <v>144</v>
      </c>
      <c r="B66" s="103">
        <f t="shared" si="1"/>
        <v>28.02</v>
      </c>
      <c r="C66" s="109"/>
      <c r="D66" s="102">
        <f>'Ee424-430'!H59</f>
        <v>28.02</v>
      </c>
      <c r="E66" s="109"/>
      <c r="F66" s="102"/>
    </row>
    <row r="67" spans="1:6" ht="15">
      <c r="A67" s="20" t="s">
        <v>146</v>
      </c>
      <c r="B67" s="103">
        <f t="shared" si="1"/>
        <v>26.28</v>
      </c>
      <c r="C67" s="109"/>
      <c r="D67" s="102">
        <f>'Ee424-430'!H60</f>
        <v>26.28</v>
      </c>
      <c r="E67" s="109"/>
      <c r="F67" s="102"/>
    </row>
    <row r="68" spans="1:6" ht="15">
      <c r="A68" s="19" t="s">
        <v>148</v>
      </c>
      <c r="B68" s="103">
        <f t="shared" si="1"/>
        <v>26.11</v>
      </c>
      <c r="C68" s="109"/>
      <c r="D68" s="102">
        <f>'Ee424-430'!H61</f>
        <v>26.11</v>
      </c>
      <c r="E68" s="109"/>
      <c r="F68" s="102"/>
    </row>
    <row r="69" spans="1:6" ht="15">
      <c r="A69" s="20" t="s">
        <v>150</v>
      </c>
      <c r="B69" s="103">
        <f t="shared" si="1"/>
        <v>27.14</v>
      </c>
      <c r="C69" s="109"/>
      <c r="D69" s="102">
        <f>'Ee424-430'!H62</f>
        <v>27.14</v>
      </c>
      <c r="E69" s="109"/>
      <c r="F69" s="102"/>
    </row>
    <row r="70" spans="1:6" ht="15">
      <c r="A70" s="20" t="s">
        <v>152</v>
      </c>
      <c r="B70" s="103">
        <f t="shared" si="1"/>
        <v>26.63</v>
      </c>
      <c r="C70" s="109"/>
      <c r="D70" s="102">
        <f>'Ee424-430'!H63</f>
        <v>26.63</v>
      </c>
      <c r="E70" s="109"/>
      <c r="F70" s="102"/>
    </row>
    <row r="71" spans="1:6" ht="15">
      <c r="A71" s="20" t="s">
        <v>154</v>
      </c>
      <c r="B71" s="103">
        <f t="shared" si="1"/>
        <v>27.38</v>
      </c>
      <c r="C71" s="109"/>
      <c r="D71" s="102">
        <f>'Ee424-430'!H64</f>
        <v>27.38</v>
      </c>
      <c r="E71" s="109"/>
      <c r="F71" s="102"/>
    </row>
    <row r="72" spans="1:6" ht="15">
      <c r="A72" s="20" t="s">
        <v>156</v>
      </c>
      <c r="B72" s="103">
        <f t="shared" si="1"/>
        <v>25.94</v>
      </c>
      <c r="C72" s="109"/>
      <c r="D72" s="102">
        <f>'Ee424-430'!H65</f>
        <v>25.94</v>
      </c>
      <c r="E72" s="109"/>
      <c r="F72" s="102"/>
    </row>
    <row r="73" spans="1:6" ht="15">
      <c r="A73" s="20" t="s">
        <v>158</v>
      </c>
      <c r="B73" s="103">
        <f t="shared" si="1"/>
        <v>25.61</v>
      </c>
      <c r="C73" s="109"/>
      <c r="D73" s="102">
        <f>'Ee424-430'!H66</f>
        <v>25.61</v>
      </c>
      <c r="E73" s="109"/>
      <c r="F73" s="102"/>
    </row>
    <row r="74" spans="1:6" ht="15">
      <c r="A74" s="20" t="s">
        <v>160</v>
      </c>
      <c r="B74" s="103">
        <f t="shared" si="1"/>
        <v>26.83</v>
      </c>
      <c r="C74" s="109"/>
      <c r="D74" s="102">
        <f>'Ee424-430'!H67</f>
        <v>26.83</v>
      </c>
      <c r="E74" s="109"/>
      <c r="F74" s="102"/>
    </row>
    <row r="75" spans="1:6" ht="15">
      <c r="A75" s="20" t="s">
        <v>162</v>
      </c>
      <c r="B75" s="103">
        <f t="shared" si="1"/>
        <v>26.05</v>
      </c>
      <c r="C75" s="109"/>
      <c r="D75" s="102">
        <f>'Ee424-430'!H68</f>
        <v>26.05</v>
      </c>
      <c r="E75" s="109"/>
      <c r="F75" s="102"/>
    </row>
    <row r="76" spans="1:6" ht="15">
      <c r="A76" s="20" t="s">
        <v>164</v>
      </c>
      <c r="B76" s="103">
        <f t="shared" si="1"/>
        <v>22.45</v>
      </c>
      <c r="C76" s="109"/>
      <c r="D76" s="102">
        <f>'Ee424-430'!H69</f>
        <v>22.45</v>
      </c>
      <c r="E76" s="109"/>
      <c r="F76" s="102"/>
    </row>
    <row r="77" spans="1:6" ht="15">
      <c r="A77" s="20" t="s">
        <v>166</v>
      </c>
      <c r="B77" s="103">
        <f t="shared" si="1"/>
        <v>22.44</v>
      </c>
      <c r="C77" s="109"/>
      <c r="D77" s="102">
        <f>'Ee424-430'!H70</f>
        <v>22.44</v>
      </c>
      <c r="E77" s="109"/>
      <c r="F77" s="102"/>
    </row>
    <row r="78" spans="1:6" ht="15">
      <c r="A78" s="20" t="s">
        <v>168</v>
      </c>
      <c r="B78" s="103">
        <f t="shared" si="1"/>
        <v>19.559999999999999</v>
      </c>
      <c r="C78" s="109"/>
      <c r="D78" s="102">
        <f>'Ee424-430'!H71</f>
        <v>19.559999999999999</v>
      </c>
      <c r="E78" s="109"/>
      <c r="F78" s="102"/>
    </row>
    <row r="79" spans="1:6" ht="15">
      <c r="A79" s="20" t="s">
        <v>170</v>
      </c>
      <c r="B79" s="103">
        <f t="shared" si="1"/>
        <v>19.670000000000002</v>
      </c>
      <c r="C79" s="109"/>
      <c r="D79" s="102">
        <f>'Ee424-430'!H72</f>
        <v>19.670000000000002</v>
      </c>
      <c r="E79" s="109"/>
      <c r="F79" s="102"/>
    </row>
    <row r="80" spans="1:6" ht="15">
      <c r="A80" s="19" t="s">
        <v>172</v>
      </c>
      <c r="B80" s="103">
        <f t="shared" si="1"/>
        <v>18.84</v>
      </c>
      <c r="C80" s="109"/>
      <c r="D80" s="102">
        <f>'Ee424-430'!H73</f>
        <v>18.84</v>
      </c>
      <c r="E80" s="109"/>
      <c r="F80" s="102"/>
    </row>
    <row r="81" spans="1:6" ht="15">
      <c r="A81" s="20" t="s">
        <v>174</v>
      </c>
      <c r="B81" s="103">
        <f t="shared" si="1"/>
        <v>36.200000000000003</v>
      </c>
      <c r="C81" s="109"/>
      <c r="D81" s="102">
        <f>'Ee424-430'!H74</f>
        <v>36.200000000000003</v>
      </c>
      <c r="E81" s="109"/>
      <c r="F81" s="102"/>
    </row>
    <row r="82" spans="1:6" ht="15">
      <c r="A82" s="20" t="s">
        <v>176</v>
      </c>
      <c r="B82" s="103">
        <f t="shared" si="1"/>
        <v>32.619999999999997</v>
      </c>
      <c r="C82" s="109"/>
      <c r="D82" s="102">
        <f>'Ee424-430'!H75</f>
        <v>32.619999999999997</v>
      </c>
      <c r="E82" s="109"/>
      <c r="F82" s="102"/>
    </row>
    <row r="83" spans="1:6" ht="15">
      <c r="A83" s="20" t="s">
        <v>178</v>
      </c>
      <c r="B83" s="103">
        <f t="shared" si="1"/>
        <v>36.69</v>
      </c>
      <c r="C83" s="109"/>
      <c r="D83" s="102">
        <f>'Ee424-430'!H76</f>
        <v>36.69</v>
      </c>
      <c r="E83" s="109"/>
      <c r="F83" s="102"/>
    </row>
    <row r="84" spans="1:6" ht="15">
      <c r="A84" s="20" t="s">
        <v>180</v>
      </c>
      <c r="B84" s="103">
        <f t="shared" si="1"/>
        <v>47.56</v>
      </c>
      <c r="C84" s="109"/>
      <c r="D84" s="102">
        <f>'Ee424-430'!H77</f>
        <v>47.56</v>
      </c>
      <c r="E84" s="109"/>
      <c r="F84" s="102"/>
    </row>
    <row r="85" spans="1:6" ht="15">
      <c r="A85" s="20" t="s">
        <v>182</v>
      </c>
      <c r="B85" s="103">
        <f t="shared" si="1"/>
        <v>48.33</v>
      </c>
      <c r="C85" s="109"/>
      <c r="D85" s="102">
        <f>'Ee424-430'!H78</f>
        <v>48.33</v>
      </c>
      <c r="E85" s="109"/>
      <c r="F85" s="102"/>
    </row>
    <row r="86" spans="1:6" ht="15">
      <c r="A86" s="20" t="s">
        <v>184</v>
      </c>
      <c r="B86" s="103">
        <f t="shared" si="1"/>
        <v>46.66</v>
      </c>
      <c r="C86" s="109"/>
      <c r="D86" s="102">
        <f>'Ee424-430'!H79</f>
        <v>46.66</v>
      </c>
      <c r="E86" s="109"/>
      <c r="F86" s="102"/>
    </row>
    <row r="87" spans="1:6" ht="15">
      <c r="A87" s="20" t="s">
        <v>186</v>
      </c>
      <c r="B87" s="103">
        <f t="shared" si="1"/>
        <v>48.7</v>
      </c>
      <c r="C87" s="109"/>
      <c r="D87" s="102">
        <f>'Ee424-430'!H80</f>
        <v>48.7</v>
      </c>
      <c r="E87" s="109"/>
      <c r="F87" s="102"/>
    </row>
    <row r="88" spans="1:6" ht="15">
      <c r="A88" s="20" t="s">
        <v>188</v>
      </c>
      <c r="B88" s="103">
        <f t="shared" si="1"/>
        <v>47.37</v>
      </c>
      <c r="C88" s="109"/>
      <c r="D88" s="102">
        <f>'Ee424-430'!H81</f>
        <v>47.37</v>
      </c>
      <c r="E88" s="109"/>
      <c r="F88" s="102"/>
    </row>
    <row r="89" spans="1:6" ht="15">
      <c r="A89" s="20" t="s">
        <v>190</v>
      </c>
      <c r="B89" s="103">
        <f t="shared" si="1"/>
        <v>47.13</v>
      </c>
      <c r="C89" s="109"/>
      <c r="D89" s="102">
        <f>'Ee424-430'!H82</f>
        <v>47.13</v>
      </c>
      <c r="E89" s="109"/>
      <c r="F89" s="102"/>
    </row>
    <row r="90" spans="1:6" ht="15">
      <c r="A90" s="20" t="s">
        <v>192</v>
      </c>
      <c r="B90" s="103">
        <f t="shared" si="1"/>
        <v>44.04</v>
      </c>
      <c r="C90" s="109"/>
      <c r="D90" s="102">
        <f>'Ee424-430'!H83</f>
        <v>44.04</v>
      </c>
      <c r="E90" s="109"/>
      <c r="F90" s="102"/>
    </row>
    <row r="91" spans="1:6" ht="15">
      <c r="A91" s="20" t="s">
        <v>194</v>
      </c>
      <c r="B91" s="103">
        <f t="shared" si="1"/>
        <v>41.46</v>
      </c>
      <c r="C91" s="109"/>
      <c r="D91" s="102">
        <f>'Ee424-430'!H84</f>
        <v>41.46</v>
      </c>
      <c r="E91" s="109"/>
      <c r="F91" s="102"/>
    </row>
    <row r="92" spans="1:6" ht="15">
      <c r="A92" s="19" t="s">
        <v>196</v>
      </c>
      <c r="B92" s="103">
        <f t="shared" si="1"/>
        <v>38.119999999999997</v>
      </c>
      <c r="C92" s="109"/>
      <c r="D92" s="102">
        <f>'Ee424-430'!H85</f>
        <v>38.119999999999997</v>
      </c>
      <c r="E92" s="109"/>
      <c r="F92" s="102"/>
    </row>
    <row r="93" spans="1:6" ht="15">
      <c r="A93" s="20" t="s">
        <v>198</v>
      </c>
      <c r="B93" s="103">
        <f t="shared" si="1"/>
        <v>38.58</v>
      </c>
      <c r="C93" s="109"/>
      <c r="D93" s="102">
        <f>'Ee424-430'!H86</f>
        <v>38.58</v>
      </c>
      <c r="E93" s="109"/>
      <c r="F93" s="102"/>
    </row>
    <row r="94" spans="1:6" ht="15">
      <c r="A94" s="20" t="s">
        <v>200</v>
      </c>
      <c r="B94" s="103">
        <f t="shared" si="1"/>
        <v>40.659999999999997</v>
      </c>
      <c r="C94" s="109"/>
      <c r="D94" s="102">
        <f>'Ee424-430'!H87</f>
        <v>40.659999999999997</v>
      </c>
      <c r="E94" s="109"/>
      <c r="F94" s="102"/>
    </row>
    <row r="95" spans="1:6" ht="15">
      <c r="A95" s="20" t="s">
        <v>202</v>
      </c>
      <c r="B95" s="103">
        <f t="shared" si="1"/>
        <v>44.76</v>
      </c>
      <c r="C95" s="109"/>
      <c r="D95" s="102">
        <f>'Ee424-430'!H88</f>
        <v>44.76</v>
      </c>
      <c r="E95" s="109"/>
      <c r="F95" s="102"/>
    </row>
    <row r="96" spans="1:6" ht="15">
      <c r="A96" s="20" t="s">
        <v>204</v>
      </c>
      <c r="B96" s="103">
        <f t="shared" si="1"/>
        <v>42.91</v>
      </c>
      <c r="C96" s="109"/>
      <c r="D96" s="102">
        <f>'Ee424-430'!H89</f>
        <v>42.91</v>
      </c>
      <c r="E96" s="109"/>
      <c r="F96" s="102"/>
    </row>
    <row r="97" spans="1:6" ht="15">
      <c r="A97" s="20" t="s">
        <v>206</v>
      </c>
      <c r="B97" s="103">
        <f t="shared" si="1"/>
        <v>42.77</v>
      </c>
      <c r="C97" s="109"/>
      <c r="D97" s="102">
        <f>'Ee424-430'!H90</f>
        <v>42.77</v>
      </c>
      <c r="E97" s="109"/>
      <c r="F97" s="102"/>
    </row>
    <row r="98" spans="1:6" ht="15">
      <c r="A98" s="20" t="s">
        <v>208</v>
      </c>
      <c r="B98" s="103">
        <f t="shared" si="1"/>
        <v>44.9</v>
      </c>
      <c r="C98" s="109"/>
      <c r="D98" s="102">
        <f>'Ee424-430'!H91</f>
        <v>44.9</v>
      </c>
      <c r="E98" s="109"/>
      <c r="F98" s="102"/>
    </row>
    <row r="99" spans="1:6" ht="15">
      <c r="A99" s="20" t="s">
        <v>210</v>
      </c>
      <c r="B99" s="103">
        <f t="shared" si="1"/>
        <v>43.54</v>
      </c>
      <c r="C99" s="109"/>
      <c r="D99" s="102">
        <f>'Ee424-430'!H92</f>
        <v>43.54</v>
      </c>
      <c r="E99" s="109"/>
      <c r="F99" s="102"/>
    </row>
    <row r="100" spans="1:6" ht="15">
      <c r="A100" s="20" t="s">
        <v>212</v>
      </c>
      <c r="B100" s="103">
        <f t="shared" si="1"/>
        <v>43.23</v>
      </c>
      <c r="C100" s="109"/>
      <c r="D100" s="102">
        <f>'Ee424-430'!H93</f>
        <v>43.23</v>
      </c>
      <c r="E100" s="109"/>
      <c r="F100" s="102"/>
    </row>
    <row r="101" spans="1:6" ht="15">
      <c r="A101" s="20" t="s">
        <v>214</v>
      </c>
      <c r="B101" s="103">
        <f t="shared" si="1"/>
        <v>42.71</v>
      </c>
      <c r="C101" s="109"/>
      <c r="D101" s="102">
        <f>'Ee424-430'!H94</f>
        <v>42.71</v>
      </c>
      <c r="E101" s="109"/>
      <c r="F101" s="102"/>
    </row>
    <row r="102" spans="1:6" ht="15">
      <c r="A102" s="20" t="s">
        <v>216</v>
      </c>
      <c r="B102" s="103">
        <f t="shared" si="1"/>
        <v>42.61</v>
      </c>
      <c r="C102" s="109"/>
      <c r="D102" s="102">
        <f>'Ee424-430'!H95</f>
        <v>42.61</v>
      </c>
      <c r="E102" s="109"/>
      <c r="F102" s="102"/>
    </row>
    <row r="103" spans="1:6" ht="15">
      <c r="A103" s="20" t="s">
        <v>218</v>
      </c>
      <c r="B103" s="103">
        <f t="shared" si="1"/>
        <v>41.67</v>
      </c>
      <c r="C103" s="109"/>
      <c r="D103" s="102">
        <f>'Ee424-430'!H96</f>
        <v>41.67</v>
      </c>
      <c r="E103" s="109"/>
      <c r="F103" s="102"/>
    </row>
    <row r="104" spans="1:6" ht="15">
      <c r="A104" s="19" t="s">
        <v>220</v>
      </c>
      <c r="B104" s="103">
        <f t="shared" ref="B104:B167" si="2">D104</f>
        <v>46.05</v>
      </c>
      <c r="C104" s="109"/>
      <c r="D104" s="102">
        <f>'Ee424-430'!H97</f>
        <v>46.05</v>
      </c>
      <c r="E104" s="109"/>
      <c r="F104" s="102"/>
    </row>
    <row r="105" spans="1:6" ht="15">
      <c r="A105" s="20" t="s">
        <v>222</v>
      </c>
      <c r="B105" s="103">
        <f t="shared" si="2"/>
        <v>45.78</v>
      </c>
      <c r="C105" s="109"/>
      <c r="D105" s="102">
        <f>'Ee424-430'!H98</f>
        <v>45.78</v>
      </c>
      <c r="E105" s="109"/>
      <c r="F105" s="102"/>
    </row>
    <row r="106" spans="1:6" ht="15">
      <c r="A106" s="20" t="s">
        <v>224</v>
      </c>
      <c r="B106" s="103">
        <f t="shared" si="2"/>
        <v>47.57</v>
      </c>
      <c r="C106" s="109"/>
      <c r="D106" s="102">
        <f>'Ee424-430'!H99</f>
        <v>47.57</v>
      </c>
      <c r="E106" s="109"/>
      <c r="F106" s="102"/>
    </row>
    <row r="107" spans="1:6" ht="15">
      <c r="A107" s="20" t="s">
        <v>226</v>
      </c>
      <c r="B107" s="103">
        <f t="shared" si="2"/>
        <v>46.15</v>
      </c>
      <c r="C107" s="109"/>
      <c r="D107" s="102">
        <f>'Ee424-430'!H100</f>
        <v>46.15</v>
      </c>
      <c r="E107" s="109"/>
      <c r="F107" s="102"/>
    </row>
    <row r="108" spans="1:6" ht="15">
      <c r="A108" s="20" t="s">
        <v>228</v>
      </c>
      <c r="B108" s="103">
        <f t="shared" si="2"/>
        <v>45.49</v>
      </c>
      <c r="C108" s="109"/>
      <c r="D108" s="102">
        <f>'Ee424-430'!H101</f>
        <v>45.49</v>
      </c>
      <c r="E108" s="109"/>
      <c r="F108" s="102"/>
    </row>
    <row r="109" spans="1:6" ht="15">
      <c r="A109" s="20" t="s">
        <v>230</v>
      </c>
      <c r="B109" s="103">
        <f t="shared" si="2"/>
        <v>44.63</v>
      </c>
      <c r="C109" s="109"/>
      <c r="D109" s="102">
        <f>'Ee424-430'!H102</f>
        <v>44.63</v>
      </c>
      <c r="E109" s="109"/>
      <c r="F109" s="102"/>
    </row>
    <row r="110" spans="1:6" ht="15">
      <c r="A110" s="20" t="s">
        <v>232</v>
      </c>
      <c r="B110" s="103">
        <f t="shared" si="2"/>
        <v>46.5</v>
      </c>
      <c r="C110" s="109"/>
      <c r="D110" s="102">
        <f>'Ee424-430'!H103</f>
        <v>46.5</v>
      </c>
      <c r="E110" s="109"/>
      <c r="F110" s="102"/>
    </row>
    <row r="111" spans="1:6" ht="15">
      <c r="A111" s="20" t="s">
        <v>233</v>
      </c>
      <c r="B111" s="103">
        <f t="shared" si="2"/>
        <v>48.98</v>
      </c>
      <c r="C111" s="109"/>
      <c r="D111" s="102">
        <f>'Ee424-430'!H104</f>
        <v>48.98</v>
      </c>
      <c r="E111" s="109"/>
      <c r="F111" s="102"/>
    </row>
    <row r="112" spans="1:6" ht="15">
      <c r="A112" s="20" t="s">
        <v>234</v>
      </c>
      <c r="B112" s="103">
        <f t="shared" si="2"/>
        <v>49.75</v>
      </c>
      <c r="C112" s="109"/>
      <c r="D112" s="102">
        <f>'Ee424-430'!H105</f>
        <v>49.75</v>
      </c>
      <c r="E112" s="109"/>
      <c r="F112" s="102"/>
    </row>
    <row r="113" spans="1:6" ht="15">
      <c r="A113" s="20" t="s">
        <v>235</v>
      </c>
      <c r="B113" s="103">
        <f t="shared" si="2"/>
        <v>50.29</v>
      </c>
      <c r="C113" s="109"/>
      <c r="D113" s="102">
        <f>'Ee424-430'!H106</f>
        <v>50.29</v>
      </c>
      <c r="E113" s="109"/>
      <c r="F113" s="102"/>
    </row>
    <row r="114" spans="1:6" ht="15">
      <c r="A114" s="20" t="s">
        <v>236</v>
      </c>
      <c r="B114" s="103">
        <f t="shared" si="2"/>
        <v>42.19</v>
      </c>
      <c r="C114" s="109"/>
      <c r="D114" s="102">
        <f>'Ee424-430'!H107</f>
        <v>42.19</v>
      </c>
      <c r="E114" s="109"/>
      <c r="F114" s="102"/>
    </row>
    <row r="115" spans="1:6" ht="15">
      <c r="A115" s="20" t="s">
        <v>237</v>
      </c>
      <c r="B115" s="103">
        <f t="shared" si="2"/>
        <v>40.18</v>
      </c>
      <c r="C115" s="109"/>
      <c r="D115" s="102">
        <f>'Ee424-430'!H108</f>
        <v>40.18</v>
      </c>
      <c r="E115" s="109"/>
      <c r="F115" s="102"/>
    </row>
    <row r="116" spans="1:6" ht="15">
      <c r="A116" s="19" t="s">
        <v>238</v>
      </c>
      <c r="B116" s="103">
        <f t="shared" si="2"/>
        <v>42.41</v>
      </c>
      <c r="C116" s="109"/>
      <c r="D116" s="102">
        <f>'Ee424-430'!H109</f>
        <v>42.41</v>
      </c>
      <c r="E116" s="109"/>
      <c r="F116" s="102"/>
    </row>
    <row r="117" spans="1:6" ht="15">
      <c r="A117" s="20" t="s">
        <v>239</v>
      </c>
      <c r="B117" s="103">
        <f t="shared" si="2"/>
        <v>49.2</v>
      </c>
      <c r="C117" s="109"/>
      <c r="D117" s="102">
        <f>'Ee424-430'!H110</f>
        <v>49.2</v>
      </c>
      <c r="E117" s="109"/>
      <c r="F117" s="102"/>
    </row>
    <row r="118" spans="1:6" ht="15">
      <c r="A118" s="20" t="s">
        <v>240</v>
      </c>
      <c r="B118" s="103">
        <f t="shared" si="2"/>
        <v>52.38</v>
      </c>
      <c r="C118" s="109"/>
      <c r="D118" s="102">
        <f>'Ee424-430'!H111</f>
        <v>52.38</v>
      </c>
      <c r="E118" s="109"/>
      <c r="F118" s="102"/>
    </row>
    <row r="119" spans="1:6" ht="15">
      <c r="A119" s="20" t="s">
        <v>241</v>
      </c>
      <c r="B119" s="103">
        <f t="shared" si="2"/>
        <v>49.46</v>
      </c>
      <c r="C119" s="109"/>
      <c r="D119" s="102">
        <f>'Ee424-430'!H112</f>
        <v>49.46</v>
      </c>
      <c r="E119" s="109"/>
      <c r="F119" s="102" t="e">
        <f>'Calculations Tariffs'!F10</f>
        <v>#N/A</v>
      </c>
    </row>
    <row r="120" spans="1:6" ht="15">
      <c r="A120" s="20" t="s">
        <v>242</v>
      </c>
      <c r="B120" s="103">
        <f t="shared" si="2"/>
        <v>49.83</v>
      </c>
      <c r="C120" s="109"/>
      <c r="D120" s="102">
        <f>'Ee424-430'!H113</f>
        <v>49.83</v>
      </c>
      <c r="E120" s="109"/>
      <c r="F120" s="102" t="e">
        <f>'Calculations Tariffs'!F11</f>
        <v>#N/A</v>
      </c>
    </row>
    <row r="121" spans="1:6" ht="15">
      <c r="A121" s="20" t="s">
        <v>243</v>
      </c>
      <c r="B121" s="103">
        <f t="shared" si="2"/>
        <v>49.97</v>
      </c>
      <c r="C121" s="109"/>
      <c r="D121" s="102">
        <f>'Ee424-430'!H114</f>
        <v>49.97</v>
      </c>
      <c r="E121" s="109"/>
      <c r="F121" s="102" t="e">
        <f>'Calculations Tariffs'!F12</f>
        <v>#N/A</v>
      </c>
    </row>
    <row r="122" spans="1:6" ht="15">
      <c r="A122" s="20" t="s">
        <v>244</v>
      </c>
      <c r="B122" s="103">
        <f t="shared" si="2"/>
        <v>49.2</v>
      </c>
      <c r="C122" s="109"/>
      <c r="D122" s="102">
        <f>'Ee424-430'!H115</f>
        <v>49.2</v>
      </c>
      <c r="E122" s="109"/>
      <c r="F122" s="102" t="e">
        <f>'Calculations Tariffs'!F13</f>
        <v>#N/A</v>
      </c>
    </row>
    <row r="123" spans="1:6" ht="15">
      <c r="A123" s="20" t="s">
        <v>245</v>
      </c>
      <c r="B123" s="103">
        <f t="shared" si="2"/>
        <v>48.92</v>
      </c>
      <c r="C123" s="109"/>
      <c r="D123" s="102">
        <f>'Ee424-430'!H116</f>
        <v>48.92</v>
      </c>
      <c r="E123" s="109"/>
      <c r="F123" s="102" t="e">
        <f>'Calculations Tariffs'!F14</f>
        <v>#N/A</v>
      </c>
    </row>
    <row r="124" spans="1:6" ht="15">
      <c r="A124" s="20" t="s">
        <v>246</v>
      </c>
      <c r="B124" s="103">
        <f t="shared" si="2"/>
        <v>45.33</v>
      </c>
      <c r="C124" s="109"/>
      <c r="D124" s="102">
        <f>'Ee424-430'!H117</f>
        <v>45.33</v>
      </c>
      <c r="E124" s="109"/>
      <c r="F124" s="102" t="e">
        <f>'Calculations Tariffs'!F15</f>
        <v>#N/A</v>
      </c>
    </row>
    <row r="125" spans="1:6" ht="15">
      <c r="A125" s="20" t="s">
        <v>247</v>
      </c>
      <c r="B125" s="103">
        <f t="shared" si="2"/>
        <v>44.22</v>
      </c>
      <c r="C125" s="109"/>
      <c r="D125" s="102">
        <f>'Ee424-430'!H118</f>
        <v>44.22</v>
      </c>
      <c r="E125" s="109"/>
      <c r="F125" s="102" t="e">
        <f>'Calculations Tariffs'!F16</f>
        <v>#N/A</v>
      </c>
    </row>
    <row r="126" spans="1:6" ht="15">
      <c r="A126" s="20" t="s">
        <v>248</v>
      </c>
      <c r="B126" s="103">
        <f t="shared" si="2"/>
        <v>42.6</v>
      </c>
      <c r="C126" s="109"/>
      <c r="D126" s="102">
        <f>'Ee424-430'!H119</f>
        <v>42.6</v>
      </c>
      <c r="E126" s="109"/>
      <c r="F126" s="102" t="e">
        <f>'Calculations Tariffs'!F17</f>
        <v>#N/A</v>
      </c>
    </row>
    <row r="127" spans="1:6" ht="15">
      <c r="A127" s="20" t="s">
        <v>249</v>
      </c>
      <c r="B127" s="103">
        <f t="shared" si="2"/>
        <v>42.98</v>
      </c>
      <c r="C127" s="109"/>
      <c r="D127" s="102">
        <f>'Ee424-430'!H120</f>
        <v>42.98</v>
      </c>
      <c r="E127" s="109"/>
      <c r="F127" s="102" t="e">
        <f>'Calculations Tariffs'!F18</f>
        <v>#N/A</v>
      </c>
    </row>
    <row r="128" spans="1:6" ht="15">
      <c r="A128" s="19" t="s">
        <v>250</v>
      </c>
      <c r="B128" s="103">
        <f t="shared" si="2"/>
        <v>43.19</v>
      </c>
      <c r="C128" s="109"/>
      <c r="D128" s="102">
        <f>'Ee424-430'!H121</f>
        <v>43.19</v>
      </c>
      <c r="E128" s="109"/>
      <c r="F128" s="102" t="e">
        <f>'Calculations Tariffs'!F19</f>
        <v>#N/A</v>
      </c>
    </row>
    <row r="129" spans="1:6" ht="15">
      <c r="A129" s="20" t="s">
        <v>251</v>
      </c>
      <c r="B129" s="103">
        <f t="shared" si="2"/>
        <v>41.56</v>
      </c>
      <c r="C129" s="109"/>
      <c r="D129" s="102">
        <f>'Ee424-430'!H122</f>
        <v>41.56</v>
      </c>
      <c r="E129" s="109"/>
      <c r="F129" s="102" t="e">
        <f>'Calculations Tariffs'!F20</f>
        <v>#N/A</v>
      </c>
    </row>
    <row r="130" spans="1:6" ht="15">
      <c r="A130" s="20" t="s">
        <v>252</v>
      </c>
      <c r="B130" s="103">
        <f t="shared" si="2"/>
        <v>41.27</v>
      </c>
      <c r="C130" s="109"/>
      <c r="D130" s="102">
        <f>'Ee424-430'!H123</f>
        <v>41.27</v>
      </c>
      <c r="E130" s="109"/>
      <c r="F130" s="102" t="e">
        <f>'Calculations Tariffs'!F21</f>
        <v>#N/A</v>
      </c>
    </row>
    <row r="131" spans="1:6" ht="15">
      <c r="A131" s="20" t="s">
        <v>253</v>
      </c>
      <c r="B131" s="103">
        <f t="shared" si="2"/>
        <v>40.159999999999997</v>
      </c>
      <c r="C131" s="109"/>
      <c r="D131" s="102">
        <f>'Ee424-430'!H124</f>
        <v>40.159999999999997</v>
      </c>
      <c r="E131" s="109"/>
      <c r="F131" s="102" t="e">
        <f>'Calculations Tariffs'!F22</f>
        <v>#N/A</v>
      </c>
    </row>
    <row r="132" spans="1:6" ht="15">
      <c r="A132" s="20" t="s">
        <v>254</v>
      </c>
      <c r="B132" s="103">
        <f t="shared" si="2"/>
        <v>40.08</v>
      </c>
      <c r="C132" s="109"/>
      <c r="D132" s="102">
        <f>'Ee424-430'!H125</f>
        <v>40.08</v>
      </c>
      <c r="E132" s="109"/>
      <c r="F132" s="102" t="e">
        <f>'Calculations Tariffs'!F23</f>
        <v>#N/A</v>
      </c>
    </row>
    <row r="133" spans="1:6" ht="15">
      <c r="A133" s="20" t="s">
        <v>255</v>
      </c>
      <c r="B133" s="103">
        <f t="shared" si="2"/>
        <v>37.630000000000003</v>
      </c>
      <c r="C133" s="109"/>
      <c r="D133" s="102">
        <f>'Ee424-430'!H126</f>
        <v>37.630000000000003</v>
      </c>
      <c r="E133" s="109"/>
      <c r="F133" s="102" t="e">
        <f>'Calculations Tariffs'!F24</f>
        <v>#N/A</v>
      </c>
    </row>
    <row r="134" spans="1:6" ht="15">
      <c r="A134" s="20" t="s">
        <v>256</v>
      </c>
      <c r="B134" s="103">
        <f t="shared" si="2"/>
        <v>33.46</v>
      </c>
      <c r="C134" s="109"/>
      <c r="D134" s="102">
        <f>'Ee424-430'!H127</f>
        <v>33.46</v>
      </c>
      <c r="E134" s="109"/>
      <c r="F134" s="102" t="e">
        <f>'Calculations Tariffs'!F25</f>
        <v>#N/A</v>
      </c>
    </row>
    <row r="135" spans="1:6" ht="15">
      <c r="A135" s="20" t="s">
        <v>257</v>
      </c>
      <c r="B135" s="103">
        <f t="shared" si="2"/>
        <v>28.8</v>
      </c>
      <c r="C135" s="109"/>
      <c r="D135" s="102">
        <f>'Ee424-430'!H128</f>
        <v>28.8</v>
      </c>
      <c r="E135" s="109"/>
      <c r="F135" s="102" t="e">
        <f>'Calculations Tariffs'!F26</f>
        <v>#N/A</v>
      </c>
    </row>
    <row r="136" spans="1:6" ht="15">
      <c r="A136" s="20" t="s">
        <v>258</v>
      </c>
      <c r="B136" s="103">
        <f t="shared" si="2"/>
        <v>26.28</v>
      </c>
      <c r="C136" s="109"/>
      <c r="D136" s="102">
        <f>'Ee424-430'!H129</f>
        <v>26.28</v>
      </c>
      <c r="E136" s="109"/>
      <c r="F136" s="102" t="e">
        <f>'Calculations Tariffs'!F27</f>
        <v>#N/A</v>
      </c>
    </row>
    <row r="137" spans="1:6" ht="15">
      <c r="A137" s="20" t="s">
        <v>259</v>
      </c>
      <c r="B137" s="103">
        <f t="shared" si="2"/>
        <v>23.65</v>
      </c>
      <c r="C137" s="109"/>
      <c r="D137" s="102">
        <f>'Ee424-430'!H130</f>
        <v>23.65</v>
      </c>
      <c r="E137" s="109"/>
      <c r="F137" s="102" t="e">
        <f>'Calculations Tariffs'!F28</f>
        <v>#N/A</v>
      </c>
    </row>
    <row r="138" spans="1:6" ht="15">
      <c r="A138" s="20" t="s">
        <v>260</v>
      </c>
      <c r="B138" s="103">
        <f t="shared" si="2"/>
        <v>21.27</v>
      </c>
      <c r="C138" s="109"/>
      <c r="D138" s="102">
        <f>'Ee424-430'!H131</f>
        <v>21.27</v>
      </c>
      <c r="E138" s="109"/>
      <c r="F138" s="102" t="e">
        <f>'Calculations Tariffs'!F29</f>
        <v>#N/A</v>
      </c>
    </row>
    <row r="139" spans="1:6" ht="15">
      <c r="A139" s="20" t="s">
        <v>261</v>
      </c>
      <c r="B139" s="103">
        <f t="shared" si="2"/>
        <v>16.399999999999999</v>
      </c>
      <c r="C139" s="109"/>
      <c r="D139" s="102">
        <f>'Ee424-430'!H132</f>
        <v>16.399999999999999</v>
      </c>
      <c r="E139" s="109"/>
      <c r="F139" s="102" t="e">
        <f>'Calculations Tariffs'!F30</f>
        <v>#N/A</v>
      </c>
    </row>
    <row r="140" spans="1:6" ht="15">
      <c r="A140" s="19" t="s">
        <v>262</v>
      </c>
      <c r="B140" s="103">
        <f t="shared" si="2"/>
        <v>29.46</v>
      </c>
      <c r="C140" s="109"/>
      <c r="D140" s="102">
        <f>'Ee424-430'!H133</f>
        <v>29.46</v>
      </c>
      <c r="E140" s="109"/>
      <c r="F140" s="102" t="e">
        <f>'Calculations Tariffs'!F31</f>
        <v>#N/A</v>
      </c>
    </row>
    <row r="141" spans="1:6" ht="15">
      <c r="A141" s="20" t="s">
        <v>263</v>
      </c>
      <c r="B141" s="103">
        <f t="shared" si="2"/>
        <v>38.07</v>
      </c>
      <c r="C141" s="109"/>
      <c r="D141" s="102">
        <f>'Ee424-430'!H134</f>
        <v>38.07</v>
      </c>
      <c r="E141" s="109"/>
      <c r="F141" s="102" t="e">
        <f>'Calculations Tariffs'!F32</f>
        <v>#N/A</v>
      </c>
    </row>
    <row r="142" spans="1:6" ht="15">
      <c r="A142" s="20" t="s">
        <v>264</v>
      </c>
      <c r="B142" s="103">
        <f t="shared" si="2"/>
        <v>36.17</v>
      </c>
      <c r="C142" s="109"/>
      <c r="D142" s="102">
        <f>'Ee424-430'!H135</f>
        <v>36.17</v>
      </c>
      <c r="E142" s="109"/>
      <c r="F142" s="102" t="e">
        <f>'Calculations Tariffs'!F33</f>
        <v>#N/A</v>
      </c>
    </row>
    <row r="143" spans="1:6" ht="15">
      <c r="A143" s="20" t="s">
        <v>265</v>
      </c>
      <c r="B143" s="103">
        <f t="shared" si="2"/>
        <v>36.53</v>
      </c>
      <c r="C143" s="109"/>
      <c r="D143" s="102">
        <f>'Ee424-430'!H136</f>
        <v>36.53</v>
      </c>
      <c r="E143" s="109"/>
      <c r="F143" s="102" t="e">
        <f>'Calculations Tariffs'!F34</f>
        <v>#N/A</v>
      </c>
    </row>
    <row r="144" spans="1:6" ht="15">
      <c r="A144" s="20" t="s">
        <v>266</v>
      </c>
      <c r="B144" s="103">
        <f t="shared" si="2"/>
        <v>37.61</v>
      </c>
      <c r="C144" s="109"/>
      <c r="D144" s="102">
        <f>'Ee424-430'!H137</f>
        <v>37.61</v>
      </c>
      <c r="E144" s="109"/>
      <c r="F144" s="102" t="e">
        <f>'Calculations Tariffs'!F35</f>
        <v>#N/A</v>
      </c>
    </row>
    <row r="145" spans="1:6" ht="15">
      <c r="A145" s="20" t="s">
        <v>267</v>
      </c>
      <c r="B145" s="103">
        <f t="shared" si="2"/>
        <v>39.340000000000003</v>
      </c>
      <c r="C145" s="109"/>
      <c r="D145" s="102">
        <f>'Ee424-430'!H138</f>
        <v>39.340000000000003</v>
      </c>
      <c r="E145" s="109"/>
      <c r="F145" s="102" t="e">
        <f>'Calculations Tariffs'!F36</f>
        <v>#N/A</v>
      </c>
    </row>
    <row r="146" spans="1:6" ht="15">
      <c r="A146" s="20" t="s">
        <v>268</v>
      </c>
      <c r="B146" s="103">
        <f t="shared" si="2"/>
        <v>38.76</v>
      </c>
      <c r="C146" s="109"/>
      <c r="D146" s="102">
        <f>'Ee424-430'!H139</f>
        <v>38.76</v>
      </c>
      <c r="E146" s="109"/>
      <c r="F146" s="102" t="e">
        <f>'Calculations Tariffs'!F37</f>
        <v>#N/A</v>
      </c>
    </row>
    <row r="147" spans="1:6" ht="15">
      <c r="A147" s="20" t="s">
        <v>269</v>
      </c>
      <c r="B147" s="103">
        <f t="shared" si="2"/>
        <v>38.76</v>
      </c>
      <c r="C147" s="109"/>
      <c r="D147" s="102">
        <f>'Ee424-430'!H140</f>
        <v>38.76</v>
      </c>
      <c r="E147" s="109"/>
      <c r="F147" s="102" t="e">
        <f>'Calculations Tariffs'!F38</f>
        <v>#N/A</v>
      </c>
    </row>
    <row r="148" spans="1:6" ht="15">
      <c r="A148" s="20" t="s">
        <v>270</v>
      </c>
      <c r="B148" s="103">
        <f t="shared" si="2"/>
        <v>40.1</v>
      </c>
      <c r="C148" s="109"/>
      <c r="D148" s="102">
        <f>'Ee424-430'!H141</f>
        <v>40.1</v>
      </c>
      <c r="E148" s="109"/>
      <c r="F148" s="102" t="e">
        <f>'Calculations Tariffs'!F39</f>
        <v>#N/A</v>
      </c>
    </row>
    <row r="149" spans="1:6" ht="15">
      <c r="A149" s="20" t="s">
        <v>271</v>
      </c>
      <c r="B149" s="103">
        <f t="shared" si="2"/>
        <v>44.71</v>
      </c>
      <c r="C149" s="109"/>
      <c r="D149" s="102">
        <f>'Ee424-430'!H142</f>
        <v>44.71</v>
      </c>
      <c r="E149" s="109"/>
      <c r="F149" s="102" t="e">
        <f>'Calculations Tariffs'!F40</f>
        <v>#N/A</v>
      </c>
    </row>
    <row r="150" spans="1:6" ht="15">
      <c r="A150" s="20" t="s">
        <v>272</v>
      </c>
      <c r="B150" s="103">
        <f t="shared" si="2"/>
        <v>53.21</v>
      </c>
      <c r="C150" s="109"/>
      <c r="D150" s="102">
        <f>'Ee424-430'!H143</f>
        <v>53.21</v>
      </c>
      <c r="E150" s="109"/>
      <c r="F150" s="102" t="e">
        <f>'Calculations Tariffs'!F41</f>
        <v>#N/A</v>
      </c>
    </row>
    <row r="151" spans="1:6" ht="15">
      <c r="A151" s="20" t="s">
        <v>273</v>
      </c>
      <c r="B151" s="103">
        <f t="shared" si="2"/>
        <v>59.06</v>
      </c>
      <c r="C151" s="109"/>
      <c r="D151" s="102">
        <f>'Ee424-430'!H144</f>
        <v>59.06</v>
      </c>
      <c r="E151" s="109"/>
      <c r="F151" s="102" t="e">
        <f>'Calculations Tariffs'!F42</f>
        <v>#N/A</v>
      </c>
    </row>
    <row r="152" spans="1:6" ht="15">
      <c r="A152" s="19" t="s">
        <v>274</v>
      </c>
      <c r="B152" s="103">
        <f t="shared" si="2"/>
        <v>53.58</v>
      </c>
      <c r="C152" s="109"/>
      <c r="D152" s="102">
        <f>'Ee424-430'!H145</f>
        <v>53.58</v>
      </c>
      <c r="E152" s="109"/>
      <c r="F152" s="102" t="e">
        <f>'Calculations Tariffs'!F43</f>
        <v>#N/A</v>
      </c>
    </row>
    <row r="153" spans="1:6" ht="15">
      <c r="A153" s="20" t="s">
        <v>54</v>
      </c>
      <c r="B153" s="103">
        <f t="shared" si="2"/>
        <v>46.7</v>
      </c>
      <c r="C153" s="109"/>
      <c r="D153" s="102">
        <f>'Ee424-430'!H146</f>
        <v>46.7</v>
      </c>
      <c r="E153" s="109"/>
      <c r="F153" s="102" t="e">
        <f>'Calculations Tariffs'!F44</f>
        <v>#N/A</v>
      </c>
    </row>
    <row r="154" spans="1:6" ht="15">
      <c r="A154" s="20" t="s">
        <v>56</v>
      </c>
      <c r="B154" s="103">
        <f t="shared" si="2"/>
        <v>42.88</v>
      </c>
      <c r="C154" s="109"/>
      <c r="D154" s="102">
        <f>'Ee424-430'!H147</f>
        <v>42.88</v>
      </c>
      <c r="E154" s="109"/>
      <c r="F154" s="102" t="e">
        <f>'Calculations Tariffs'!F45</f>
        <v>#N/A</v>
      </c>
    </row>
    <row r="155" spans="1:6" ht="15">
      <c r="A155" s="20" t="s">
        <v>58</v>
      </c>
      <c r="B155" s="103">
        <f t="shared" si="2"/>
        <v>39.28</v>
      </c>
      <c r="C155" s="109"/>
      <c r="D155" s="102">
        <f>'Ee424-430'!H148</f>
        <v>39.28</v>
      </c>
      <c r="E155" s="109"/>
      <c r="F155" s="102" t="e">
        <f>'Calculations Tariffs'!F46</f>
        <v>#N/A</v>
      </c>
    </row>
    <row r="156" spans="1:6" ht="15">
      <c r="A156" s="20" t="s">
        <v>60</v>
      </c>
      <c r="B156" s="103">
        <f t="shared" si="2"/>
        <v>37.799999999999997</v>
      </c>
      <c r="C156" s="109"/>
      <c r="D156" s="102">
        <f>'Ee424-430'!H149</f>
        <v>37.799999999999997</v>
      </c>
      <c r="E156" s="109"/>
      <c r="F156" s="102" t="e">
        <f>'Calculations Tariffs'!F47</f>
        <v>#N/A</v>
      </c>
    </row>
    <row r="157" spans="1:6" ht="15">
      <c r="A157" s="20" t="s">
        <v>62</v>
      </c>
      <c r="B157" s="103">
        <f t="shared" si="2"/>
        <v>39.299999999999997</v>
      </c>
      <c r="C157" s="109"/>
      <c r="D157" s="102">
        <f>'Ee424-430'!H150</f>
        <v>39.299999999999997</v>
      </c>
      <c r="E157" s="109"/>
      <c r="F157" s="102" t="e">
        <f>'Calculations Tariffs'!F48</f>
        <v>#N/A</v>
      </c>
    </row>
    <row r="158" spans="1:6" ht="15">
      <c r="A158" s="20" t="s">
        <v>64</v>
      </c>
      <c r="B158" s="103">
        <f t="shared" si="2"/>
        <v>37.33</v>
      </c>
      <c r="C158" s="109"/>
      <c r="D158" s="102">
        <f>'Ee424-430'!H151</f>
        <v>37.33</v>
      </c>
      <c r="E158" s="109"/>
      <c r="F158" s="102" t="e">
        <f>'Calculations Tariffs'!F49</f>
        <v>#N/A</v>
      </c>
    </row>
    <row r="159" spans="1:6" ht="15">
      <c r="A159" s="20" t="s">
        <v>17</v>
      </c>
      <c r="B159" s="103">
        <f t="shared" si="2"/>
        <v>35.630000000000003</v>
      </c>
      <c r="C159" s="109"/>
      <c r="D159" s="102">
        <f>'Ee424-430'!H152</f>
        <v>35.630000000000003</v>
      </c>
      <c r="E159" s="109"/>
      <c r="F159" s="102" t="e">
        <f>'Calculations Tariffs'!F50</f>
        <v>#N/A</v>
      </c>
    </row>
    <row r="160" spans="1:6" ht="15">
      <c r="A160" s="20" t="s">
        <v>67</v>
      </c>
      <c r="B160" s="103">
        <f t="shared" si="2"/>
        <v>36.75</v>
      </c>
      <c r="C160" s="109"/>
      <c r="D160" s="102">
        <f>'Ee424-430'!H153</f>
        <v>36.75</v>
      </c>
      <c r="E160" s="109"/>
      <c r="F160" s="102" t="e">
        <f>'Calculations Tariffs'!F51</f>
        <v>#N/A</v>
      </c>
    </row>
    <row r="161" spans="1:6" ht="15">
      <c r="A161" s="20" t="s">
        <v>69</v>
      </c>
      <c r="B161" s="103">
        <f t="shared" si="2"/>
        <v>31.96</v>
      </c>
      <c r="C161" s="109"/>
      <c r="D161" s="102">
        <f>'Ee424-430'!H154</f>
        <v>31.96</v>
      </c>
      <c r="E161" s="109"/>
      <c r="F161" s="102" t="e">
        <f>'Calculations Tariffs'!F52</f>
        <v>#N/A</v>
      </c>
    </row>
    <row r="162" spans="1:6" ht="15">
      <c r="A162" s="20" t="s">
        <v>71</v>
      </c>
      <c r="B162" s="103">
        <f t="shared" si="2"/>
        <v>32.79</v>
      </c>
      <c r="C162" s="109"/>
      <c r="D162" s="102">
        <f>'Ee424-430'!H155</f>
        <v>32.79</v>
      </c>
      <c r="E162" s="109"/>
      <c r="F162" s="102" t="e">
        <f>'Calculations Tariffs'!F53</f>
        <v>#N/A</v>
      </c>
    </row>
    <row r="163" spans="1:6" ht="15">
      <c r="A163" s="20" t="s">
        <v>73</v>
      </c>
      <c r="B163" s="103">
        <f t="shared" si="2"/>
        <v>31.41</v>
      </c>
      <c r="C163" s="109"/>
      <c r="D163" s="102">
        <f>'Ee424-430'!H156</f>
        <v>31.41</v>
      </c>
      <c r="E163" s="109"/>
      <c r="F163" s="102" t="e">
        <f>'Calculations Tariffs'!F54</f>
        <v>#N/A</v>
      </c>
    </row>
    <row r="164" spans="1:6" ht="15">
      <c r="A164" s="19" t="s">
        <v>75</v>
      </c>
      <c r="B164" s="103">
        <f t="shared" si="2"/>
        <v>28.24</v>
      </c>
      <c r="C164" s="109"/>
      <c r="D164" s="102">
        <f>'Ee424-430'!H157</f>
        <v>28.24</v>
      </c>
      <c r="E164" s="109"/>
      <c r="F164" s="102" t="e">
        <f>'Calculations Tariffs'!F55</f>
        <v>#N/A</v>
      </c>
    </row>
    <row r="165" spans="1:6" ht="15">
      <c r="A165" s="20" t="s">
        <v>77</v>
      </c>
      <c r="B165" s="103">
        <f t="shared" si="2"/>
        <v>25.28</v>
      </c>
      <c r="C165" s="109"/>
      <c r="D165" s="102">
        <f>'Ee424-430'!H158</f>
        <v>25.28</v>
      </c>
      <c r="E165" s="109"/>
      <c r="F165" s="102" t="e">
        <f>'Calculations Tariffs'!F56</f>
        <v>#N/A</v>
      </c>
    </row>
    <row r="166" spans="1:6" ht="15">
      <c r="A166" s="20" t="s">
        <v>79</v>
      </c>
      <c r="B166" s="103">
        <f t="shared" si="2"/>
        <v>19.34</v>
      </c>
      <c r="C166" s="109"/>
      <c r="D166" s="102">
        <f>'Ee424-430'!H159</f>
        <v>19.34</v>
      </c>
      <c r="E166" s="109"/>
      <c r="F166" s="102" t="e">
        <f>'Calculations Tariffs'!F57</f>
        <v>#N/A</v>
      </c>
    </row>
    <row r="167" spans="1:6" ht="15">
      <c r="A167" s="20" t="s">
        <v>81</v>
      </c>
      <c r="B167" s="103">
        <f t="shared" si="2"/>
        <v>13.87</v>
      </c>
      <c r="C167" s="109"/>
      <c r="D167" s="102">
        <f>'Ee424-430'!H160</f>
        <v>13.87</v>
      </c>
      <c r="E167" s="109"/>
      <c r="F167" s="102" t="e">
        <f>'Calculations Tariffs'!F58</f>
        <v>#N/A</v>
      </c>
    </row>
    <row r="168" spans="1:6" ht="15">
      <c r="A168" s="20" t="s">
        <v>83</v>
      </c>
      <c r="B168" s="103">
        <f t="shared" ref="B168:B218" si="3">D168</f>
        <v>13.46</v>
      </c>
      <c r="C168" s="109"/>
      <c r="D168" s="102">
        <f>'Ee424-430'!H161</f>
        <v>13.46</v>
      </c>
      <c r="E168" s="109"/>
      <c r="F168" s="102" t="e">
        <f>'Calculations Tariffs'!F59</f>
        <v>#N/A</v>
      </c>
    </row>
    <row r="169" spans="1:6" ht="15">
      <c r="A169" s="20" t="s">
        <v>85</v>
      </c>
      <c r="B169" s="103">
        <f t="shared" si="3"/>
        <v>13.14</v>
      </c>
      <c r="C169" s="109"/>
      <c r="D169" s="102">
        <f>'Ee424-430'!H162</f>
        <v>13.14</v>
      </c>
      <c r="E169" s="109"/>
      <c r="F169" s="102" t="e">
        <f>'Calculations Tariffs'!F60</f>
        <v>#N/A</v>
      </c>
    </row>
    <row r="170" spans="1:6" ht="15">
      <c r="A170" s="20" t="s">
        <v>87</v>
      </c>
      <c r="B170" s="103">
        <f t="shared" si="3"/>
        <v>12.26</v>
      </c>
      <c r="C170" s="109"/>
      <c r="D170" s="102">
        <f>'Ee424-430'!H163</f>
        <v>12.26</v>
      </c>
      <c r="E170" s="109"/>
      <c r="F170" s="102" t="e">
        <f>'Calculations Tariffs'!F61</f>
        <v>#N/A</v>
      </c>
    </row>
    <row r="171" spans="1:6" ht="15">
      <c r="A171" s="20" t="s">
        <v>89</v>
      </c>
      <c r="B171" s="103">
        <f t="shared" si="3"/>
        <v>12.69</v>
      </c>
      <c r="C171" s="109"/>
      <c r="D171" s="102">
        <f>'Ee424-430'!H164</f>
        <v>12.69</v>
      </c>
      <c r="E171" s="109"/>
      <c r="F171" s="102" t="e">
        <f>'Calculations Tariffs'!F62</f>
        <v>#N/A</v>
      </c>
    </row>
    <row r="172" spans="1:6" ht="15">
      <c r="A172" s="20" t="s">
        <v>91</v>
      </c>
      <c r="B172" s="103">
        <f t="shared" si="3"/>
        <v>12.02</v>
      </c>
      <c r="C172" s="109"/>
      <c r="D172" s="102">
        <f>'Ee424-430'!H165</f>
        <v>12.02</v>
      </c>
      <c r="E172" s="109"/>
      <c r="F172" s="102" t="e">
        <f>'Calculations Tariffs'!F63</f>
        <v>#N/A</v>
      </c>
    </row>
    <row r="173" spans="1:6" ht="15">
      <c r="A173" s="20" t="s">
        <v>93</v>
      </c>
      <c r="B173" s="103">
        <f t="shared" si="3"/>
        <v>11.58</v>
      </c>
      <c r="C173" s="109"/>
      <c r="D173" s="102">
        <f>'Ee424-430'!H166</f>
        <v>11.58</v>
      </c>
      <c r="E173" s="109"/>
      <c r="F173" s="102" t="e">
        <f>'Calculations Tariffs'!F64</f>
        <v>#N/A</v>
      </c>
    </row>
    <row r="174" spans="1:6" ht="15">
      <c r="A174" s="20" t="s">
        <v>95</v>
      </c>
      <c r="B174" s="103">
        <f t="shared" si="3"/>
        <v>11.95</v>
      </c>
      <c r="C174" s="109"/>
      <c r="D174" s="102">
        <f>'Ee424-430'!H167</f>
        <v>11.95</v>
      </c>
      <c r="E174" s="109"/>
      <c r="F174" s="102" t="e">
        <f>'Calculations Tariffs'!F65</f>
        <v>#N/A</v>
      </c>
    </row>
    <row r="175" spans="1:6" ht="15">
      <c r="A175" s="20" t="s">
        <v>97</v>
      </c>
      <c r="B175" s="103">
        <f t="shared" si="3"/>
        <v>11.3</v>
      </c>
      <c r="C175" s="109"/>
      <c r="D175" s="102">
        <f>'Ee424-430'!H168</f>
        <v>11.3</v>
      </c>
      <c r="E175" s="109"/>
      <c r="F175" s="102" t="e">
        <f>'Calculations Tariffs'!F66</f>
        <v>#N/A</v>
      </c>
    </row>
    <row r="176" spans="1:6" ht="15">
      <c r="A176" s="19" t="s">
        <v>99</v>
      </c>
      <c r="B176" s="103">
        <f t="shared" si="3"/>
        <v>10.79</v>
      </c>
      <c r="C176" s="109"/>
      <c r="D176" s="102">
        <f>'Ee424-430'!H169</f>
        <v>10.79</v>
      </c>
      <c r="E176" s="109"/>
      <c r="F176" s="102" t="e">
        <f>'Calculations Tariffs'!F67</f>
        <v>#N/A</v>
      </c>
    </row>
    <row r="177" spans="1:6" ht="15">
      <c r="A177" s="20" t="s">
        <v>101</v>
      </c>
      <c r="B177" s="103">
        <f t="shared" si="3"/>
        <v>11.09</v>
      </c>
      <c r="C177" s="109"/>
      <c r="D177" s="102">
        <f>'Ee424-430'!H170</f>
        <v>11.09</v>
      </c>
      <c r="E177" s="109"/>
      <c r="F177" s="102" t="e">
        <f>'Calculations Tariffs'!F68</f>
        <v>#N/A</v>
      </c>
    </row>
    <row r="178" spans="1:6" ht="15">
      <c r="A178" s="20" t="s">
        <v>103</v>
      </c>
      <c r="B178" s="103">
        <f t="shared" si="3"/>
        <v>11.53</v>
      </c>
      <c r="C178" s="109"/>
      <c r="D178" s="102">
        <f>'Ee424-430'!H171</f>
        <v>11.53</v>
      </c>
      <c r="E178" s="109"/>
      <c r="F178" s="102" t="e">
        <f>'Calculations Tariffs'!F69</f>
        <v>#N/A</v>
      </c>
    </row>
    <row r="179" spans="1:6" ht="15">
      <c r="A179" s="20" t="s">
        <v>105</v>
      </c>
      <c r="B179" s="103">
        <f t="shared" si="3"/>
        <v>12.22</v>
      </c>
      <c r="C179" s="109"/>
      <c r="D179" s="102">
        <f>'Ee424-430'!H172</f>
        <v>12.22</v>
      </c>
      <c r="E179" s="109"/>
      <c r="F179" s="102" t="e">
        <f>'Calculations Tariffs'!F70</f>
        <v>#N/A</v>
      </c>
    </row>
    <row r="180" spans="1:6" ht="15">
      <c r="A180" s="20" t="s">
        <v>107</v>
      </c>
      <c r="B180" s="103">
        <f t="shared" si="3"/>
        <v>12.1</v>
      </c>
      <c r="C180" s="109"/>
      <c r="D180" s="102">
        <f>'Ee424-430'!H173</f>
        <v>12.1</v>
      </c>
      <c r="E180" s="109"/>
      <c r="F180" s="102" t="e">
        <f>'Calculations Tariffs'!F71</f>
        <v>#N/A</v>
      </c>
    </row>
    <row r="181" spans="1:6" ht="15">
      <c r="A181" s="20" t="s">
        <v>109</v>
      </c>
      <c r="B181" s="103">
        <f t="shared" si="3"/>
        <v>12.17</v>
      </c>
      <c r="C181" s="109"/>
      <c r="D181" s="102">
        <f>'Ee424-430'!H174</f>
        <v>12.17</v>
      </c>
      <c r="E181" s="109"/>
      <c r="F181" s="102" t="e">
        <f>'Calculations Tariffs'!F72</f>
        <v>#N/A</v>
      </c>
    </row>
    <row r="182" spans="1:6" ht="15">
      <c r="A182" s="20" t="s">
        <v>111</v>
      </c>
      <c r="B182" s="103">
        <f t="shared" si="3"/>
        <v>11.54</v>
      </c>
      <c r="C182" s="109"/>
      <c r="D182" s="102">
        <f>'Ee424-430'!H175</f>
        <v>11.54</v>
      </c>
      <c r="E182" s="109"/>
      <c r="F182" s="102" t="e">
        <f>'Calculations Tariffs'!F73</f>
        <v>#N/A</v>
      </c>
    </row>
    <row r="183" spans="1:6" ht="15">
      <c r="A183" s="20" t="s">
        <v>113</v>
      </c>
      <c r="B183" s="103">
        <f t="shared" si="3"/>
        <v>11.58</v>
      </c>
      <c r="C183" s="109"/>
      <c r="D183" s="102">
        <f>'Ee424-430'!H176</f>
        <v>11.58</v>
      </c>
      <c r="E183" s="109"/>
      <c r="F183" s="102" t="e">
        <f>'Calculations Tariffs'!F74</f>
        <v>#N/A</v>
      </c>
    </row>
    <row r="184" spans="1:6" ht="15">
      <c r="A184" s="20" t="s">
        <v>115</v>
      </c>
      <c r="B184" s="103">
        <f t="shared" si="3"/>
        <v>11.86</v>
      </c>
      <c r="C184" s="109"/>
      <c r="D184" s="102">
        <f>'Ee424-430'!H177</f>
        <v>11.86</v>
      </c>
      <c r="E184" s="109"/>
      <c r="F184" s="102" t="e">
        <f>'Calculations Tariffs'!F75</f>
        <v>#N/A</v>
      </c>
    </row>
    <row r="185" spans="1:6" ht="15">
      <c r="A185" s="20" t="s">
        <v>117</v>
      </c>
      <c r="B185" s="103">
        <f t="shared" si="3"/>
        <v>11.99</v>
      </c>
      <c r="C185" s="109"/>
      <c r="D185" s="102">
        <f>'Ee424-430'!H178</f>
        <v>11.99</v>
      </c>
      <c r="E185" s="109"/>
      <c r="F185" s="102" t="e">
        <f>'Calculations Tariffs'!F76</f>
        <v>#N/A</v>
      </c>
    </row>
    <row r="186" spans="1:6" ht="15">
      <c r="A186" s="20" t="s">
        <v>119</v>
      </c>
      <c r="B186" s="103">
        <f t="shared" si="3"/>
        <v>12.2</v>
      </c>
      <c r="C186" s="109"/>
      <c r="D186" s="102">
        <f>'Ee424-430'!H179</f>
        <v>12.2</v>
      </c>
      <c r="E186" s="109"/>
      <c r="F186" s="102" t="e">
        <f>'Calculations Tariffs'!F77</f>
        <v>#N/A</v>
      </c>
    </row>
    <row r="187" spans="1:6" ht="15">
      <c r="A187" s="20" t="s">
        <v>121</v>
      </c>
      <c r="B187" s="103">
        <f t="shared" si="3"/>
        <v>11.3</v>
      </c>
      <c r="C187" s="109"/>
      <c r="D187" s="102">
        <f>'Ee424-430'!H180</f>
        <v>11.3</v>
      </c>
      <c r="E187" s="109"/>
      <c r="F187" s="102" t="e">
        <f>'Calculations Tariffs'!F78</f>
        <v>#N/A</v>
      </c>
    </row>
    <row r="188" spans="1:6" ht="15">
      <c r="A188" s="19" t="s">
        <v>123</v>
      </c>
      <c r="B188" s="103">
        <f t="shared" si="3"/>
        <v>11.19</v>
      </c>
      <c r="C188" s="109"/>
      <c r="D188" s="102">
        <f>'Ee424-430'!H181</f>
        <v>11.19</v>
      </c>
      <c r="E188" s="109"/>
      <c r="F188" s="102" t="e">
        <f>'Calculations Tariffs'!F79</f>
        <v>#N/A</v>
      </c>
    </row>
    <row r="189" spans="1:6" ht="15">
      <c r="A189" s="20" t="s">
        <v>125</v>
      </c>
      <c r="B189" s="103">
        <f t="shared" si="3"/>
        <v>9.98</v>
      </c>
      <c r="C189" s="109"/>
      <c r="D189" s="102">
        <f>'Ee424-430'!H182</f>
        <v>9.98</v>
      </c>
      <c r="E189" s="109"/>
      <c r="F189" s="102" t="e">
        <f>'Calculations Tariffs'!F80</f>
        <v>#N/A</v>
      </c>
    </row>
    <row r="190" spans="1:6" ht="15">
      <c r="A190" s="20" t="s">
        <v>127</v>
      </c>
      <c r="B190" s="103">
        <f t="shared" si="3"/>
        <v>9.15</v>
      </c>
      <c r="C190" s="109"/>
      <c r="D190" s="102">
        <f>'Ee424-430'!H183</f>
        <v>9.15</v>
      </c>
      <c r="E190" s="109"/>
      <c r="F190" s="102" t="e">
        <f>'Calculations Tariffs'!F81</f>
        <v>#N/A</v>
      </c>
    </row>
    <row r="191" spans="1:6" ht="15">
      <c r="A191" s="20" t="s">
        <v>129</v>
      </c>
      <c r="B191" s="103">
        <f t="shared" si="3"/>
        <v>8.59</v>
      </c>
      <c r="C191" s="109"/>
      <c r="D191" s="102">
        <f>'Ee424-430'!H184</f>
        <v>8.59</v>
      </c>
      <c r="E191" s="109"/>
      <c r="F191" s="102" t="e">
        <f>'Calculations Tariffs'!F82</f>
        <v>#N/A</v>
      </c>
    </row>
    <row r="192" spans="1:6" ht="15">
      <c r="A192" s="20" t="s">
        <v>131</v>
      </c>
      <c r="B192" s="103">
        <f t="shared" si="3"/>
        <v>8.8800000000000008</v>
      </c>
      <c r="C192" s="109"/>
      <c r="D192" s="102">
        <f>'Ee424-430'!H185</f>
        <v>8.8800000000000008</v>
      </c>
      <c r="E192" s="109"/>
      <c r="F192" s="102" t="e">
        <f>'Calculations Tariffs'!F83</f>
        <v>#N/A</v>
      </c>
    </row>
    <row r="193" spans="1:6" ht="15">
      <c r="A193" s="20" t="s">
        <v>133</v>
      </c>
      <c r="B193" s="103">
        <f t="shared" si="3"/>
        <v>7.84</v>
      </c>
      <c r="C193" s="109"/>
      <c r="D193" s="102">
        <f>'Ee424-430'!H186</f>
        <v>7.84</v>
      </c>
      <c r="E193" s="109"/>
      <c r="F193" s="102" t="e">
        <f>'Calculations Tariffs'!F84</f>
        <v>#N/A</v>
      </c>
    </row>
    <row r="194" spans="1:6" ht="15">
      <c r="A194" s="20" t="s">
        <v>135</v>
      </c>
      <c r="B194" s="103">
        <f t="shared" si="3"/>
        <v>5.77</v>
      </c>
      <c r="C194" s="109"/>
      <c r="D194" s="102">
        <f>'Ee424-430'!H187</f>
        <v>5.77</v>
      </c>
      <c r="E194" s="109"/>
      <c r="F194" s="102" t="e">
        <f>'Calculations Tariffs'!F85</f>
        <v>#N/A</v>
      </c>
    </row>
    <row r="195" spans="1:6" ht="15">
      <c r="A195" s="20" t="s">
        <v>137</v>
      </c>
      <c r="B195" s="103">
        <f t="shared" si="3"/>
        <v>5.57</v>
      </c>
      <c r="C195" s="109"/>
      <c r="D195" s="102">
        <f>'Ee424-430'!H188</f>
        <v>5.57</v>
      </c>
      <c r="E195" s="109"/>
      <c r="F195" s="102" t="e">
        <f>'Calculations Tariffs'!F86</f>
        <v>#N/A</v>
      </c>
    </row>
    <row r="196" spans="1:6" ht="15">
      <c r="A196" s="20" t="s">
        <v>139</v>
      </c>
      <c r="B196" s="103">
        <f t="shared" si="3"/>
        <v>5.3</v>
      </c>
      <c r="C196" s="109"/>
      <c r="D196" s="102">
        <f>'Ee424-430'!H189</f>
        <v>5.3</v>
      </c>
      <c r="E196" s="109"/>
      <c r="F196" s="102" t="e">
        <f>'Calculations Tariffs'!F87</f>
        <v>#N/A</v>
      </c>
    </row>
    <row r="197" spans="1:6" ht="15">
      <c r="A197" s="20" t="s">
        <v>141</v>
      </c>
      <c r="B197" s="103">
        <f t="shared" si="3"/>
        <v>5.91</v>
      </c>
      <c r="C197" s="109"/>
      <c r="D197" s="102">
        <f>'Ee424-430'!H190</f>
        <v>5.91</v>
      </c>
      <c r="E197" s="109"/>
      <c r="F197" s="102" t="e">
        <f>'Calculations Tariffs'!F88</f>
        <v>#N/A</v>
      </c>
    </row>
    <row r="198" spans="1:6" ht="15">
      <c r="A198" s="20" t="s">
        <v>143</v>
      </c>
      <c r="B198" s="103">
        <f t="shared" si="3"/>
        <v>7.02</v>
      </c>
      <c r="C198" s="109"/>
      <c r="D198" s="102">
        <f>'Ee424-430'!H191</f>
        <v>7.02</v>
      </c>
      <c r="E198" s="109"/>
      <c r="F198" s="102" t="e">
        <f>'Calculations Tariffs'!F89</f>
        <v>#N/A</v>
      </c>
    </row>
    <row r="199" spans="1:6" ht="15">
      <c r="A199" s="20" t="s">
        <v>145</v>
      </c>
      <c r="B199" s="103">
        <f t="shared" si="3"/>
        <v>5.67</v>
      </c>
      <c r="C199" s="109"/>
      <c r="D199" s="102">
        <f>'Ee424-430'!H192</f>
        <v>5.67</v>
      </c>
      <c r="E199" s="109"/>
      <c r="F199" s="102" t="e">
        <f>'Calculations Tariffs'!F90</f>
        <v>#N/A</v>
      </c>
    </row>
    <row r="200" spans="1:6" ht="15">
      <c r="A200" s="19" t="s">
        <v>147</v>
      </c>
      <c r="B200" s="103">
        <f t="shared" si="3"/>
        <v>4.87</v>
      </c>
      <c r="C200" s="109"/>
      <c r="D200" s="102">
        <f>'Ee424-430'!H193</f>
        <v>4.87</v>
      </c>
      <c r="E200" s="109"/>
      <c r="F200" s="102" t="e">
        <f>'Calculations Tariffs'!F91</f>
        <v>#N/A</v>
      </c>
    </row>
    <row r="201" spans="1:6" ht="15">
      <c r="A201" s="20" t="s">
        <v>149</v>
      </c>
      <c r="B201" s="103">
        <f t="shared" si="3"/>
        <v>5.22</v>
      </c>
      <c r="C201" s="109"/>
      <c r="D201" s="102">
        <f>'Ee424-430'!H194</f>
        <v>5.22</v>
      </c>
      <c r="E201" s="109"/>
      <c r="F201" s="102" t="e">
        <f>'Calculations Tariffs'!F92</f>
        <v>#N/A</v>
      </c>
    </row>
    <row r="202" spans="1:6" ht="15">
      <c r="A202" s="20" t="s">
        <v>151</v>
      </c>
      <c r="B202" s="103">
        <f t="shared" si="3"/>
        <v>5.44</v>
      </c>
      <c r="C202" s="109"/>
      <c r="D202" s="102">
        <f>'Ee424-430'!H195</f>
        <v>5.44</v>
      </c>
      <c r="E202" s="109"/>
      <c r="F202" s="102" t="e">
        <f>'Calculations Tariffs'!F93</f>
        <v>#N/A</v>
      </c>
    </row>
    <row r="203" spans="1:6" ht="15">
      <c r="A203" s="20" t="s">
        <v>153</v>
      </c>
      <c r="B203" s="103">
        <f t="shared" si="3"/>
        <v>5.47</v>
      </c>
      <c r="C203" s="109"/>
      <c r="D203" s="102">
        <f>'Ee424-430'!H196</f>
        <v>5.47</v>
      </c>
      <c r="E203" s="109"/>
      <c r="F203" s="102" t="e">
        <f>'Calculations Tariffs'!F94</f>
        <v>#N/A</v>
      </c>
    </row>
    <row r="204" spans="1:6" ht="15">
      <c r="A204" s="20" t="s">
        <v>155</v>
      </c>
      <c r="B204" s="103">
        <f t="shared" si="3"/>
        <v>5.5</v>
      </c>
      <c r="C204" s="109"/>
      <c r="D204" s="102">
        <f>'Ee424-430'!H197</f>
        <v>5.5</v>
      </c>
      <c r="E204" s="109"/>
      <c r="F204" s="102" t="e">
        <f>'Calculations Tariffs'!F95</f>
        <v>#N/A</v>
      </c>
    </row>
    <row r="205" spans="1:6" ht="15">
      <c r="A205" s="20" t="s">
        <v>157</v>
      </c>
      <c r="B205" s="103">
        <f t="shared" si="3"/>
        <v>5.39</v>
      </c>
      <c r="C205" s="109"/>
      <c r="D205" s="102">
        <f>'Ee424-430'!H198</f>
        <v>5.39</v>
      </c>
      <c r="E205" s="109"/>
      <c r="F205" s="102" t="e">
        <f>'Calculations Tariffs'!F96</f>
        <v>#N/A</v>
      </c>
    </row>
    <row r="206" spans="1:6" ht="15">
      <c r="A206" s="20" t="s">
        <v>159</v>
      </c>
      <c r="B206" s="103">
        <f t="shared" si="3"/>
        <v>5.16</v>
      </c>
      <c r="C206" s="109"/>
      <c r="D206" s="102">
        <f>'Ee424-430'!H199</f>
        <v>5.16</v>
      </c>
      <c r="E206" s="109"/>
      <c r="F206" s="102" t="e">
        <f>'Calculations Tariffs'!F97</f>
        <v>#N/A</v>
      </c>
    </row>
    <row r="207" spans="1:6" ht="15">
      <c r="A207" s="20" t="s">
        <v>161</v>
      </c>
      <c r="B207" s="103">
        <f t="shared" si="3"/>
        <v>5.27</v>
      </c>
      <c r="C207" s="109"/>
      <c r="D207" s="102">
        <f>'Ee424-430'!H200</f>
        <v>5.27</v>
      </c>
      <c r="E207" s="109"/>
      <c r="F207" s="102" t="e">
        <f>'Calculations Tariffs'!F98</f>
        <v>#N/A</v>
      </c>
    </row>
    <row r="208" spans="1:6" ht="15">
      <c r="A208" s="20" t="s">
        <v>163</v>
      </c>
      <c r="B208" s="103">
        <f t="shared" si="3"/>
        <v>5.16</v>
      </c>
      <c r="C208" s="109"/>
      <c r="D208" s="102">
        <f>'Ee424-430'!H201</f>
        <v>5.16</v>
      </c>
      <c r="E208" s="109"/>
      <c r="F208" s="102" t="e">
        <f>'Calculations Tariffs'!F99</f>
        <v>#N/A</v>
      </c>
    </row>
    <row r="209" spans="1:6" ht="15">
      <c r="A209" s="20" t="s">
        <v>165</v>
      </c>
      <c r="B209" s="103">
        <f t="shared" si="3"/>
        <v>4.96</v>
      </c>
      <c r="C209" s="109"/>
      <c r="D209" s="102">
        <f>'Ee424-430'!H202</f>
        <v>4.96</v>
      </c>
      <c r="E209" s="109"/>
      <c r="F209" s="102" t="e">
        <f>'Calculations Tariffs'!F100</f>
        <v>#N/A</v>
      </c>
    </row>
    <row r="210" spans="1:6" ht="15">
      <c r="A210" s="20" t="s">
        <v>167</v>
      </c>
      <c r="B210" s="103">
        <f t="shared" si="3"/>
        <v>5.14</v>
      </c>
      <c r="C210" s="109"/>
      <c r="D210" s="102">
        <f>'Ee424-430'!H203</f>
        <v>5.14</v>
      </c>
      <c r="E210" s="109"/>
      <c r="F210" s="102" t="e">
        <f>'Calculations Tariffs'!F101</f>
        <v>#N/A</v>
      </c>
    </row>
    <row r="211" spans="1:6" ht="15">
      <c r="A211" s="20" t="s">
        <v>169</v>
      </c>
      <c r="B211" s="103">
        <f t="shared" si="3"/>
        <v>5.19</v>
      </c>
      <c r="C211" s="109"/>
      <c r="D211" s="102">
        <f>'Ee424-430'!H204</f>
        <v>5.19</v>
      </c>
      <c r="E211" s="109"/>
      <c r="F211" s="102" t="e">
        <f>'Calculations Tariffs'!F102</f>
        <v>#N/A</v>
      </c>
    </row>
    <row r="212" spans="1:6" ht="15">
      <c r="A212" s="19" t="s">
        <v>171</v>
      </c>
      <c r="B212" s="103">
        <f t="shared" si="3"/>
        <v>5.41</v>
      </c>
      <c r="C212" s="109"/>
      <c r="D212" s="102">
        <f>'Ee424-430'!H205</f>
        <v>5.41</v>
      </c>
      <c r="E212" s="109"/>
      <c r="F212" s="102" t="e">
        <f>'Calculations Tariffs'!F103</f>
        <v>#N/A</v>
      </c>
    </row>
    <row r="213" spans="1:6" ht="15">
      <c r="A213" s="20" t="s">
        <v>173</v>
      </c>
      <c r="B213" s="103">
        <f t="shared" si="3"/>
        <v>5.43</v>
      </c>
      <c r="C213" s="109"/>
      <c r="D213" s="102">
        <f>'Ee424-430'!H206</f>
        <v>5.43</v>
      </c>
      <c r="E213" s="109">
        <v>5.3</v>
      </c>
      <c r="F213" s="102" t="e">
        <f>'Calculations Tariffs'!F104</f>
        <v>#N/A</v>
      </c>
    </row>
    <row r="214" spans="1:6" ht="15">
      <c r="A214" s="20" t="s">
        <v>175</v>
      </c>
      <c r="B214" s="103">
        <f t="shared" si="3"/>
        <v>5.09</v>
      </c>
      <c r="C214" s="109"/>
      <c r="D214" s="102">
        <f>'Ee424-430'!H207</f>
        <v>5.09</v>
      </c>
      <c r="E214" s="109">
        <v>5</v>
      </c>
      <c r="F214" s="102" t="e">
        <f>'Calculations Tariffs'!F105</f>
        <v>#N/A</v>
      </c>
    </row>
    <row r="215" spans="1:6" ht="15">
      <c r="A215" s="20" t="s">
        <v>177</v>
      </c>
      <c r="B215" s="103">
        <f t="shared" si="3"/>
        <v>4.6900000000000004</v>
      </c>
      <c r="C215" s="109"/>
      <c r="D215" s="102">
        <f>'Ee424-430'!H208</f>
        <v>4.6900000000000004</v>
      </c>
      <c r="E215" s="109">
        <v>4.5999999999999996</v>
      </c>
      <c r="F215" s="102" t="e">
        <f>'Calculations Tariffs'!F106</f>
        <v>#N/A</v>
      </c>
    </row>
    <row r="216" spans="1:6" ht="15">
      <c r="A216" s="20" t="s">
        <v>179</v>
      </c>
      <c r="B216" s="103">
        <f t="shared" si="3"/>
        <v>4.5599999999999996</v>
      </c>
      <c r="C216" s="109"/>
      <c r="D216" s="102">
        <f>'Ee424-430'!H209</f>
        <v>4.5599999999999996</v>
      </c>
      <c r="E216" s="109">
        <v>4.4000000000000004</v>
      </c>
      <c r="F216" s="102" t="e">
        <f>'Calculations Tariffs'!F107</f>
        <v>#N/A</v>
      </c>
    </row>
    <row r="217" spans="1:6" ht="15">
      <c r="A217" s="20" t="s">
        <v>181</v>
      </c>
      <c r="B217" s="103">
        <f t="shared" si="3"/>
        <v>4.7300000000000004</v>
      </c>
      <c r="C217" s="109"/>
      <c r="D217" s="102">
        <f>'Ee424-430'!H210</f>
        <v>4.7300000000000004</v>
      </c>
      <c r="E217" s="109">
        <v>4.5999999999999996</v>
      </c>
      <c r="F217" s="102" t="e">
        <f>'Calculations Tariffs'!F108</f>
        <v>#N/A</v>
      </c>
    </row>
    <row r="218" spans="1:6" ht="15">
      <c r="A218" s="20" t="s">
        <v>183</v>
      </c>
      <c r="B218" s="103">
        <f t="shared" si="3"/>
        <v>5.07</v>
      </c>
      <c r="C218" s="102"/>
      <c r="D218" s="102">
        <f>'Ee424-430'!H211</f>
        <v>5.07</v>
      </c>
      <c r="E218" s="102">
        <v>5</v>
      </c>
      <c r="F218" s="102" t="e">
        <f>'Calculations Tariffs'!F109</f>
        <v>#N/A</v>
      </c>
    </row>
    <row r="219" spans="1:6" ht="15">
      <c r="A219" s="20" t="s">
        <v>185</v>
      </c>
      <c r="B219" s="103">
        <f>D219</f>
        <v>4.84</v>
      </c>
      <c r="C219" s="102"/>
      <c r="D219" s="102">
        <f>'Ee424-430'!H212</f>
        <v>4.84</v>
      </c>
      <c r="E219" s="102">
        <v>4.8</v>
      </c>
      <c r="F219" s="102" t="e">
        <f>'Calculations Tariffs'!F110</f>
        <v>#N/A</v>
      </c>
    </row>
    <row r="220" spans="1:6" ht="15">
      <c r="A220" s="20" t="s">
        <v>187</v>
      </c>
      <c r="B220" s="103">
        <f>E220</f>
        <v>4.9000000000000004</v>
      </c>
      <c r="C220" s="102"/>
      <c r="D220" s="102"/>
      <c r="E220" s="102">
        <v>4.9000000000000004</v>
      </c>
      <c r="F220" s="102" t="e">
        <f>'Calculations Tariffs'!F111</f>
        <v>#N/A</v>
      </c>
    </row>
    <row r="221" spans="1:6" ht="15">
      <c r="A221" s="20" t="s">
        <v>189</v>
      </c>
      <c r="B221" s="103">
        <f t="shared" ref="B221:B243" si="4">F221</f>
        <v>4.9048660371700015</v>
      </c>
      <c r="C221" s="102"/>
      <c r="D221" s="102"/>
      <c r="E221" s="102">
        <v>4.9000000000000004</v>
      </c>
      <c r="F221" s="102">
        <f>'Calculations Tariffs'!F112</f>
        <v>4.9048660371700015</v>
      </c>
    </row>
    <row r="222" spans="1:6" ht="15">
      <c r="A222" s="20" t="s">
        <v>191</v>
      </c>
      <c r="B222" s="103">
        <f t="shared" si="4"/>
        <v>4.9558816538812085</v>
      </c>
      <c r="C222" s="102"/>
      <c r="D222" s="102"/>
      <c r="E222" s="102">
        <v>4.9000000000000004</v>
      </c>
      <c r="F222" s="102">
        <f>'Calculations Tariffs'!F113</f>
        <v>4.9558816538812085</v>
      </c>
    </row>
    <row r="223" spans="1:6" ht="15">
      <c r="A223" s="20" t="s">
        <v>193</v>
      </c>
      <c r="B223" s="103">
        <f t="shared" si="4"/>
        <v>4.8174003707347461</v>
      </c>
      <c r="C223" s="102"/>
      <c r="D223" s="102"/>
      <c r="E223" s="102">
        <v>4.8</v>
      </c>
      <c r="F223" s="102">
        <f>'Calculations Tariffs'!F114</f>
        <v>4.8174003707347461</v>
      </c>
    </row>
    <row r="224" spans="1:6" ht="15">
      <c r="A224" s="19" t="s">
        <v>195</v>
      </c>
      <c r="B224" s="103">
        <f t="shared" si="4"/>
        <v>4.5949077165626271</v>
      </c>
      <c r="C224" s="102"/>
      <c r="D224" s="102"/>
      <c r="E224" s="102">
        <v>4.5999999999999996</v>
      </c>
      <c r="F224" s="102">
        <f>'Calculations Tariffs'!F115</f>
        <v>4.5949077165626271</v>
      </c>
    </row>
    <row r="225" spans="1:6" ht="15">
      <c r="A225" s="20" t="s">
        <v>197</v>
      </c>
      <c r="B225" s="103">
        <f t="shared" si="4"/>
        <v>4.5112089511703015</v>
      </c>
      <c r="C225" s="102"/>
      <c r="D225" s="102"/>
      <c r="E225" s="102">
        <v>4.5</v>
      </c>
      <c r="F225" s="102">
        <f>'Calculations Tariffs'!F116</f>
        <v>4.5112089511703015</v>
      </c>
    </row>
    <row r="226" spans="1:6" ht="15">
      <c r="A226" s="20" t="s">
        <v>199</v>
      </c>
      <c r="B226" s="103">
        <f t="shared" si="4"/>
        <v>4.4033717422307701</v>
      </c>
      <c r="C226" s="102"/>
      <c r="D226" s="102"/>
      <c r="E226" s="102">
        <v>4.4000000000000004</v>
      </c>
      <c r="F226" s="102">
        <f>'Calculations Tariffs'!F117</f>
        <v>4.4033717422307701</v>
      </c>
    </row>
    <row r="227" spans="1:6" ht="15">
      <c r="A227" s="20" t="s">
        <v>201</v>
      </c>
      <c r="B227" s="103">
        <f t="shared" si="4"/>
        <v>3.9976843839290703</v>
      </c>
      <c r="C227" s="102"/>
      <c r="D227" s="102"/>
      <c r="E227" s="102">
        <v>4</v>
      </c>
      <c r="F227" s="102">
        <f>'Calculations Tariffs'!F118</f>
        <v>3.9976843839290703</v>
      </c>
    </row>
    <row r="228" spans="1:6" ht="15">
      <c r="A228" s="20" t="s">
        <v>203</v>
      </c>
      <c r="B228" s="103">
        <f t="shared" si="4"/>
        <v>4.6412940447984674</v>
      </c>
      <c r="C228" s="102"/>
      <c r="D228" s="102"/>
      <c r="E228" s="102">
        <v>4.5999999999999996</v>
      </c>
      <c r="F228" s="102">
        <f>'Calculations Tariffs'!F119</f>
        <v>4.6412940447984674</v>
      </c>
    </row>
    <row r="229" spans="1:6" ht="15">
      <c r="A229" s="20" t="s">
        <v>205</v>
      </c>
      <c r="B229" s="103">
        <f t="shared" si="4"/>
        <v>4.5821370954743585</v>
      </c>
      <c r="C229" s="102"/>
      <c r="D229" s="102"/>
      <c r="E229" s="102">
        <v>4.5999999999999996</v>
      </c>
      <c r="F229" s="102">
        <f>'Calculations Tariffs'!F120</f>
        <v>4.5821370954743585</v>
      </c>
    </row>
    <row r="230" spans="1:6" ht="15">
      <c r="A230" s="20" t="s">
        <v>207</v>
      </c>
      <c r="B230" s="103">
        <f t="shared" si="4"/>
        <v>4.2197205498917381</v>
      </c>
      <c r="C230" s="102"/>
      <c r="D230" s="102"/>
      <c r="E230" s="102">
        <v>4.2</v>
      </c>
      <c r="F230" s="102">
        <f>'Calculations Tariffs'!F121</f>
        <v>4.2197205498917381</v>
      </c>
    </row>
    <row r="231" spans="1:6" ht="15">
      <c r="A231" s="20" t="s">
        <v>209</v>
      </c>
      <c r="B231" s="103">
        <f t="shared" si="4"/>
        <v>4.2167796426814119</v>
      </c>
      <c r="C231" s="102"/>
      <c r="D231" s="102"/>
      <c r="E231" s="102">
        <v>4.2</v>
      </c>
      <c r="F231" s="102">
        <f>'Calculations Tariffs'!F122</f>
        <v>4.2167796426814119</v>
      </c>
    </row>
    <row r="232" spans="1:6" ht="15">
      <c r="A232" s="20" t="s">
        <v>211</v>
      </c>
      <c r="B232" s="103">
        <f t="shared" si="4"/>
        <v>4.4296839393895189</v>
      </c>
      <c r="C232" s="102"/>
      <c r="D232" s="102"/>
      <c r="E232" s="102">
        <v>4.4000000000000004</v>
      </c>
      <c r="F232" s="102">
        <f>'Calculations Tariffs'!F123</f>
        <v>4.4296839393895189</v>
      </c>
    </row>
    <row r="233" spans="1:6" ht="15">
      <c r="A233" s="20" t="s">
        <v>213</v>
      </c>
      <c r="B233" s="103">
        <f t="shared" si="4"/>
        <v>4.4820840295980435</v>
      </c>
      <c r="C233" s="102"/>
      <c r="D233" s="102"/>
      <c r="E233" s="102">
        <v>4.5</v>
      </c>
      <c r="F233" s="102">
        <f>'Calculations Tariffs'!F124</f>
        <v>4.4820840295980435</v>
      </c>
    </row>
    <row r="234" spans="1:6" ht="15">
      <c r="A234" s="20" t="s">
        <v>215</v>
      </c>
      <c r="B234" s="103">
        <f t="shared" si="4"/>
        <v>4.8768201272786627</v>
      </c>
      <c r="C234" s="102"/>
      <c r="D234" s="102"/>
      <c r="E234" s="102">
        <v>4.9000000000000004</v>
      </c>
      <c r="F234" s="102">
        <f>'Calculations Tariffs'!F125</f>
        <v>4.8768201272786627</v>
      </c>
    </row>
    <row r="235" spans="1:6" ht="15">
      <c r="A235" s="20" t="s">
        <v>217</v>
      </c>
      <c r="B235" s="103">
        <f t="shared" si="4"/>
        <v>4.9834893862244005</v>
      </c>
      <c r="C235" s="102"/>
      <c r="D235" s="102"/>
      <c r="E235" s="102">
        <v>5</v>
      </c>
      <c r="F235" s="102">
        <f>'Calculations Tariffs'!F126</f>
        <v>4.9834893862244005</v>
      </c>
    </row>
    <row r="236" spans="1:6" ht="15">
      <c r="A236" s="19" t="s">
        <v>219</v>
      </c>
      <c r="B236" s="103">
        <f t="shared" si="4"/>
        <v>4.6639431464587915</v>
      </c>
      <c r="C236" s="102"/>
      <c r="D236" s="102"/>
      <c r="E236" s="102"/>
      <c r="F236" s="102">
        <f>'Calculations Tariffs'!F127</f>
        <v>4.6639431464587915</v>
      </c>
    </row>
    <row r="237" spans="1:6" ht="15">
      <c r="A237" s="20" t="s">
        <v>221</v>
      </c>
      <c r="B237" s="103">
        <f t="shared" si="4"/>
        <v>5.6306779985072142</v>
      </c>
      <c r="C237" s="102"/>
      <c r="D237" s="102"/>
      <c r="E237" s="102"/>
      <c r="F237" s="102">
        <f>'Calculations Tariffs'!F128</f>
        <v>5.6306779985072142</v>
      </c>
    </row>
    <row r="238" spans="1:6" ht="15">
      <c r="A238" s="20" t="s">
        <v>223</v>
      </c>
      <c r="B238" s="103">
        <f t="shared" si="4"/>
        <v>8.1299599303971508</v>
      </c>
      <c r="C238" s="102"/>
      <c r="D238" s="102"/>
      <c r="E238" s="102"/>
      <c r="F238" s="102">
        <f>'Calculations Tariffs'!F129</f>
        <v>8.1299599303971508</v>
      </c>
    </row>
    <row r="239" spans="1:6" ht="15">
      <c r="A239" s="20" t="s">
        <v>225</v>
      </c>
      <c r="B239" s="103">
        <f t="shared" si="4"/>
        <v>8.8461013548536087</v>
      </c>
      <c r="C239" s="102"/>
      <c r="D239" s="102"/>
      <c r="E239" s="102"/>
      <c r="F239" s="102">
        <f>'Calculations Tariffs'!F130</f>
        <v>8.8461013548536087</v>
      </c>
    </row>
    <row r="240" spans="1:6" ht="15">
      <c r="A240" s="20" t="s">
        <v>227</v>
      </c>
      <c r="B240" s="103">
        <f t="shared" si="4"/>
        <v>8.9013678280459239</v>
      </c>
      <c r="C240" s="102"/>
      <c r="D240" s="102"/>
      <c r="E240" s="102"/>
      <c r="F240" s="102">
        <f>'Calculations Tariffs'!F131</f>
        <v>8.9013678280459239</v>
      </c>
    </row>
    <row r="241" spans="1:6" ht="15">
      <c r="A241" s="20" t="s">
        <v>229</v>
      </c>
      <c r="B241" s="103">
        <f t="shared" si="4"/>
        <v>8.2785067028494232</v>
      </c>
      <c r="C241" s="102"/>
      <c r="D241" s="102"/>
      <c r="E241" s="102"/>
      <c r="F241" s="102">
        <f>'Calculations Tariffs'!F132</f>
        <v>8.2785067028494232</v>
      </c>
    </row>
    <row r="242" spans="1:6" ht="15">
      <c r="A242" s="20" t="s">
        <v>231</v>
      </c>
      <c r="B242" s="103">
        <f t="shared" si="4"/>
        <v>7.402878650678522</v>
      </c>
      <c r="D242" s="102"/>
      <c r="F242" s="102">
        <f>'Calculations Tariffs'!F133</f>
        <v>7.402878650678522</v>
      </c>
    </row>
    <row r="243" spans="1:6" ht="15">
      <c r="A243" s="20" t="s">
        <v>22</v>
      </c>
      <c r="B243" s="103">
        <f t="shared" si="4"/>
        <v>7.5489848052375548</v>
      </c>
      <c r="D243" s="102"/>
      <c r="F243" s="102">
        <f>'Calculations Tariffs'!F134</f>
        <v>7.5489848052375548</v>
      </c>
    </row>
  </sheetData>
  <mergeCells count="1">
    <mergeCell ref="A3:A7"/>
  </mergeCells>
  <phoneticPr fontId="3" type="noConversion"/>
  <hyperlinks>
    <hyperlink ref="H7" r:id="rId1" xr:uid="{72107C0F-DC96-4787-9228-BF3A99EA6011}"/>
    <hyperlink ref="H5" r:id="rId2" xr:uid="{ABBA491F-4F84-4947-9A12-04439864AAC8}"/>
  </hyperlinks>
  <pageMargins left="0.75" right="0.75" top="1" bottom="1" header="0.5" footer="0.5"/>
  <pageSetup paperSize="9" scale="0" firstPageNumber="0" fitToWidth="0" fitToHeight="0" orientation="portrait" horizontalDpi="300" verticalDpi="300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F623E-31DC-4CEF-A191-CEE20698F698}">
  <sheetPr>
    <tabColor theme="8" tint="0.59999389629810485"/>
  </sheetPr>
  <dimension ref="A1:G134"/>
  <sheetViews>
    <sheetView workbookViewId="0">
      <selection activeCell="C5" sqref="C5"/>
    </sheetView>
  </sheetViews>
  <sheetFormatPr defaultRowHeight="15"/>
  <cols>
    <col min="3" max="3" width="11" bestFit="1" customWidth="1"/>
    <col min="6" max="6" width="9.140625" style="9"/>
  </cols>
  <sheetData>
    <row r="1" spans="1:7">
      <c r="A1" s="8" t="s">
        <v>339</v>
      </c>
      <c r="B1" s="8" t="s">
        <v>1</v>
      </c>
      <c r="C1" t="s">
        <v>340</v>
      </c>
      <c r="D1" t="s">
        <v>341</v>
      </c>
    </row>
    <row r="2" spans="1:7">
      <c r="A2" t="s">
        <v>12</v>
      </c>
      <c r="C2" t="s">
        <v>342</v>
      </c>
      <c r="D2" t="s">
        <v>343</v>
      </c>
    </row>
    <row r="3" spans="1:7">
      <c r="A3" t="s">
        <v>16</v>
      </c>
      <c r="C3" t="s">
        <v>344</v>
      </c>
      <c r="D3" t="s">
        <v>344</v>
      </c>
    </row>
    <row r="4" spans="1:7">
      <c r="A4" t="s">
        <v>21</v>
      </c>
      <c r="C4" t="s">
        <v>345</v>
      </c>
      <c r="D4" t="s">
        <v>346</v>
      </c>
    </row>
    <row r="5" spans="1:7">
      <c r="A5" t="s">
        <v>26</v>
      </c>
      <c r="C5" t="s">
        <v>347</v>
      </c>
      <c r="D5" t="s">
        <v>347</v>
      </c>
    </row>
    <row r="6" spans="1:7">
      <c r="A6" t="s">
        <v>42</v>
      </c>
      <c r="C6" t="s">
        <v>348</v>
      </c>
      <c r="D6" t="s">
        <v>348</v>
      </c>
    </row>
    <row r="7" spans="1:7">
      <c r="A7" t="s">
        <v>45</v>
      </c>
      <c r="C7" t="s">
        <v>349</v>
      </c>
      <c r="D7" t="s">
        <v>349</v>
      </c>
    </row>
    <row r="8" spans="1:7">
      <c r="A8" t="s">
        <v>48</v>
      </c>
      <c r="C8" t="s">
        <v>350</v>
      </c>
      <c r="D8" t="s">
        <v>350</v>
      </c>
    </row>
    <row r="9" spans="1:7">
      <c r="A9" t="s">
        <v>51</v>
      </c>
      <c r="C9" t="s">
        <v>351</v>
      </c>
      <c r="D9" t="s">
        <v>351</v>
      </c>
      <c r="F9" s="9" t="s">
        <v>352</v>
      </c>
    </row>
    <row r="10" spans="1:7">
      <c r="A10" t="s">
        <v>241</v>
      </c>
      <c r="B10">
        <v>366</v>
      </c>
      <c r="C10" s="10" t="e">
        <v>#N/A</v>
      </c>
      <c r="D10" t="e">
        <v>#N/A</v>
      </c>
      <c r="F10" s="9" t="e">
        <f>(D10/C10)*100</f>
        <v>#N/A</v>
      </c>
      <c r="G10" s="101"/>
    </row>
    <row r="11" spans="1:7">
      <c r="A11" t="s">
        <v>242</v>
      </c>
      <c r="B11">
        <v>731</v>
      </c>
      <c r="C11" s="10" t="e">
        <v>#N/A</v>
      </c>
      <c r="D11" t="e">
        <v>#N/A</v>
      </c>
      <c r="F11" s="9" t="e">
        <f t="shared" ref="F11:F74" si="0">(D11/C11)*100</f>
        <v>#N/A</v>
      </c>
      <c r="G11" s="101"/>
    </row>
    <row r="12" spans="1:7">
      <c r="A12" t="s">
        <v>243</v>
      </c>
      <c r="B12">
        <v>1096</v>
      </c>
      <c r="C12" s="10" t="e">
        <v>#N/A</v>
      </c>
      <c r="D12" t="e">
        <v>#N/A</v>
      </c>
      <c r="F12" s="9" t="e">
        <f t="shared" si="0"/>
        <v>#N/A</v>
      </c>
      <c r="G12" s="101"/>
    </row>
    <row r="13" spans="1:7">
      <c r="A13" t="s">
        <v>244</v>
      </c>
      <c r="B13">
        <v>1461</v>
      </c>
      <c r="C13" s="10" t="e">
        <v>#N/A</v>
      </c>
      <c r="D13" t="e">
        <v>#N/A</v>
      </c>
      <c r="F13" s="9" t="e">
        <f t="shared" si="0"/>
        <v>#N/A</v>
      </c>
      <c r="G13" s="101"/>
    </row>
    <row r="14" spans="1:7">
      <c r="A14" t="s">
        <v>245</v>
      </c>
      <c r="B14">
        <v>1827</v>
      </c>
      <c r="C14" s="10" t="e">
        <v>#N/A</v>
      </c>
      <c r="D14" t="e">
        <v>#N/A</v>
      </c>
      <c r="F14" s="9" t="e">
        <f t="shared" si="0"/>
        <v>#N/A</v>
      </c>
      <c r="G14" s="101"/>
    </row>
    <row r="15" spans="1:7">
      <c r="A15" t="s">
        <v>246</v>
      </c>
      <c r="B15">
        <v>2192</v>
      </c>
      <c r="C15" s="10" t="e">
        <v>#N/A</v>
      </c>
      <c r="D15" t="e">
        <v>#N/A</v>
      </c>
      <c r="F15" s="9" t="e">
        <f t="shared" si="0"/>
        <v>#N/A</v>
      </c>
      <c r="G15" s="101"/>
    </row>
    <row r="16" spans="1:7">
      <c r="A16" t="s">
        <v>247</v>
      </c>
      <c r="B16">
        <v>2557</v>
      </c>
      <c r="C16" s="10" t="e">
        <v>#N/A</v>
      </c>
      <c r="D16" t="e">
        <v>#N/A</v>
      </c>
      <c r="F16" s="9" t="e">
        <f t="shared" si="0"/>
        <v>#N/A</v>
      </c>
      <c r="G16" s="101"/>
    </row>
    <row r="17" spans="1:7">
      <c r="A17" t="s">
        <v>248</v>
      </c>
      <c r="B17">
        <v>2922</v>
      </c>
      <c r="C17" s="10" t="e">
        <v>#N/A</v>
      </c>
      <c r="D17" t="e">
        <v>#N/A</v>
      </c>
      <c r="F17" s="9" t="e">
        <f t="shared" si="0"/>
        <v>#N/A</v>
      </c>
      <c r="G17" s="101"/>
    </row>
    <row r="18" spans="1:7">
      <c r="A18" t="s">
        <v>249</v>
      </c>
      <c r="B18">
        <v>3288</v>
      </c>
      <c r="C18" s="10" t="e">
        <v>#N/A</v>
      </c>
      <c r="D18" t="e">
        <v>#N/A</v>
      </c>
      <c r="F18" s="9" t="e">
        <f t="shared" si="0"/>
        <v>#N/A</v>
      </c>
      <c r="G18" s="101"/>
    </row>
    <row r="19" spans="1:7">
      <c r="A19" t="s">
        <v>250</v>
      </c>
      <c r="B19">
        <v>3653</v>
      </c>
      <c r="C19" s="10" t="e">
        <v>#N/A</v>
      </c>
      <c r="D19" t="e">
        <v>#N/A</v>
      </c>
      <c r="F19" s="9" t="e">
        <f t="shared" si="0"/>
        <v>#N/A</v>
      </c>
      <c r="G19" s="101"/>
    </row>
    <row r="20" spans="1:7">
      <c r="A20" t="s">
        <v>251</v>
      </c>
      <c r="B20">
        <v>4018</v>
      </c>
      <c r="C20" s="10" t="e">
        <v>#N/A</v>
      </c>
      <c r="D20" t="e">
        <v>#N/A</v>
      </c>
      <c r="F20" s="9" t="e">
        <f t="shared" si="0"/>
        <v>#N/A</v>
      </c>
      <c r="G20" s="101"/>
    </row>
    <row r="21" spans="1:7">
      <c r="A21" t="s">
        <v>252</v>
      </c>
      <c r="B21">
        <v>4383</v>
      </c>
      <c r="C21" s="10" t="e">
        <v>#N/A</v>
      </c>
      <c r="D21" t="e">
        <v>#N/A</v>
      </c>
      <c r="F21" s="9" t="e">
        <f t="shared" si="0"/>
        <v>#N/A</v>
      </c>
      <c r="G21" s="101"/>
    </row>
    <row r="22" spans="1:7">
      <c r="A22" t="s">
        <v>253</v>
      </c>
      <c r="B22">
        <v>4749</v>
      </c>
      <c r="C22" s="10" t="e">
        <v>#N/A</v>
      </c>
      <c r="D22" t="e">
        <v>#N/A</v>
      </c>
      <c r="F22" s="9" t="e">
        <f t="shared" si="0"/>
        <v>#N/A</v>
      </c>
      <c r="G22" s="101"/>
    </row>
    <row r="23" spans="1:7">
      <c r="A23" t="s">
        <v>254</v>
      </c>
      <c r="B23">
        <v>5114</v>
      </c>
      <c r="C23" s="10" t="e">
        <v>#N/A</v>
      </c>
      <c r="D23" t="e">
        <v>#N/A</v>
      </c>
      <c r="F23" s="9" t="e">
        <f t="shared" si="0"/>
        <v>#N/A</v>
      </c>
      <c r="G23" s="101"/>
    </row>
    <row r="24" spans="1:7">
      <c r="A24" t="s">
        <v>255</v>
      </c>
      <c r="B24">
        <v>5479</v>
      </c>
      <c r="C24" s="10" t="e">
        <v>#N/A</v>
      </c>
      <c r="D24" t="e">
        <v>#N/A</v>
      </c>
      <c r="F24" s="9" t="e">
        <f t="shared" si="0"/>
        <v>#N/A</v>
      </c>
      <c r="G24" s="101"/>
    </row>
    <row r="25" spans="1:7">
      <c r="A25" t="s">
        <v>256</v>
      </c>
      <c r="B25">
        <v>5844</v>
      </c>
      <c r="C25" s="10" t="e">
        <v>#N/A</v>
      </c>
      <c r="D25" t="e">
        <v>#N/A</v>
      </c>
      <c r="F25" s="9" t="e">
        <f t="shared" si="0"/>
        <v>#N/A</v>
      </c>
      <c r="G25" s="101"/>
    </row>
    <row r="26" spans="1:7">
      <c r="A26" t="s">
        <v>257</v>
      </c>
      <c r="B26">
        <v>6210</v>
      </c>
      <c r="C26" s="10" t="e">
        <v>#N/A</v>
      </c>
      <c r="D26" t="e">
        <v>#N/A</v>
      </c>
      <c r="F26" s="9" t="e">
        <f t="shared" si="0"/>
        <v>#N/A</v>
      </c>
      <c r="G26" s="101"/>
    </row>
    <row r="27" spans="1:7">
      <c r="A27" t="s">
        <v>258</v>
      </c>
      <c r="B27">
        <v>6575</v>
      </c>
      <c r="C27" s="10" t="e">
        <v>#N/A</v>
      </c>
      <c r="D27" t="e">
        <v>#N/A</v>
      </c>
      <c r="F27" s="9" t="e">
        <f t="shared" si="0"/>
        <v>#N/A</v>
      </c>
      <c r="G27" s="101"/>
    </row>
    <row r="28" spans="1:7">
      <c r="A28" t="s">
        <v>259</v>
      </c>
      <c r="B28">
        <v>6940</v>
      </c>
      <c r="C28" s="10" t="e">
        <v>#N/A</v>
      </c>
      <c r="D28" t="e">
        <v>#N/A</v>
      </c>
      <c r="F28" s="9" t="e">
        <f t="shared" si="0"/>
        <v>#N/A</v>
      </c>
      <c r="G28" s="101"/>
    </row>
    <row r="29" spans="1:7">
      <c r="A29" t="s">
        <v>260</v>
      </c>
      <c r="B29">
        <v>7305</v>
      </c>
      <c r="C29" s="10" t="e">
        <v>#N/A</v>
      </c>
      <c r="D29" t="e">
        <v>#N/A</v>
      </c>
      <c r="F29" s="9" t="e">
        <f t="shared" si="0"/>
        <v>#N/A</v>
      </c>
      <c r="G29" s="101"/>
    </row>
    <row r="30" spans="1:7">
      <c r="A30" t="s">
        <v>261</v>
      </c>
      <c r="B30">
        <v>7671</v>
      </c>
      <c r="C30" s="10" t="e">
        <v>#N/A</v>
      </c>
      <c r="D30" t="e">
        <v>#N/A</v>
      </c>
      <c r="F30" s="9" t="e">
        <f t="shared" si="0"/>
        <v>#N/A</v>
      </c>
      <c r="G30" s="101"/>
    </row>
    <row r="31" spans="1:7">
      <c r="A31" t="s">
        <v>262</v>
      </c>
      <c r="B31">
        <v>8036</v>
      </c>
      <c r="C31" s="10" t="e">
        <v>#N/A</v>
      </c>
      <c r="D31" t="e">
        <v>#N/A</v>
      </c>
      <c r="F31" s="9" t="e">
        <f t="shared" si="0"/>
        <v>#N/A</v>
      </c>
      <c r="G31" s="101"/>
    </row>
    <row r="32" spans="1:7">
      <c r="A32" t="s">
        <v>263</v>
      </c>
      <c r="B32">
        <v>8401</v>
      </c>
      <c r="C32" s="10" t="e">
        <v>#N/A</v>
      </c>
      <c r="D32" t="e">
        <v>#N/A</v>
      </c>
      <c r="F32" s="9" t="e">
        <f t="shared" si="0"/>
        <v>#N/A</v>
      </c>
      <c r="G32" s="101"/>
    </row>
    <row r="33" spans="1:7">
      <c r="A33" t="s">
        <v>264</v>
      </c>
      <c r="B33">
        <v>8766</v>
      </c>
      <c r="C33" s="10" t="e">
        <v>#N/A</v>
      </c>
      <c r="D33" t="e">
        <v>#N/A</v>
      </c>
      <c r="F33" s="9" t="e">
        <f t="shared" si="0"/>
        <v>#N/A</v>
      </c>
      <c r="G33" s="101"/>
    </row>
    <row r="34" spans="1:7">
      <c r="A34" t="s">
        <v>265</v>
      </c>
      <c r="B34">
        <v>9132</v>
      </c>
      <c r="C34" s="10" t="e">
        <v>#N/A</v>
      </c>
      <c r="D34" t="e">
        <v>#N/A</v>
      </c>
      <c r="F34" s="9" t="e">
        <f t="shared" si="0"/>
        <v>#N/A</v>
      </c>
      <c r="G34" s="101"/>
    </row>
    <row r="35" spans="1:7">
      <c r="A35" t="s">
        <v>266</v>
      </c>
      <c r="B35">
        <v>9497</v>
      </c>
      <c r="C35" s="10" t="e">
        <v>#N/A</v>
      </c>
      <c r="D35" t="e">
        <v>#N/A</v>
      </c>
      <c r="F35" s="9" t="e">
        <f t="shared" si="0"/>
        <v>#N/A</v>
      </c>
      <c r="G35" s="101"/>
    </row>
    <row r="36" spans="1:7">
      <c r="A36" t="s">
        <v>267</v>
      </c>
      <c r="B36">
        <v>9862</v>
      </c>
      <c r="C36" s="10" t="e">
        <v>#N/A</v>
      </c>
      <c r="D36" t="e">
        <v>#N/A</v>
      </c>
      <c r="F36" s="9" t="e">
        <f t="shared" si="0"/>
        <v>#N/A</v>
      </c>
      <c r="G36" s="101"/>
    </row>
    <row r="37" spans="1:7">
      <c r="A37" t="s">
        <v>268</v>
      </c>
      <c r="B37">
        <v>10227</v>
      </c>
      <c r="C37" s="10" t="e">
        <v>#N/A</v>
      </c>
      <c r="D37" t="e">
        <v>#N/A</v>
      </c>
      <c r="F37" s="9" t="e">
        <f t="shared" si="0"/>
        <v>#N/A</v>
      </c>
      <c r="G37" s="101"/>
    </row>
    <row r="38" spans="1:7">
      <c r="A38" t="s">
        <v>269</v>
      </c>
      <c r="B38">
        <v>10593</v>
      </c>
      <c r="C38" s="10" t="e">
        <v>#N/A</v>
      </c>
      <c r="D38" t="e">
        <v>#N/A</v>
      </c>
      <c r="F38" s="9" t="e">
        <f t="shared" si="0"/>
        <v>#N/A</v>
      </c>
      <c r="G38" s="101"/>
    </row>
    <row r="39" spans="1:7">
      <c r="A39" t="s">
        <v>270</v>
      </c>
      <c r="B39">
        <v>10958</v>
      </c>
      <c r="C39" s="10" t="e">
        <v>#N/A</v>
      </c>
      <c r="D39" t="e">
        <v>#N/A</v>
      </c>
      <c r="F39" s="9" t="e">
        <f t="shared" si="0"/>
        <v>#N/A</v>
      </c>
      <c r="G39" s="101"/>
    </row>
    <row r="40" spans="1:7">
      <c r="A40" t="s">
        <v>271</v>
      </c>
      <c r="B40">
        <v>11323</v>
      </c>
      <c r="C40" s="10" t="e">
        <v>#N/A</v>
      </c>
      <c r="D40" t="e">
        <v>#N/A</v>
      </c>
      <c r="F40" s="9" t="e">
        <f t="shared" si="0"/>
        <v>#N/A</v>
      </c>
      <c r="G40" s="101"/>
    </row>
    <row r="41" spans="1:7">
      <c r="A41" t="s">
        <v>272</v>
      </c>
      <c r="B41">
        <v>11688</v>
      </c>
      <c r="C41" s="10" t="e">
        <v>#N/A</v>
      </c>
      <c r="D41" t="e">
        <v>#N/A</v>
      </c>
      <c r="F41" s="9" t="e">
        <f t="shared" si="0"/>
        <v>#N/A</v>
      </c>
      <c r="G41" s="101"/>
    </row>
    <row r="42" spans="1:7">
      <c r="A42" t="s">
        <v>273</v>
      </c>
      <c r="B42">
        <v>12054</v>
      </c>
      <c r="C42" s="10" t="e">
        <v>#N/A</v>
      </c>
      <c r="D42" t="e">
        <v>#N/A</v>
      </c>
      <c r="F42" s="9" t="e">
        <f t="shared" si="0"/>
        <v>#N/A</v>
      </c>
      <c r="G42" s="101"/>
    </row>
    <row r="43" spans="1:7">
      <c r="A43" t="s">
        <v>274</v>
      </c>
      <c r="B43">
        <v>12419</v>
      </c>
      <c r="C43" s="10" t="e">
        <v>#N/A</v>
      </c>
      <c r="D43" t="e">
        <v>#N/A</v>
      </c>
      <c r="F43" s="9" t="e">
        <f t="shared" si="0"/>
        <v>#N/A</v>
      </c>
      <c r="G43" s="101"/>
    </row>
    <row r="44" spans="1:7">
      <c r="A44" t="s">
        <v>54</v>
      </c>
      <c r="B44">
        <v>12784</v>
      </c>
      <c r="C44" s="10" t="e">
        <v>#N/A</v>
      </c>
      <c r="D44" t="e">
        <v>#N/A</v>
      </c>
      <c r="F44" s="9" t="e">
        <f t="shared" si="0"/>
        <v>#N/A</v>
      </c>
      <c r="G44" s="101"/>
    </row>
    <row r="45" spans="1:7">
      <c r="A45" t="s">
        <v>56</v>
      </c>
      <c r="B45">
        <v>13149</v>
      </c>
      <c r="C45" s="10" t="e">
        <v>#N/A</v>
      </c>
      <c r="D45" t="e">
        <v>#N/A</v>
      </c>
      <c r="F45" s="9" t="e">
        <f t="shared" si="0"/>
        <v>#N/A</v>
      </c>
      <c r="G45" s="101"/>
    </row>
    <row r="46" spans="1:7">
      <c r="A46" t="s">
        <v>58</v>
      </c>
      <c r="B46">
        <v>13515</v>
      </c>
      <c r="C46" s="10" t="e">
        <v>#N/A</v>
      </c>
      <c r="D46" t="e">
        <v>#N/A</v>
      </c>
      <c r="F46" s="9" t="e">
        <f t="shared" si="0"/>
        <v>#N/A</v>
      </c>
      <c r="G46" s="101"/>
    </row>
    <row r="47" spans="1:7">
      <c r="A47" t="s">
        <v>60</v>
      </c>
      <c r="B47">
        <v>13880</v>
      </c>
      <c r="C47" s="10" t="e">
        <v>#N/A</v>
      </c>
      <c r="D47" t="e">
        <v>#N/A</v>
      </c>
      <c r="F47" s="9" t="e">
        <f t="shared" si="0"/>
        <v>#N/A</v>
      </c>
      <c r="G47" s="101"/>
    </row>
    <row r="48" spans="1:7">
      <c r="A48" t="s">
        <v>62</v>
      </c>
      <c r="B48">
        <v>14245</v>
      </c>
      <c r="C48" s="10" t="e">
        <v>#N/A</v>
      </c>
      <c r="D48" t="e">
        <v>#N/A</v>
      </c>
      <c r="F48" s="9" t="e">
        <f t="shared" si="0"/>
        <v>#N/A</v>
      </c>
      <c r="G48" s="101"/>
    </row>
    <row r="49" spans="1:7">
      <c r="A49" t="s">
        <v>64</v>
      </c>
      <c r="B49">
        <v>14610</v>
      </c>
      <c r="C49" s="10" t="e">
        <v>#N/A</v>
      </c>
      <c r="D49" t="e">
        <v>#N/A</v>
      </c>
      <c r="F49" s="9" t="e">
        <f t="shared" si="0"/>
        <v>#N/A</v>
      </c>
      <c r="G49" s="101"/>
    </row>
    <row r="50" spans="1:7">
      <c r="A50" t="s">
        <v>17</v>
      </c>
      <c r="B50">
        <v>14976</v>
      </c>
      <c r="C50" s="10" t="e">
        <v>#N/A</v>
      </c>
      <c r="D50" t="e">
        <v>#N/A</v>
      </c>
      <c r="F50" s="9" t="e">
        <f t="shared" si="0"/>
        <v>#N/A</v>
      </c>
      <c r="G50" s="101"/>
    </row>
    <row r="51" spans="1:7">
      <c r="A51" t="s">
        <v>67</v>
      </c>
      <c r="B51">
        <v>15341</v>
      </c>
      <c r="C51" s="10" t="e">
        <v>#N/A</v>
      </c>
      <c r="D51" t="e">
        <v>#N/A</v>
      </c>
      <c r="F51" s="9" t="e">
        <f t="shared" si="0"/>
        <v>#N/A</v>
      </c>
      <c r="G51" s="101"/>
    </row>
    <row r="52" spans="1:7">
      <c r="A52" t="s">
        <v>69</v>
      </c>
      <c r="B52">
        <v>15706</v>
      </c>
      <c r="C52" s="10" t="e">
        <v>#N/A</v>
      </c>
      <c r="D52" t="e">
        <v>#N/A</v>
      </c>
      <c r="F52" s="9" t="e">
        <f t="shared" si="0"/>
        <v>#N/A</v>
      </c>
      <c r="G52" s="101"/>
    </row>
    <row r="53" spans="1:7">
      <c r="A53" t="s">
        <v>71</v>
      </c>
      <c r="B53">
        <v>16071</v>
      </c>
      <c r="C53" s="10" t="e">
        <v>#N/A</v>
      </c>
      <c r="D53" t="e">
        <v>#N/A</v>
      </c>
      <c r="F53" s="9" t="e">
        <f t="shared" si="0"/>
        <v>#N/A</v>
      </c>
      <c r="G53" s="101"/>
    </row>
    <row r="54" spans="1:7">
      <c r="A54" t="s">
        <v>73</v>
      </c>
      <c r="B54">
        <v>16437</v>
      </c>
      <c r="C54" s="10" t="e">
        <v>#N/A</v>
      </c>
      <c r="D54" t="e">
        <v>#N/A</v>
      </c>
      <c r="F54" s="9" t="e">
        <f t="shared" si="0"/>
        <v>#N/A</v>
      </c>
      <c r="G54" s="101"/>
    </row>
    <row r="55" spans="1:7">
      <c r="A55" t="s">
        <v>75</v>
      </c>
      <c r="B55">
        <v>16802</v>
      </c>
      <c r="C55" s="10" t="e">
        <v>#N/A</v>
      </c>
      <c r="D55" t="e">
        <v>#N/A</v>
      </c>
      <c r="F55" s="9" t="e">
        <f t="shared" si="0"/>
        <v>#N/A</v>
      </c>
      <c r="G55" s="101"/>
    </row>
    <row r="56" spans="1:7">
      <c r="A56" t="s">
        <v>77</v>
      </c>
      <c r="B56">
        <v>17167</v>
      </c>
      <c r="C56" s="10" t="e">
        <v>#N/A</v>
      </c>
      <c r="D56" t="e">
        <v>#N/A</v>
      </c>
      <c r="F56" s="9" t="e">
        <f t="shared" si="0"/>
        <v>#N/A</v>
      </c>
      <c r="G56" s="101"/>
    </row>
    <row r="57" spans="1:7">
      <c r="A57" t="s">
        <v>79</v>
      </c>
      <c r="B57">
        <v>17532</v>
      </c>
      <c r="C57" s="10" t="e">
        <v>#N/A</v>
      </c>
      <c r="D57" t="e">
        <v>#N/A</v>
      </c>
      <c r="F57" s="9" t="e">
        <f t="shared" si="0"/>
        <v>#N/A</v>
      </c>
      <c r="G57" s="101"/>
    </row>
    <row r="58" spans="1:7">
      <c r="A58" t="s">
        <v>81</v>
      </c>
      <c r="B58">
        <v>17898</v>
      </c>
      <c r="C58" s="10" t="e">
        <v>#N/A</v>
      </c>
      <c r="D58" t="e">
        <v>#N/A</v>
      </c>
      <c r="F58" s="9" t="e">
        <f t="shared" si="0"/>
        <v>#N/A</v>
      </c>
      <c r="G58" s="101"/>
    </row>
    <row r="59" spans="1:7">
      <c r="A59" t="s">
        <v>83</v>
      </c>
      <c r="B59">
        <v>18263</v>
      </c>
      <c r="C59" s="10" t="e">
        <v>#N/A</v>
      </c>
      <c r="D59" t="e">
        <v>#N/A</v>
      </c>
      <c r="F59" s="9" t="e">
        <f t="shared" si="0"/>
        <v>#N/A</v>
      </c>
      <c r="G59" s="101"/>
    </row>
    <row r="60" spans="1:7">
      <c r="A60" t="s">
        <v>85</v>
      </c>
      <c r="B60">
        <v>18628</v>
      </c>
      <c r="C60" s="10" t="e">
        <v>#N/A</v>
      </c>
      <c r="D60" t="e">
        <v>#N/A</v>
      </c>
      <c r="F60" s="9" t="e">
        <f t="shared" si="0"/>
        <v>#N/A</v>
      </c>
      <c r="G60" s="101"/>
    </row>
    <row r="61" spans="1:7">
      <c r="A61" t="s">
        <v>87</v>
      </c>
      <c r="B61">
        <v>18993</v>
      </c>
      <c r="C61" s="10" t="e">
        <v>#N/A</v>
      </c>
      <c r="D61" t="e">
        <v>#N/A</v>
      </c>
      <c r="F61" s="9" t="e">
        <f t="shared" si="0"/>
        <v>#N/A</v>
      </c>
      <c r="G61" s="101"/>
    </row>
    <row r="62" spans="1:7">
      <c r="A62" t="s">
        <v>89</v>
      </c>
      <c r="B62">
        <v>19359</v>
      </c>
      <c r="C62" s="10" t="e">
        <v>#N/A</v>
      </c>
      <c r="D62" t="e">
        <v>#N/A</v>
      </c>
      <c r="F62" s="9" t="e">
        <f t="shared" si="0"/>
        <v>#N/A</v>
      </c>
      <c r="G62" s="101"/>
    </row>
    <row r="63" spans="1:7">
      <c r="A63" t="s">
        <v>91</v>
      </c>
      <c r="B63">
        <v>19724</v>
      </c>
      <c r="C63" s="10" t="e">
        <v>#N/A</v>
      </c>
      <c r="D63" t="e">
        <v>#N/A</v>
      </c>
      <c r="F63" s="9" t="e">
        <f t="shared" si="0"/>
        <v>#N/A</v>
      </c>
      <c r="G63" s="101"/>
    </row>
    <row r="64" spans="1:7">
      <c r="A64" t="s">
        <v>93</v>
      </c>
      <c r="B64">
        <v>20089</v>
      </c>
      <c r="C64" s="10" t="e">
        <v>#N/A</v>
      </c>
      <c r="D64" t="e">
        <v>#N/A</v>
      </c>
      <c r="F64" s="9" t="e">
        <f t="shared" si="0"/>
        <v>#N/A</v>
      </c>
      <c r="G64" s="101"/>
    </row>
    <row r="65" spans="1:7">
      <c r="A65" t="s">
        <v>95</v>
      </c>
      <c r="B65">
        <v>20454</v>
      </c>
      <c r="C65" s="10" t="e">
        <v>#N/A</v>
      </c>
      <c r="D65" t="e">
        <v>#N/A</v>
      </c>
      <c r="F65" s="9" t="e">
        <f t="shared" si="0"/>
        <v>#N/A</v>
      </c>
      <c r="G65" s="101"/>
    </row>
    <row r="66" spans="1:7">
      <c r="A66" t="s">
        <v>97</v>
      </c>
      <c r="B66">
        <v>20820</v>
      </c>
      <c r="C66" s="10" t="e">
        <v>#N/A</v>
      </c>
      <c r="D66" t="e">
        <v>#N/A</v>
      </c>
      <c r="F66" s="9" t="e">
        <f t="shared" si="0"/>
        <v>#N/A</v>
      </c>
      <c r="G66" s="101"/>
    </row>
    <row r="67" spans="1:7">
      <c r="A67" t="s">
        <v>99</v>
      </c>
      <c r="B67">
        <v>21185</v>
      </c>
      <c r="C67" s="10" t="e">
        <v>#N/A</v>
      </c>
      <c r="D67" t="e">
        <v>#N/A</v>
      </c>
      <c r="F67" s="9" t="e">
        <f t="shared" si="0"/>
        <v>#N/A</v>
      </c>
      <c r="G67" s="101"/>
    </row>
    <row r="68" spans="1:7">
      <c r="A68" t="s">
        <v>101</v>
      </c>
      <c r="B68">
        <v>21550</v>
      </c>
      <c r="C68" s="10" t="e">
        <v>#N/A</v>
      </c>
      <c r="D68" t="e">
        <v>#N/A</v>
      </c>
      <c r="F68" s="9" t="e">
        <f t="shared" si="0"/>
        <v>#N/A</v>
      </c>
      <c r="G68" s="101"/>
    </row>
    <row r="69" spans="1:7">
      <c r="A69" t="s">
        <v>103</v>
      </c>
      <c r="B69">
        <v>21915</v>
      </c>
      <c r="C69" s="10" t="e">
        <v>#N/A</v>
      </c>
      <c r="D69" t="e">
        <v>#N/A</v>
      </c>
      <c r="F69" s="9" t="e">
        <f t="shared" si="0"/>
        <v>#N/A</v>
      </c>
      <c r="G69" s="101"/>
    </row>
    <row r="70" spans="1:7">
      <c r="A70" t="s">
        <v>105</v>
      </c>
      <c r="B70">
        <v>22281</v>
      </c>
      <c r="C70" s="10" t="e">
        <v>#N/A</v>
      </c>
      <c r="D70" t="e">
        <v>#N/A</v>
      </c>
      <c r="F70" s="9" t="e">
        <f t="shared" si="0"/>
        <v>#N/A</v>
      </c>
      <c r="G70" s="101"/>
    </row>
    <row r="71" spans="1:7">
      <c r="A71" t="s">
        <v>107</v>
      </c>
      <c r="B71">
        <v>22646</v>
      </c>
      <c r="C71" s="10" t="e">
        <v>#N/A</v>
      </c>
      <c r="D71" t="e">
        <v>#N/A</v>
      </c>
      <c r="F71" s="9" t="e">
        <f t="shared" si="0"/>
        <v>#N/A</v>
      </c>
      <c r="G71" s="101"/>
    </row>
    <row r="72" spans="1:7">
      <c r="A72" t="s">
        <v>109</v>
      </c>
      <c r="B72">
        <v>23011</v>
      </c>
      <c r="C72" s="10" t="e">
        <v>#N/A</v>
      </c>
      <c r="D72" t="e">
        <v>#N/A</v>
      </c>
      <c r="F72" s="9" t="e">
        <f t="shared" si="0"/>
        <v>#N/A</v>
      </c>
      <c r="G72" s="101"/>
    </row>
    <row r="73" spans="1:7">
      <c r="A73" t="s">
        <v>111</v>
      </c>
      <c r="B73">
        <v>23376</v>
      </c>
      <c r="C73" s="10" t="e">
        <v>#N/A</v>
      </c>
      <c r="D73" t="e">
        <v>#N/A</v>
      </c>
      <c r="F73" s="9" t="e">
        <f t="shared" si="0"/>
        <v>#N/A</v>
      </c>
      <c r="G73" s="101"/>
    </row>
    <row r="74" spans="1:7">
      <c r="A74" t="s">
        <v>113</v>
      </c>
      <c r="B74">
        <v>23742</v>
      </c>
      <c r="C74" s="10" t="e">
        <v>#N/A</v>
      </c>
      <c r="D74" t="e">
        <v>#N/A</v>
      </c>
      <c r="F74" s="9" t="e">
        <f t="shared" si="0"/>
        <v>#N/A</v>
      </c>
      <c r="G74" s="101"/>
    </row>
    <row r="75" spans="1:7">
      <c r="A75" t="s">
        <v>115</v>
      </c>
      <c r="B75">
        <v>24107</v>
      </c>
      <c r="C75" s="10" t="e">
        <v>#N/A</v>
      </c>
      <c r="D75" t="e">
        <v>#N/A</v>
      </c>
      <c r="F75" s="9" t="e">
        <f t="shared" ref="F75:F134" si="1">(D75/C75)*100</f>
        <v>#N/A</v>
      </c>
      <c r="G75" s="101"/>
    </row>
    <row r="76" spans="1:7">
      <c r="A76" t="s">
        <v>117</v>
      </c>
      <c r="B76">
        <v>24472</v>
      </c>
      <c r="C76" s="10" t="e">
        <v>#N/A</v>
      </c>
      <c r="D76" t="e">
        <v>#N/A</v>
      </c>
      <c r="F76" s="9" t="e">
        <f t="shared" si="1"/>
        <v>#N/A</v>
      </c>
      <c r="G76" s="101"/>
    </row>
    <row r="77" spans="1:7">
      <c r="A77" t="s">
        <v>119</v>
      </c>
      <c r="B77">
        <v>24837</v>
      </c>
      <c r="C77" s="10" t="e">
        <v>#N/A</v>
      </c>
      <c r="D77" t="e">
        <v>#N/A</v>
      </c>
      <c r="F77" s="9" t="e">
        <f t="shared" si="1"/>
        <v>#N/A</v>
      </c>
      <c r="G77" s="101"/>
    </row>
    <row r="78" spans="1:7">
      <c r="A78" t="s">
        <v>121</v>
      </c>
      <c r="B78">
        <v>25203</v>
      </c>
      <c r="C78" s="10" t="e">
        <v>#N/A</v>
      </c>
      <c r="D78" t="e">
        <v>#N/A</v>
      </c>
      <c r="F78" s="9" t="e">
        <f t="shared" si="1"/>
        <v>#N/A</v>
      </c>
      <c r="G78" s="101"/>
    </row>
    <row r="79" spans="1:7">
      <c r="A79" t="s">
        <v>123</v>
      </c>
      <c r="B79">
        <v>25568</v>
      </c>
      <c r="C79" s="10" t="e">
        <v>#N/A</v>
      </c>
      <c r="D79" t="e">
        <v>#N/A</v>
      </c>
      <c r="F79" s="9" t="e">
        <f t="shared" si="1"/>
        <v>#N/A</v>
      </c>
      <c r="G79" s="101"/>
    </row>
    <row r="80" spans="1:7">
      <c r="A80" t="s">
        <v>125</v>
      </c>
      <c r="B80">
        <v>25933</v>
      </c>
      <c r="C80" s="10" t="e">
        <v>#N/A</v>
      </c>
      <c r="D80" t="e">
        <v>#N/A</v>
      </c>
      <c r="F80" s="9" t="e">
        <f t="shared" si="1"/>
        <v>#N/A</v>
      </c>
      <c r="G80" s="101"/>
    </row>
    <row r="81" spans="1:7">
      <c r="A81" t="s">
        <v>127</v>
      </c>
      <c r="B81">
        <v>26298</v>
      </c>
      <c r="C81" s="10" t="e">
        <v>#N/A</v>
      </c>
      <c r="D81" t="e">
        <v>#N/A</v>
      </c>
      <c r="F81" s="9" t="e">
        <f t="shared" si="1"/>
        <v>#N/A</v>
      </c>
      <c r="G81" s="101"/>
    </row>
    <row r="82" spans="1:7">
      <c r="A82" t="s">
        <v>129</v>
      </c>
      <c r="B82">
        <v>26664</v>
      </c>
      <c r="C82" s="10" t="e">
        <v>#N/A</v>
      </c>
      <c r="D82" t="e">
        <v>#N/A</v>
      </c>
      <c r="F82" s="9" t="e">
        <f t="shared" si="1"/>
        <v>#N/A</v>
      </c>
      <c r="G82" s="101"/>
    </row>
    <row r="83" spans="1:7">
      <c r="A83" t="s">
        <v>131</v>
      </c>
      <c r="B83">
        <v>27029</v>
      </c>
      <c r="C83" s="10" t="e">
        <v>#N/A</v>
      </c>
      <c r="D83" t="e">
        <v>#N/A</v>
      </c>
      <c r="F83" s="9" t="e">
        <f t="shared" si="1"/>
        <v>#N/A</v>
      </c>
      <c r="G83" s="101"/>
    </row>
    <row r="84" spans="1:7">
      <c r="A84" t="s">
        <v>133</v>
      </c>
      <c r="B84">
        <v>27394</v>
      </c>
      <c r="C84" s="10" t="e">
        <v>#N/A</v>
      </c>
      <c r="D84" t="e">
        <v>#N/A</v>
      </c>
      <c r="F84" s="9" t="e">
        <f t="shared" si="1"/>
        <v>#N/A</v>
      </c>
      <c r="G84" s="101"/>
    </row>
    <row r="85" spans="1:7">
      <c r="A85" t="s">
        <v>135</v>
      </c>
      <c r="B85">
        <v>27759</v>
      </c>
      <c r="C85" s="10" t="e">
        <v>#N/A</v>
      </c>
      <c r="D85" t="e">
        <v>#N/A</v>
      </c>
      <c r="F85" s="9" t="e">
        <f t="shared" si="1"/>
        <v>#N/A</v>
      </c>
      <c r="G85" s="101"/>
    </row>
    <row r="86" spans="1:7">
      <c r="A86" t="s">
        <v>137</v>
      </c>
      <c r="B86">
        <v>28125</v>
      </c>
      <c r="C86" s="10" t="e">
        <v>#N/A</v>
      </c>
      <c r="D86" t="e">
        <v>#N/A</v>
      </c>
      <c r="F86" s="9" t="e">
        <f t="shared" si="1"/>
        <v>#N/A</v>
      </c>
      <c r="G86" s="101"/>
    </row>
    <row r="87" spans="1:7">
      <c r="A87" t="s">
        <v>139</v>
      </c>
      <c r="B87">
        <v>28490</v>
      </c>
      <c r="C87" s="10" t="e">
        <v>#N/A</v>
      </c>
      <c r="D87" t="e">
        <v>#N/A</v>
      </c>
      <c r="F87" s="9" t="e">
        <f t="shared" si="1"/>
        <v>#N/A</v>
      </c>
      <c r="G87" s="101"/>
    </row>
    <row r="88" spans="1:7">
      <c r="A88" t="s">
        <v>141</v>
      </c>
      <c r="B88">
        <v>28855</v>
      </c>
      <c r="C88" s="10" t="e">
        <v>#N/A</v>
      </c>
      <c r="D88" t="e">
        <v>#N/A</v>
      </c>
      <c r="F88" s="9" t="e">
        <f t="shared" si="1"/>
        <v>#N/A</v>
      </c>
      <c r="G88" s="101"/>
    </row>
    <row r="89" spans="1:7">
      <c r="A89" t="s">
        <v>143</v>
      </c>
      <c r="B89">
        <v>29220</v>
      </c>
      <c r="C89" s="10" t="e">
        <v>#N/A</v>
      </c>
      <c r="D89" t="e">
        <v>#N/A</v>
      </c>
      <c r="F89" s="9" t="e">
        <f t="shared" si="1"/>
        <v>#N/A</v>
      </c>
      <c r="G89" s="101"/>
    </row>
    <row r="90" spans="1:7">
      <c r="A90" t="s">
        <v>145</v>
      </c>
      <c r="B90">
        <v>29586</v>
      </c>
      <c r="C90" s="10" t="e">
        <v>#N/A</v>
      </c>
      <c r="D90" t="e">
        <v>#N/A</v>
      </c>
      <c r="F90" s="9" t="e">
        <f t="shared" si="1"/>
        <v>#N/A</v>
      </c>
      <c r="G90" s="101"/>
    </row>
    <row r="91" spans="1:7">
      <c r="A91" t="s">
        <v>147</v>
      </c>
      <c r="B91">
        <v>29951</v>
      </c>
      <c r="C91" s="10" t="e">
        <v>#N/A</v>
      </c>
      <c r="D91" t="e">
        <v>#N/A</v>
      </c>
      <c r="F91" s="9" t="e">
        <f t="shared" si="1"/>
        <v>#N/A</v>
      </c>
      <c r="G91" s="101"/>
    </row>
    <row r="92" spans="1:7">
      <c r="A92" t="s">
        <v>149</v>
      </c>
      <c r="B92">
        <v>30316</v>
      </c>
      <c r="C92" s="10" t="e">
        <v>#N/A</v>
      </c>
      <c r="D92" t="e">
        <v>#N/A</v>
      </c>
      <c r="F92" s="9" t="e">
        <f t="shared" si="1"/>
        <v>#N/A</v>
      </c>
      <c r="G92" s="101"/>
    </row>
    <row r="93" spans="1:7">
      <c r="A93" t="s">
        <v>151</v>
      </c>
      <c r="B93">
        <v>30681</v>
      </c>
      <c r="C93" s="10" t="e">
        <v>#N/A</v>
      </c>
      <c r="D93" t="e">
        <v>#N/A</v>
      </c>
      <c r="F93" s="9" t="e">
        <f t="shared" si="1"/>
        <v>#N/A</v>
      </c>
      <c r="G93" s="101"/>
    </row>
    <row r="94" spans="1:7">
      <c r="A94" t="s">
        <v>153</v>
      </c>
      <c r="B94">
        <v>31047</v>
      </c>
      <c r="C94" s="10" t="e">
        <v>#N/A</v>
      </c>
      <c r="D94" t="e">
        <v>#N/A</v>
      </c>
      <c r="F94" s="9" t="e">
        <f t="shared" si="1"/>
        <v>#N/A</v>
      </c>
      <c r="G94" s="101"/>
    </row>
    <row r="95" spans="1:7">
      <c r="A95" t="s">
        <v>155</v>
      </c>
      <c r="B95">
        <v>31412</v>
      </c>
      <c r="C95" s="10" t="e">
        <v>#N/A</v>
      </c>
      <c r="D95" t="e">
        <v>#N/A</v>
      </c>
      <c r="F95" s="9" t="e">
        <f t="shared" si="1"/>
        <v>#N/A</v>
      </c>
      <c r="G95" s="101"/>
    </row>
    <row r="96" spans="1:7">
      <c r="A96" t="s">
        <v>157</v>
      </c>
      <c r="B96">
        <v>31777</v>
      </c>
      <c r="C96" s="10" t="e">
        <v>#N/A</v>
      </c>
      <c r="D96" t="e">
        <v>#N/A</v>
      </c>
      <c r="F96" s="9" t="e">
        <f t="shared" si="1"/>
        <v>#N/A</v>
      </c>
      <c r="G96" s="101"/>
    </row>
    <row r="97" spans="1:7">
      <c r="A97" t="s">
        <v>159</v>
      </c>
      <c r="B97">
        <v>32142</v>
      </c>
      <c r="C97" s="10" t="e">
        <v>#N/A</v>
      </c>
      <c r="D97" t="e">
        <v>#N/A</v>
      </c>
      <c r="F97" s="9" t="e">
        <f t="shared" si="1"/>
        <v>#N/A</v>
      </c>
      <c r="G97" s="101"/>
    </row>
    <row r="98" spans="1:7">
      <c r="A98" t="s">
        <v>161</v>
      </c>
      <c r="B98">
        <v>32508</v>
      </c>
      <c r="C98" s="10" t="e">
        <v>#N/A</v>
      </c>
      <c r="D98" t="e">
        <v>#N/A</v>
      </c>
      <c r="F98" s="9" t="e">
        <f t="shared" si="1"/>
        <v>#N/A</v>
      </c>
      <c r="G98" s="101"/>
    </row>
    <row r="99" spans="1:7">
      <c r="A99" t="s">
        <v>163</v>
      </c>
      <c r="B99">
        <v>32873</v>
      </c>
      <c r="C99" s="10" t="e">
        <v>#N/A</v>
      </c>
      <c r="D99" t="e">
        <v>#N/A</v>
      </c>
      <c r="F99" s="9" t="e">
        <f t="shared" si="1"/>
        <v>#N/A</v>
      </c>
      <c r="G99" s="101"/>
    </row>
    <row r="100" spans="1:7">
      <c r="A100" t="s">
        <v>165</v>
      </c>
      <c r="B100">
        <v>33238</v>
      </c>
      <c r="C100" s="10" t="e">
        <v>#N/A</v>
      </c>
      <c r="D100" t="e">
        <v>#N/A</v>
      </c>
      <c r="F100" s="9" t="e">
        <f t="shared" si="1"/>
        <v>#N/A</v>
      </c>
      <c r="G100" s="101"/>
    </row>
    <row r="101" spans="1:7">
      <c r="A101" t="s">
        <v>167</v>
      </c>
      <c r="B101">
        <v>33603</v>
      </c>
      <c r="C101" s="10" t="e">
        <v>#N/A</v>
      </c>
      <c r="D101" t="e">
        <v>#N/A</v>
      </c>
      <c r="F101" s="9" t="e">
        <f t="shared" si="1"/>
        <v>#N/A</v>
      </c>
      <c r="G101" s="101"/>
    </row>
    <row r="102" spans="1:7">
      <c r="A102" t="s">
        <v>169</v>
      </c>
      <c r="B102">
        <v>33969</v>
      </c>
      <c r="C102" s="10" t="e">
        <v>#N/A</v>
      </c>
      <c r="D102" t="e">
        <v>#N/A</v>
      </c>
      <c r="F102" s="9" t="e">
        <f t="shared" si="1"/>
        <v>#N/A</v>
      </c>
      <c r="G102" s="101"/>
    </row>
    <row r="103" spans="1:7">
      <c r="A103" t="s">
        <v>171</v>
      </c>
      <c r="B103">
        <v>34334</v>
      </c>
      <c r="C103" s="10" t="e">
        <v>#N/A</v>
      </c>
      <c r="D103" t="e">
        <v>#N/A</v>
      </c>
      <c r="F103" s="9" t="e">
        <f t="shared" si="1"/>
        <v>#N/A</v>
      </c>
      <c r="G103" s="101"/>
    </row>
    <row r="104" spans="1:7">
      <c r="A104" t="s">
        <v>173</v>
      </c>
      <c r="B104">
        <v>34699</v>
      </c>
      <c r="C104" s="10" t="e">
        <v>#N/A</v>
      </c>
      <c r="D104" t="e">
        <v>#N/A</v>
      </c>
      <c r="F104" s="9" t="e">
        <f t="shared" si="1"/>
        <v>#N/A</v>
      </c>
      <c r="G104" s="101"/>
    </row>
    <row r="105" spans="1:7">
      <c r="A105" t="s">
        <v>175</v>
      </c>
      <c r="B105">
        <v>35064</v>
      </c>
      <c r="C105" s="10" t="e">
        <v>#N/A</v>
      </c>
      <c r="D105" t="e">
        <v>#N/A</v>
      </c>
      <c r="F105" s="9" t="e">
        <f t="shared" si="1"/>
        <v>#N/A</v>
      </c>
      <c r="G105" s="101"/>
    </row>
    <row r="106" spans="1:7">
      <c r="A106" t="s">
        <v>177</v>
      </c>
      <c r="B106">
        <v>35430</v>
      </c>
      <c r="C106" s="10" t="e">
        <v>#N/A</v>
      </c>
      <c r="D106" t="e">
        <v>#N/A</v>
      </c>
      <c r="F106" s="9" t="e">
        <f t="shared" si="1"/>
        <v>#N/A</v>
      </c>
      <c r="G106" s="101"/>
    </row>
    <row r="107" spans="1:7">
      <c r="A107" t="s">
        <v>179</v>
      </c>
      <c r="B107">
        <v>35795</v>
      </c>
      <c r="C107" s="10" t="e">
        <v>#N/A</v>
      </c>
      <c r="D107" t="e">
        <v>#N/A</v>
      </c>
      <c r="F107" s="9" t="e">
        <f t="shared" si="1"/>
        <v>#N/A</v>
      </c>
      <c r="G107" s="101"/>
    </row>
    <row r="108" spans="1:7">
      <c r="A108" t="s">
        <v>181</v>
      </c>
      <c r="B108">
        <v>36160</v>
      </c>
      <c r="C108" s="10" t="e">
        <v>#N/A</v>
      </c>
      <c r="D108" t="e">
        <v>#N/A</v>
      </c>
      <c r="F108" s="9" t="e">
        <f t="shared" si="1"/>
        <v>#N/A</v>
      </c>
      <c r="G108" s="101"/>
    </row>
    <row r="109" spans="1:7">
      <c r="A109" t="s">
        <v>183</v>
      </c>
      <c r="B109">
        <v>36525</v>
      </c>
      <c r="C109" s="10" t="e">
        <v>#N/A</v>
      </c>
      <c r="D109" t="e">
        <v>#N/A</v>
      </c>
      <c r="F109" s="9" t="e">
        <f t="shared" si="1"/>
        <v>#N/A</v>
      </c>
      <c r="G109" s="101"/>
    </row>
    <row r="110" spans="1:7">
      <c r="A110" t="s">
        <v>185</v>
      </c>
      <c r="B110">
        <v>36891</v>
      </c>
      <c r="C110" s="10" t="e">
        <v>#N/A</v>
      </c>
      <c r="D110" t="e">
        <v>#N/A</v>
      </c>
      <c r="F110" s="9" t="e">
        <f t="shared" si="1"/>
        <v>#N/A</v>
      </c>
      <c r="G110" s="101"/>
    </row>
    <row r="111" spans="1:7">
      <c r="A111" t="s">
        <v>187</v>
      </c>
      <c r="B111">
        <v>37256</v>
      </c>
      <c r="C111" s="10" t="e">
        <v>#N/A</v>
      </c>
      <c r="D111" t="e">
        <v>#N/A</v>
      </c>
      <c r="F111" s="9" t="e">
        <f t="shared" si="1"/>
        <v>#N/A</v>
      </c>
      <c r="G111" s="7"/>
    </row>
    <row r="112" spans="1:7">
      <c r="A112" t="s">
        <v>189</v>
      </c>
      <c r="B112">
        <v>37621</v>
      </c>
      <c r="C112" s="10">
        <v>389097110</v>
      </c>
      <c r="D112">
        <v>19084692</v>
      </c>
      <c r="F112" s="9">
        <f t="shared" si="1"/>
        <v>4.9048660371700015</v>
      </c>
      <c r="G112" s="7"/>
    </row>
    <row r="113" spans="1:7">
      <c r="A113" t="s">
        <v>191</v>
      </c>
      <c r="B113">
        <v>37986</v>
      </c>
      <c r="C113" s="10">
        <v>400748250</v>
      </c>
      <c r="D113">
        <v>19860609</v>
      </c>
      <c r="F113" s="9">
        <f t="shared" si="1"/>
        <v>4.9558816538812085</v>
      </c>
      <c r="G113" s="7"/>
    </row>
    <row r="114" spans="1:7">
      <c r="A114" t="s">
        <v>193</v>
      </c>
      <c r="B114">
        <v>38352</v>
      </c>
      <c r="C114" s="10">
        <v>442051363</v>
      </c>
      <c r="D114">
        <v>21295384</v>
      </c>
      <c r="F114" s="9">
        <f t="shared" si="1"/>
        <v>4.8174003707347461</v>
      </c>
      <c r="G114" s="7"/>
    </row>
    <row r="115" spans="1:7">
      <c r="A115" t="s">
        <v>195</v>
      </c>
      <c r="B115">
        <v>38717</v>
      </c>
      <c r="C115" s="10">
        <v>505521861</v>
      </c>
      <c r="D115">
        <v>23228263</v>
      </c>
      <c r="F115" s="9">
        <f t="shared" si="1"/>
        <v>4.5949077165626271</v>
      </c>
      <c r="G115" s="7"/>
    </row>
    <row r="116" spans="1:7">
      <c r="A116" t="s">
        <v>197</v>
      </c>
      <c r="B116">
        <v>39082</v>
      </c>
      <c r="C116" s="10">
        <v>557826500</v>
      </c>
      <c r="D116">
        <v>25164719</v>
      </c>
      <c r="F116" s="9">
        <f t="shared" si="1"/>
        <v>4.5112089511703015</v>
      </c>
      <c r="G116" s="7"/>
    </row>
    <row r="117" spans="1:7">
      <c r="A117" t="s">
        <v>199</v>
      </c>
      <c r="B117">
        <v>39447</v>
      </c>
      <c r="C117" s="10">
        <v>593124463</v>
      </c>
      <c r="D117">
        <v>26117475</v>
      </c>
      <c r="F117" s="9">
        <f t="shared" si="1"/>
        <v>4.4033717422307701</v>
      </c>
      <c r="G117" s="7"/>
    </row>
    <row r="118" spans="1:7">
      <c r="A118" t="s">
        <v>201</v>
      </c>
      <c r="B118">
        <v>39813</v>
      </c>
      <c r="C118" s="10">
        <v>645124215</v>
      </c>
      <c r="D118">
        <v>25790030</v>
      </c>
      <c r="F118" s="9">
        <f t="shared" si="1"/>
        <v>3.9976843839290703</v>
      </c>
      <c r="G118" s="7"/>
    </row>
    <row r="119" spans="1:7">
      <c r="A119" t="s">
        <v>203</v>
      </c>
      <c r="B119">
        <v>40178</v>
      </c>
      <c r="C119" s="10">
        <v>456293693</v>
      </c>
      <c r="D119">
        <v>21177932</v>
      </c>
      <c r="F119" s="9">
        <f t="shared" si="1"/>
        <v>4.6412940447984674</v>
      </c>
      <c r="G119" s="7"/>
    </row>
    <row r="120" spans="1:7">
      <c r="A120" t="s">
        <v>205</v>
      </c>
      <c r="B120">
        <v>40543</v>
      </c>
      <c r="C120" s="10">
        <v>565735801</v>
      </c>
      <c r="D120">
        <v>25922790</v>
      </c>
      <c r="F120" s="9">
        <f t="shared" si="1"/>
        <v>4.5821370954743585</v>
      </c>
      <c r="G120" s="7"/>
    </row>
    <row r="121" spans="1:7">
      <c r="A121" t="s">
        <v>207</v>
      </c>
      <c r="B121">
        <v>40908</v>
      </c>
      <c r="C121" s="10">
        <v>678649585</v>
      </c>
      <c r="D121">
        <v>28637116</v>
      </c>
      <c r="F121" s="9">
        <f t="shared" si="1"/>
        <v>4.2197205498917381</v>
      </c>
      <c r="G121" s="7"/>
    </row>
    <row r="122" spans="1:7">
      <c r="A122" t="s">
        <v>209</v>
      </c>
      <c r="B122">
        <v>41274</v>
      </c>
      <c r="C122" s="10">
        <v>708682135</v>
      </c>
      <c r="D122">
        <v>29883564</v>
      </c>
      <c r="F122" s="9">
        <f t="shared" si="1"/>
        <v>4.2167796426814119</v>
      </c>
      <c r="G122" s="7"/>
    </row>
    <row r="123" spans="1:7">
      <c r="A123" t="s">
        <v>211</v>
      </c>
      <c r="B123">
        <v>41639</v>
      </c>
      <c r="C123" s="10">
        <v>702743343</v>
      </c>
      <c r="D123">
        <v>31129309</v>
      </c>
      <c r="F123" s="9">
        <f t="shared" si="1"/>
        <v>4.4296839393895189</v>
      </c>
      <c r="G123" s="7"/>
    </row>
    <row r="124" spans="1:7">
      <c r="A124" t="s">
        <v>213</v>
      </c>
      <c r="B124">
        <v>42004</v>
      </c>
      <c r="C124" s="10">
        <v>724939800</v>
      </c>
      <c r="D124">
        <v>32492411</v>
      </c>
      <c r="F124" s="9">
        <f t="shared" si="1"/>
        <v>4.4820840295980435</v>
      </c>
      <c r="G124" s="7"/>
    </row>
    <row r="125" spans="1:7">
      <c r="A125" t="s">
        <v>215</v>
      </c>
      <c r="B125">
        <v>42369</v>
      </c>
      <c r="C125" s="10">
        <v>694107228</v>
      </c>
      <c r="D125">
        <v>33850361</v>
      </c>
      <c r="F125" s="9">
        <f t="shared" si="1"/>
        <v>4.8768201272786627</v>
      </c>
      <c r="G125" s="7"/>
    </row>
    <row r="126" spans="1:7">
      <c r="A126" t="s">
        <v>217</v>
      </c>
      <c r="B126">
        <v>42735</v>
      </c>
      <c r="C126" s="10">
        <v>646762449</v>
      </c>
      <c r="D126">
        <v>32231338</v>
      </c>
      <c r="F126" s="9">
        <f t="shared" si="1"/>
        <v>4.9834893862244005</v>
      </c>
      <c r="G126" s="7"/>
    </row>
    <row r="127" spans="1:7">
      <c r="A127" t="s">
        <v>219</v>
      </c>
      <c r="B127">
        <v>43100</v>
      </c>
      <c r="C127" s="10">
        <v>706298168</v>
      </c>
      <c r="D127">
        <v>32941345</v>
      </c>
      <c r="E127" s="10"/>
      <c r="F127" s="9">
        <f t="shared" si="1"/>
        <v>4.6639431464587915</v>
      </c>
      <c r="G127" s="7"/>
    </row>
    <row r="128" spans="1:7">
      <c r="A128" t="s">
        <v>221</v>
      </c>
      <c r="B128">
        <v>43465</v>
      </c>
      <c r="C128" s="10">
        <v>838039913</v>
      </c>
      <c r="D128">
        <v>47187329</v>
      </c>
      <c r="F128" s="9">
        <f t="shared" si="1"/>
        <v>5.6306779985072142</v>
      </c>
      <c r="G128" s="7"/>
    </row>
    <row r="129" spans="1:7">
      <c r="A129" t="s">
        <v>223</v>
      </c>
      <c r="B129">
        <v>43830</v>
      </c>
      <c r="C129" s="10">
        <v>859955616</v>
      </c>
      <c r="D129">
        <v>69914047</v>
      </c>
      <c r="F129" s="9">
        <f t="shared" si="1"/>
        <v>8.1299599303971508</v>
      </c>
      <c r="G129" s="7"/>
    </row>
    <row r="130" spans="1:7">
      <c r="A130" t="s">
        <v>225</v>
      </c>
      <c r="B130">
        <v>44196</v>
      </c>
      <c r="C130" s="10">
        <v>728362455</v>
      </c>
      <c r="D130">
        <v>64431681</v>
      </c>
      <c r="F130" s="9">
        <f t="shared" si="1"/>
        <v>8.8461013548536087</v>
      </c>
      <c r="G130" s="7"/>
    </row>
    <row r="131" spans="1:7">
      <c r="A131" t="s">
        <v>227</v>
      </c>
      <c r="B131">
        <v>44561</v>
      </c>
      <c r="C131" s="10">
        <v>949332121</v>
      </c>
      <c r="D131">
        <v>84503544</v>
      </c>
      <c r="F131" s="9">
        <f t="shared" si="1"/>
        <v>8.9013678280459239</v>
      </c>
      <c r="G131" s="7"/>
    </row>
    <row r="132" spans="1:7">
      <c r="A132" t="s">
        <v>229</v>
      </c>
      <c r="B132">
        <v>44926</v>
      </c>
      <c r="C132" s="10">
        <v>1100953122</v>
      </c>
      <c r="D132">
        <v>91142478</v>
      </c>
      <c r="F132" s="9">
        <f t="shared" si="1"/>
        <v>8.2785067028494232</v>
      </c>
    </row>
    <row r="133" spans="1:7">
      <c r="A133" t="s">
        <v>231</v>
      </c>
      <c r="B133">
        <v>45291</v>
      </c>
      <c r="C133" s="10">
        <v>978856664</v>
      </c>
      <c r="D133">
        <v>72463571</v>
      </c>
      <c r="F133" s="9">
        <f t="shared" si="1"/>
        <v>7.402878650678522</v>
      </c>
    </row>
    <row r="134" spans="1:7">
      <c r="A134" t="s">
        <v>22</v>
      </c>
      <c r="B134">
        <v>45657</v>
      </c>
      <c r="C134" s="10">
        <v>1011105837</v>
      </c>
      <c r="D134">
        <v>76328226</v>
      </c>
      <c r="F134" s="9">
        <f t="shared" si="1"/>
        <v>7.5489848052375548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d64264fa-5603-4e4e-a2f4-32f4724a08c4" xsi:nil="true"/>
    <_ip_UnifiedCompliancePolicyProperties xmlns="http://schemas.microsoft.com/sharepoint/v3" xsi:nil="true"/>
    <lcf76f155ced4ddcb4097134ff3c332f xmlns="8172f215-60fb-4aea-bce3-5824ce8231c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E21B3133A6E54F929859EE61FFEB56" ma:contentTypeVersion="16" ma:contentTypeDescription="Create a new document." ma:contentTypeScope="" ma:versionID="2c24881f11a95f1656dce62a11a78156">
  <xsd:schema xmlns:xsd="http://www.w3.org/2001/XMLSchema" xmlns:xs="http://www.w3.org/2001/XMLSchema" xmlns:p="http://schemas.microsoft.com/office/2006/metadata/properties" xmlns:ns1="http://schemas.microsoft.com/sharepoint/v3" xmlns:ns2="8172f215-60fb-4aea-bce3-5824ce8231cd" xmlns:ns3="d64264fa-5603-4e4e-a2f4-32f4724a08c4" xmlns:ns4="2814f50d-da92-4ebb-b3e7-78ffc71e2a52" xmlns:ns5="b6b0a385-71c1-4ba9-b48d-f3f9140e37ea" targetNamespace="http://schemas.microsoft.com/office/2006/metadata/properties" ma:root="true" ma:fieldsID="1f716b6b8c8b5b5cb13abde35531ccfc" ns1:_="" ns2:_="" ns3:_="" ns4:_="" ns5:_="">
    <xsd:import namespace="http://schemas.microsoft.com/sharepoint/v3"/>
    <xsd:import namespace="8172f215-60fb-4aea-bce3-5824ce8231cd"/>
    <xsd:import namespace="d64264fa-5603-4e4e-a2f4-32f4724a08c4"/>
    <xsd:import namespace="2814f50d-da92-4ebb-b3e7-78ffc71e2a52"/>
    <xsd:import namespace="b6b0a385-71c1-4ba9-b48d-f3f9140e37ea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4:SharedWithUsers" minOccurs="0"/>
                <xsd:element ref="ns5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72f215-60fb-4aea-bce3-5824ce8231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b94cc3ae-357c-4eb4-84e8-520ab3b4f5d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4264fa-5603-4e4e-a2f4-32f4724a08c4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8d62b0c9-db67-4e82-b694-67e81e0f5876}" ma:internalName="TaxCatchAll" ma:showField="CatchAllData" ma:web="af44d872-6276-42da-ba23-58815cdf9c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14f50d-da92-4ebb-b3e7-78ffc71e2a52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b0a385-71c1-4ba9-b48d-f3f9140e37ea" elementFormDefault="qualified">
    <xsd:import namespace="http://schemas.microsoft.com/office/2006/documentManagement/types"/>
    <xsd:import namespace="http://schemas.microsoft.com/office/infopath/2007/PartnerControls"/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D177AD4-6219-46DE-B390-73B61A54B5D5}">
  <ds:schemaRefs>
    <ds:schemaRef ds:uri="8172f215-60fb-4aea-bce3-5824ce8231cd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elements/1.1/"/>
    <ds:schemaRef ds:uri="d64264fa-5603-4e4e-a2f4-32f4724a08c4"/>
    <ds:schemaRef ds:uri="http://purl.org/dc/terms/"/>
    <ds:schemaRef ds:uri="http://schemas.openxmlformats.org/package/2006/metadata/core-properties"/>
    <ds:schemaRef ds:uri="http://schemas.microsoft.com/sharepoint/v3"/>
    <ds:schemaRef ds:uri="b6b0a385-71c1-4ba9-b48d-f3f9140e37ea"/>
    <ds:schemaRef ds:uri="2814f50d-da92-4ebb-b3e7-78ffc71e2a52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6796B72-7E4E-4E2D-B07C-1B0A2939BB3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E8DB637-343E-4389-8933-5470704090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172f215-60fb-4aea-bce3-5824ce8231cd"/>
    <ds:schemaRef ds:uri="d64264fa-5603-4e4e-a2f4-32f4724a08c4"/>
    <ds:schemaRef ds:uri="2814f50d-da92-4ebb-b3e7-78ffc71e2a52"/>
    <ds:schemaRef ds:uri="b6b0a385-71c1-4ba9-b48d-f3f9140e37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23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11</vt:i4>
      </vt:variant>
    </vt:vector>
  </HeadingPairs>
  <TitlesOfParts>
    <vt:vector size="44" baseType="lpstr">
      <vt:lpstr>Customs</vt:lpstr>
      <vt:lpstr>Individual Income Tax</vt:lpstr>
      <vt:lpstr>Corporation Income Tax</vt:lpstr>
      <vt:lpstr>Excise Tax</vt:lpstr>
      <vt:lpstr>Social Insurance</vt:lpstr>
      <vt:lpstr>GDP</vt:lpstr>
      <vt:lpstr>Duties_Total Imports and GDP</vt:lpstr>
      <vt:lpstr>Duties_Dutiable Imports</vt:lpstr>
      <vt:lpstr>Calculations Tariffs</vt:lpstr>
      <vt:lpstr>Ee424-430</vt:lpstr>
      <vt:lpstr>Chart 3 Trade Data</vt:lpstr>
      <vt:lpstr>IP and GDP by Industry</vt:lpstr>
      <vt:lpstr>GDP by Industry (Historical)</vt:lpstr>
      <vt:lpstr>GDP historical pre-WWI forecast</vt:lpstr>
      <vt:lpstr>Laffer Curve Data</vt:lpstr>
      <vt:lpstr>Map7</vt:lpstr>
      <vt:lpstr>Map7withCoordinatedRetaliation</vt:lpstr>
      <vt:lpstr>Tariffs 2017</vt:lpstr>
      <vt:lpstr>US Tariffs 2017</vt:lpstr>
      <vt:lpstr>Foreign Tariffs 2017</vt:lpstr>
      <vt:lpstr>Tariffs 2018</vt:lpstr>
      <vt:lpstr>US Tariff Chg 2018-19</vt:lpstr>
      <vt:lpstr>Foreign Tariff Chg 2018-19</vt:lpstr>
      <vt:lpstr>Chart1</vt:lpstr>
      <vt:lpstr>Chart2</vt:lpstr>
      <vt:lpstr>Chart3</vt:lpstr>
      <vt:lpstr>Chart4</vt:lpstr>
      <vt:lpstr>Chart 5.Laffer Curve</vt:lpstr>
      <vt:lpstr>Chart5</vt:lpstr>
      <vt:lpstr>Chart6</vt:lpstr>
      <vt:lpstr>Chart7</vt:lpstr>
      <vt:lpstr>Chart8</vt:lpstr>
      <vt:lpstr>Chart9</vt:lpstr>
      <vt:lpstr>_DLX1.USE</vt:lpstr>
      <vt:lpstr>_DLX15.USE</vt:lpstr>
      <vt:lpstr>_DLX2.USE</vt:lpstr>
      <vt:lpstr>'Calculations Tariffs'!_DLX3.USE</vt:lpstr>
      <vt:lpstr>_DLX3.USE</vt:lpstr>
      <vt:lpstr>_DLX4.USE</vt:lpstr>
      <vt:lpstr>_DLX5.USE</vt:lpstr>
      <vt:lpstr>_DLX6</vt:lpstr>
      <vt:lpstr>_DLX7</vt:lpstr>
      <vt:lpstr>_DLX8</vt:lpstr>
      <vt:lpstr>_DLX9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Enrique Martínez García</dc:creator>
  <cp:keywords/>
  <dc:description/>
  <cp:lastModifiedBy>Martinez-Garcia, Enrique</cp:lastModifiedBy>
  <cp:revision/>
  <dcterms:created xsi:type="dcterms:W3CDTF">2025-02-03T21:09:30Z</dcterms:created>
  <dcterms:modified xsi:type="dcterms:W3CDTF">2025-05-14T16:33:22Z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5269c60-0483-4c57-9e8c-3779d6900235_Enabled">
    <vt:lpwstr>true</vt:lpwstr>
  </property>
  <property fmtid="{D5CDD505-2E9C-101B-9397-08002B2CF9AE}" pid="3" name="MSIP_Label_65269c60-0483-4c57-9e8c-3779d6900235_SetDate">
    <vt:lpwstr>2025-02-03T21:09:50Z</vt:lpwstr>
  </property>
  <property fmtid="{D5CDD505-2E9C-101B-9397-08002B2CF9AE}" pid="4" name="MSIP_Label_65269c60-0483-4c57-9e8c-3779d6900235_Method">
    <vt:lpwstr>Privileged</vt:lpwstr>
  </property>
  <property fmtid="{D5CDD505-2E9C-101B-9397-08002B2CF9AE}" pid="5" name="MSIP_Label_65269c60-0483-4c57-9e8c-3779d6900235_Name">
    <vt:lpwstr>65269c60-0483-4c57-9e8c-3779d6900235</vt:lpwstr>
  </property>
  <property fmtid="{D5CDD505-2E9C-101B-9397-08002B2CF9AE}" pid="6" name="MSIP_Label_65269c60-0483-4c57-9e8c-3779d6900235_SiteId">
    <vt:lpwstr>b397c653-5b19-463f-b9fc-af658ded9128</vt:lpwstr>
  </property>
  <property fmtid="{D5CDD505-2E9C-101B-9397-08002B2CF9AE}" pid="7" name="MSIP_Label_65269c60-0483-4c57-9e8c-3779d6900235_ActionId">
    <vt:lpwstr>ff934918-c292-41b1-8d0d-253eeb41f781</vt:lpwstr>
  </property>
  <property fmtid="{D5CDD505-2E9C-101B-9397-08002B2CF9AE}" pid="8" name="MSIP_Label_65269c60-0483-4c57-9e8c-3779d6900235_ContentBits">
    <vt:lpwstr>0</vt:lpwstr>
  </property>
  <property fmtid="{D5CDD505-2E9C-101B-9397-08002B2CF9AE}" pid="9" name="ContentTypeId">
    <vt:lpwstr>0x01010093E21B3133A6E54F929859EE61FFEB56</vt:lpwstr>
  </property>
  <property fmtid="{D5CDD505-2E9C-101B-9397-08002B2CF9AE}" pid="10" name="MediaServiceImageTags">
    <vt:lpwstr/>
  </property>
</Properties>
</file>