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6.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frbprod1.sharepoint.com/sites/11K-CO/ExternalComm/Pubs/DFE/2026/3Q July-Sept/0309_Wynne_Productivity/"/>
    </mc:Choice>
  </mc:AlternateContent>
  <xr:revisionPtr revIDLastSave="74" documentId="8_{865D2E55-8E33-42E4-9DEA-852664F7315D}" xr6:coauthVersionLast="47" xr6:coauthVersionMax="47" xr10:uidLastSave="{A4327DFB-FDE1-4C76-8241-4284D988C50D}"/>
  <bookViews>
    <workbookView xWindow="-110" yWindow="-110" windowWidth="19420" windowHeight="11500" activeTab="6" xr2:uid="{F69B3C6E-C055-4672-8450-08D960B36D92}"/>
  </bookViews>
  <sheets>
    <sheet name="Chart 1" sheetId="13" r:id="rId1"/>
    <sheet name="Chart 2" sheetId="37" r:id="rId2"/>
    <sheet name="Chart 3" sheetId="16" r:id="rId3"/>
    <sheet name="Chart 4" sheetId="25" r:id="rId4"/>
    <sheet name="Chart 5" sheetId="22" r:id="rId5"/>
    <sheet name="Chart 6" sheetId="17" r:id="rId6"/>
    <sheet name="Chart 7" sheetId="19" r:id="rId7"/>
    <sheet name="Data_Current" sheetId="2" r:id="rId8"/>
    <sheet name="Data_Historical" sheetId="7" r:id="rId9"/>
    <sheet name="By Time Period_Historical" sheetId="6" r:id="rId10"/>
    <sheet name="By Time Period_Current" sheetId="18" r:id="rId11"/>
    <sheet name="Chart 1 Data" sheetId="14" r:id="rId12"/>
    <sheet name="Birth Rate Data" sheetId="26" r:id="rId13"/>
    <sheet name="Labor Force Data" sheetId="20" r:id="rId14"/>
    <sheet name="GDP_Kendrick" sheetId="8" r:id="rId15"/>
    <sheet name="Hours_Kendrick" sheetId="9" r:id="rId16"/>
    <sheet name="Employment_Kendrick" sheetId="10" r:id="rId17"/>
    <sheet name="Population Data" sheetId="11" r:id="rId18"/>
  </sheets>
  <definedNames>
    <definedName name="_DLX1.USE" localSheetId="7">Data_Current!$A$2:$H$10</definedName>
    <definedName name="_DLX1.USE">#REF!</definedName>
    <definedName name="_DLX10.USE">#REF!</definedName>
    <definedName name="_DLX11.USE">#REF!</definedName>
    <definedName name="_DLX2.USE">#REF!</definedName>
    <definedName name="_DLX3.USE">#REF!</definedName>
    <definedName name="_DLX4.USE">'Labor Force Data'!$A$1:$D$9</definedName>
    <definedName name="_DLX5.USE">'Birth Rate Data'!$A$1:$C$9</definedName>
    <definedName name="_DLX6.USE">#REF!</definedName>
    <definedName name="_DLX7.USE">#REF!</definedName>
    <definedName name="_DLX8.USE">#REF!</definedName>
    <definedName name="_DLX9.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9" i="20" l="1"/>
  <c r="J69" i="20"/>
  <c r="F12" i="20"/>
  <c r="G12" i="20"/>
  <c r="F13" i="20"/>
  <c r="G13" i="20"/>
  <c r="F14" i="20"/>
  <c r="G14" i="20"/>
  <c r="F15" i="20"/>
  <c r="G15" i="20"/>
  <c r="F16" i="20"/>
  <c r="G16" i="20"/>
  <c r="F17" i="20"/>
  <c r="G17" i="20"/>
  <c r="F18" i="20"/>
  <c r="G18" i="20"/>
  <c r="F19" i="20"/>
  <c r="G19" i="20"/>
  <c r="F20" i="20"/>
  <c r="G20" i="20"/>
  <c r="F21" i="20"/>
  <c r="G21" i="20"/>
  <c r="F22" i="20"/>
  <c r="G22" i="20"/>
  <c r="F23" i="20"/>
  <c r="G23" i="20"/>
  <c r="F24" i="20"/>
  <c r="G24" i="20"/>
  <c r="F25" i="20"/>
  <c r="G25" i="20"/>
  <c r="F26" i="20"/>
  <c r="G26" i="20"/>
  <c r="F27" i="20"/>
  <c r="G27" i="20"/>
  <c r="F28" i="20"/>
  <c r="G28" i="20"/>
  <c r="F29" i="20"/>
  <c r="G29" i="20"/>
  <c r="F30" i="20"/>
  <c r="G30" i="20"/>
  <c r="F31" i="20"/>
  <c r="G31" i="20"/>
  <c r="F32" i="20"/>
  <c r="G32" i="20"/>
  <c r="F33" i="20"/>
  <c r="G33" i="20"/>
  <c r="F34" i="20"/>
  <c r="G34" i="20"/>
  <c r="F35" i="20"/>
  <c r="G35" i="20"/>
  <c r="F36" i="20"/>
  <c r="G36" i="20"/>
  <c r="F37" i="20"/>
  <c r="G37" i="20"/>
  <c r="F38" i="20"/>
  <c r="G38" i="20"/>
  <c r="F39" i="20"/>
  <c r="G39" i="20"/>
  <c r="F40" i="20"/>
  <c r="G40" i="20"/>
  <c r="F41" i="20"/>
  <c r="G41" i="20"/>
  <c r="F42" i="20"/>
  <c r="G42" i="20"/>
  <c r="F43" i="20"/>
  <c r="G43" i="20"/>
  <c r="F44" i="20"/>
  <c r="G44" i="20"/>
  <c r="F45" i="20"/>
  <c r="G45" i="20"/>
  <c r="F46" i="20"/>
  <c r="G46" i="20"/>
  <c r="F47" i="20"/>
  <c r="G47" i="20"/>
  <c r="F48" i="20"/>
  <c r="G48" i="20"/>
  <c r="F49" i="20"/>
  <c r="G49" i="20"/>
  <c r="F50" i="20"/>
  <c r="G50" i="20"/>
  <c r="F51" i="20"/>
  <c r="G51" i="20"/>
  <c r="F52" i="20"/>
  <c r="G52" i="20"/>
  <c r="F53" i="20"/>
  <c r="G53" i="20"/>
  <c r="F54" i="20"/>
  <c r="G54" i="20"/>
  <c r="F55" i="20"/>
  <c r="G55" i="20"/>
  <c r="F56" i="20"/>
  <c r="G56" i="20"/>
  <c r="F57" i="20"/>
  <c r="G57" i="20"/>
  <c r="F58" i="20"/>
  <c r="G58" i="20"/>
  <c r="F59" i="20"/>
  <c r="G59" i="20"/>
  <c r="F60" i="20"/>
  <c r="G60" i="20"/>
  <c r="F61" i="20"/>
  <c r="G61" i="20"/>
  <c r="F62" i="20"/>
  <c r="G62" i="20"/>
  <c r="F63" i="20"/>
  <c r="G63" i="20"/>
  <c r="F64" i="20"/>
  <c r="G64" i="20"/>
  <c r="F65" i="20"/>
  <c r="G65" i="20"/>
  <c r="F66" i="20"/>
  <c r="G66" i="20"/>
  <c r="F67" i="20"/>
  <c r="G67" i="20"/>
  <c r="F68" i="20"/>
  <c r="G68" i="20"/>
  <c r="F69" i="20"/>
  <c r="G69" i="20"/>
  <c r="F70" i="20"/>
  <c r="G70" i="20"/>
  <c r="F71" i="20"/>
  <c r="G71" i="20"/>
  <c r="F72" i="20"/>
  <c r="G72" i="20"/>
  <c r="F73" i="20"/>
  <c r="G73" i="20"/>
  <c r="F74" i="20"/>
  <c r="G74" i="20"/>
  <c r="F75" i="20"/>
  <c r="G75" i="20"/>
  <c r="F76" i="20"/>
  <c r="G76" i="20"/>
  <c r="F77" i="20"/>
  <c r="G77" i="20"/>
  <c r="F78" i="20"/>
  <c r="G78" i="20"/>
  <c r="F79" i="20"/>
  <c r="G79" i="20"/>
  <c r="F80" i="20"/>
  <c r="G80" i="20"/>
  <c r="F81" i="20"/>
  <c r="G81" i="20"/>
  <c r="F82" i="20"/>
  <c r="G82" i="20"/>
  <c r="F83" i="20"/>
  <c r="G83" i="20"/>
  <c r="F84" i="20"/>
  <c r="G84" i="20"/>
  <c r="F85" i="20"/>
  <c r="G85" i="20"/>
  <c r="F86" i="20"/>
  <c r="G86" i="20"/>
  <c r="F87" i="20"/>
  <c r="G87" i="20"/>
  <c r="G11" i="20"/>
  <c r="F11" i="20"/>
  <c r="C3" i="6" l="1"/>
  <c r="D3" i="6"/>
  <c r="C4" i="6"/>
  <c r="D4" i="6"/>
  <c r="C5" i="6"/>
  <c r="D5" i="6"/>
  <c r="C2" i="6"/>
  <c r="D2" i="6"/>
  <c r="B5" i="6"/>
  <c r="F5" i="6" s="1"/>
  <c r="B4" i="6"/>
  <c r="F4" i="6" s="1"/>
  <c r="B3" i="6"/>
  <c r="F3" i="6" s="1"/>
  <c r="B2" i="6"/>
  <c r="F5" i="18"/>
  <c r="E5" i="18"/>
  <c r="D5" i="18"/>
  <c r="C5" i="18"/>
  <c r="B5" i="18"/>
  <c r="F4" i="18"/>
  <c r="E4" i="18"/>
  <c r="D4" i="18"/>
  <c r="C4" i="18"/>
  <c r="B4" i="18"/>
  <c r="F3" i="18"/>
  <c r="E3" i="18"/>
  <c r="D3" i="18"/>
  <c r="C3" i="18"/>
  <c r="B3" i="18"/>
  <c r="F2" i="18"/>
  <c r="E2" i="18"/>
  <c r="D2" i="18"/>
  <c r="C2" i="18"/>
  <c r="B2" i="18"/>
  <c r="W4" i="7"/>
  <c r="W5" i="7"/>
  <c r="W6" i="7"/>
  <c r="W7" i="7"/>
  <c r="W8" i="7"/>
  <c r="W9" i="7"/>
  <c r="W10" i="7"/>
  <c r="W11" i="7"/>
  <c r="W12" i="7"/>
  <c r="W13" i="7"/>
  <c r="W14" i="7"/>
  <c r="W15" i="7"/>
  <c r="W16" i="7"/>
  <c r="W17" i="7"/>
  <c r="W18" i="7"/>
  <c r="W19" i="7"/>
  <c r="W20" i="7"/>
  <c r="W21" i="7"/>
  <c r="W22" i="7"/>
  <c r="W23" i="7"/>
  <c r="W24" i="7"/>
  <c r="W25" i="7"/>
  <c r="W26" i="7"/>
  <c r="W27" i="7"/>
  <c r="W28" i="7"/>
  <c r="W29" i="7"/>
  <c r="W30" i="7"/>
  <c r="W31" i="7"/>
  <c r="W32" i="7"/>
  <c r="W33" i="7"/>
  <c r="W34" i="7"/>
  <c r="W35" i="7"/>
  <c r="W36" i="7"/>
  <c r="W37" i="7"/>
  <c r="W38" i="7"/>
  <c r="W39" i="7"/>
  <c r="W40" i="7"/>
  <c r="W41" i="7"/>
  <c r="W42" i="7"/>
  <c r="W43" i="7"/>
  <c r="W44" i="7"/>
  <c r="W45" i="7"/>
  <c r="W46" i="7"/>
  <c r="W47" i="7"/>
  <c r="W48" i="7"/>
  <c r="W49" i="7"/>
  <c r="W50" i="7"/>
  <c r="W51" i="7"/>
  <c r="W52" i="7"/>
  <c r="W53" i="7"/>
  <c r="W54" i="7"/>
  <c r="W3" i="7"/>
  <c r="E2" i="14"/>
  <c r="F2" i="14"/>
  <c r="G2" i="14" s="1"/>
  <c r="E3" i="14"/>
  <c r="H3" i="14"/>
  <c r="E4" i="14"/>
  <c r="H4" i="14"/>
  <c r="E5" i="14"/>
  <c r="H5" i="14"/>
  <c r="E6" i="14"/>
  <c r="H6" i="14"/>
  <c r="E7" i="14"/>
  <c r="H7" i="14"/>
  <c r="E8" i="14"/>
  <c r="H8" i="14"/>
  <c r="E9" i="14"/>
  <c r="H9" i="14"/>
  <c r="E10" i="14"/>
  <c r="H10" i="14"/>
  <c r="E11" i="14"/>
  <c r="H11" i="14"/>
  <c r="E12" i="14"/>
  <c r="H12" i="14"/>
  <c r="E13" i="14"/>
  <c r="H13" i="14"/>
  <c r="E14" i="14"/>
  <c r="H14" i="14"/>
  <c r="E15" i="14"/>
  <c r="H15" i="14"/>
  <c r="E16" i="14"/>
  <c r="H16" i="14"/>
  <c r="E17" i="14"/>
  <c r="H17" i="14"/>
  <c r="E18" i="14"/>
  <c r="H18" i="14"/>
  <c r="E19" i="14"/>
  <c r="H19" i="14"/>
  <c r="E20" i="14"/>
  <c r="H20" i="14"/>
  <c r="E21" i="14"/>
  <c r="H21" i="14"/>
  <c r="E22" i="14"/>
  <c r="H22" i="14"/>
  <c r="E23" i="14"/>
  <c r="H23" i="14"/>
  <c r="E24" i="14"/>
  <c r="H24" i="14"/>
  <c r="E25" i="14"/>
  <c r="H25" i="14"/>
  <c r="E26" i="14"/>
  <c r="H26" i="14"/>
  <c r="E27" i="14"/>
  <c r="H27" i="14"/>
  <c r="E28" i="14"/>
  <c r="H28" i="14"/>
  <c r="E29" i="14"/>
  <c r="H29" i="14"/>
  <c r="E30" i="14"/>
  <c r="H30" i="14"/>
  <c r="E31" i="14"/>
  <c r="H31" i="14"/>
  <c r="E32" i="14"/>
  <c r="H32" i="14"/>
  <c r="E33" i="14"/>
  <c r="H33" i="14"/>
  <c r="E34" i="14"/>
  <c r="H34" i="14"/>
  <c r="E35" i="14"/>
  <c r="H35" i="14"/>
  <c r="E36" i="14"/>
  <c r="H36" i="14"/>
  <c r="E37" i="14"/>
  <c r="H37" i="14"/>
  <c r="E38" i="14"/>
  <c r="H38" i="14"/>
  <c r="E39" i="14"/>
  <c r="H39" i="14"/>
  <c r="E40" i="14"/>
  <c r="H40" i="14"/>
  <c r="E41" i="14"/>
  <c r="H41" i="14"/>
  <c r="E42" i="14"/>
  <c r="H42" i="14"/>
  <c r="E43" i="14"/>
  <c r="H43" i="14"/>
  <c r="E44" i="14"/>
  <c r="H44" i="14"/>
  <c r="E45" i="14"/>
  <c r="H45" i="14"/>
  <c r="E46" i="14"/>
  <c r="H46" i="14"/>
  <c r="E47" i="14"/>
  <c r="H47" i="14"/>
  <c r="E48" i="14"/>
  <c r="H48" i="14"/>
  <c r="E49" i="14"/>
  <c r="H49" i="14"/>
  <c r="E50" i="14"/>
  <c r="H50" i="14"/>
  <c r="E51" i="14"/>
  <c r="H51" i="14"/>
  <c r="E52" i="14"/>
  <c r="H52" i="14"/>
  <c r="E53" i="14"/>
  <c r="H53" i="14"/>
  <c r="E54" i="14"/>
  <c r="H54" i="14"/>
  <c r="E55" i="14"/>
  <c r="H55" i="14"/>
  <c r="E56" i="14"/>
  <c r="H56" i="14"/>
  <c r="E57" i="14"/>
  <c r="H57" i="14"/>
  <c r="E58" i="14"/>
  <c r="H58" i="14"/>
  <c r="E59" i="14"/>
  <c r="H59" i="14"/>
  <c r="E60" i="14"/>
  <c r="H60" i="14"/>
  <c r="E61" i="14"/>
  <c r="H61" i="14"/>
  <c r="E62" i="14"/>
  <c r="H62" i="14"/>
  <c r="E63" i="14"/>
  <c r="H63" i="14"/>
  <c r="E64" i="14"/>
  <c r="H64" i="14"/>
  <c r="E65" i="14"/>
  <c r="H65" i="14"/>
  <c r="E66" i="14"/>
  <c r="H66" i="14"/>
  <c r="E67" i="14"/>
  <c r="H67" i="14"/>
  <c r="E68" i="14"/>
  <c r="H68" i="14"/>
  <c r="E69" i="14"/>
  <c r="H69" i="14"/>
  <c r="E70" i="14"/>
  <c r="H70" i="14"/>
  <c r="E71" i="14"/>
  <c r="H71" i="14"/>
  <c r="E72" i="14"/>
  <c r="H72" i="14"/>
  <c r="E73" i="14"/>
  <c r="H73" i="14"/>
  <c r="E74" i="14"/>
  <c r="H74" i="14"/>
  <c r="E75" i="14"/>
  <c r="H75" i="14"/>
  <c r="E76" i="14"/>
  <c r="H76" i="14"/>
  <c r="E77" i="14"/>
  <c r="H77" i="14"/>
  <c r="E78" i="14"/>
  <c r="H78" i="14"/>
  <c r="E79" i="14"/>
  <c r="H79" i="14"/>
  <c r="E80" i="14"/>
  <c r="H80" i="14"/>
  <c r="E81" i="14"/>
  <c r="H81" i="14"/>
  <c r="E82" i="14"/>
  <c r="H82" i="14"/>
  <c r="E83" i="14"/>
  <c r="H83" i="14"/>
  <c r="E84" i="14"/>
  <c r="H84" i="14"/>
  <c r="E85" i="14"/>
  <c r="H85" i="14"/>
  <c r="E86" i="14"/>
  <c r="H86" i="14"/>
  <c r="E87" i="14"/>
  <c r="H87" i="14"/>
  <c r="E88" i="14"/>
  <c r="H88" i="14"/>
  <c r="E89" i="14"/>
  <c r="H89" i="14"/>
  <c r="E90" i="14"/>
  <c r="H90" i="14"/>
  <c r="E91" i="14"/>
  <c r="H91" i="14"/>
  <c r="E92" i="14"/>
  <c r="H92" i="14"/>
  <c r="E93" i="14"/>
  <c r="H93" i="14"/>
  <c r="E94" i="14"/>
  <c r="H94" i="14"/>
  <c r="E95" i="14"/>
  <c r="H95" i="14"/>
  <c r="E96" i="14"/>
  <c r="H96" i="14"/>
  <c r="E97" i="14"/>
  <c r="H97" i="14"/>
  <c r="E98" i="14"/>
  <c r="H98" i="14"/>
  <c r="E99" i="14"/>
  <c r="H99" i="14"/>
  <c r="E100" i="14"/>
  <c r="H100" i="14"/>
  <c r="E101" i="14"/>
  <c r="H101" i="14"/>
  <c r="E102" i="14"/>
  <c r="H102" i="14"/>
  <c r="E103" i="14"/>
  <c r="H103" i="14"/>
  <c r="E104" i="14"/>
  <c r="H104" i="14"/>
  <c r="E105" i="14"/>
  <c r="H105" i="14"/>
  <c r="E106" i="14"/>
  <c r="H106" i="14"/>
  <c r="E107" i="14"/>
  <c r="H107" i="14"/>
  <c r="E108" i="14"/>
  <c r="H108" i="14"/>
  <c r="E109" i="14"/>
  <c r="H109" i="14"/>
  <c r="E110" i="14"/>
  <c r="H110" i="14"/>
  <c r="E111" i="14"/>
  <c r="H111" i="14"/>
  <c r="E112" i="14"/>
  <c r="H112" i="14"/>
  <c r="E113" i="14"/>
  <c r="H113" i="14"/>
  <c r="E114" i="14"/>
  <c r="H114" i="14"/>
  <c r="E115" i="14"/>
  <c r="H115" i="14"/>
  <c r="E116" i="14"/>
  <c r="H116" i="14"/>
  <c r="E117" i="14"/>
  <c r="H117" i="14"/>
  <c r="E118" i="14"/>
  <c r="H118" i="14"/>
  <c r="E119" i="14"/>
  <c r="H119" i="14"/>
  <c r="E120" i="14"/>
  <c r="H120" i="14"/>
  <c r="E121" i="14"/>
  <c r="H121" i="14"/>
  <c r="E122" i="14"/>
  <c r="H122" i="14"/>
  <c r="E123" i="14"/>
  <c r="H123" i="14"/>
  <c r="E124" i="14"/>
  <c r="H124" i="14"/>
  <c r="E125" i="14"/>
  <c r="H125" i="14"/>
  <c r="E126" i="14"/>
  <c r="H126" i="14"/>
  <c r="E127" i="14"/>
  <c r="H127" i="14"/>
  <c r="E128" i="14"/>
  <c r="H128" i="14"/>
  <c r="E129" i="14"/>
  <c r="H129" i="14"/>
  <c r="E130" i="14"/>
  <c r="H130" i="14"/>
  <c r="E131" i="14"/>
  <c r="H131" i="14"/>
  <c r="E132" i="14"/>
  <c r="H132" i="14"/>
  <c r="E133" i="14"/>
  <c r="H133" i="14"/>
  <c r="E134" i="14"/>
  <c r="H134" i="14"/>
  <c r="E135" i="14"/>
  <c r="H135" i="14"/>
  <c r="E136" i="14"/>
  <c r="H136" i="14"/>
  <c r="E137" i="14"/>
  <c r="H137" i="14"/>
  <c r="E138" i="14"/>
  <c r="H138" i="14"/>
  <c r="E139" i="14"/>
  <c r="H139" i="14"/>
  <c r="E140" i="14"/>
  <c r="H140" i="14"/>
  <c r="E141" i="14"/>
  <c r="H141" i="14"/>
  <c r="E142" i="14"/>
  <c r="H142" i="14"/>
  <c r="E143" i="14"/>
  <c r="H143" i="14"/>
  <c r="E144" i="14"/>
  <c r="H144" i="14"/>
  <c r="E145" i="14"/>
  <c r="H145" i="14"/>
  <c r="E146" i="14"/>
  <c r="H146" i="14"/>
  <c r="E147" i="14"/>
  <c r="H147" i="14"/>
  <c r="E148" i="14"/>
  <c r="H148" i="14"/>
  <c r="E149" i="14"/>
  <c r="H149" i="14"/>
  <c r="E150" i="14"/>
  <c r="H150" i="14"/>
  <c r="E151" i="14"/>
  <c r="H151" i="14"/>
  <c r="E152" i="14"/>
  <c r="H152" i="14"/>
  <c r="J156" i="14"/>
  <c r="J157" i="14" s="1"/>
  <c r="J158" i="14" s="1"/>
  <c r="J159" i="14" s="1"/>
  <c r="J160" i="14" s="1"/>
  <c r="J161" i="14" s="1"/>
  <c r="J162" i="14" s="1"/>
  <c r="J163" i="14" s="1"/>
  <c r="J164" i="14" s="1"/>
  <c r="J165" i="14" s="1"/>
  <c r="J166" i="14" s="1"/>
  <c r="J167" i="14" s="1"/>
  <c r="J168" i="14" s="1"/>
  <c r="J169" i="14" s="1"/>
  <c r="J170" i="14" s="1"/>
  <c r="J171" i="14" s="1"/>
  <c r="J172" i="14" s="1"/>
  <c r="J173" i="14" s="1"/>
  <c r="J174" i="14" s="1"/>
  <c r="J175" i="14" s="1"/>
  <c r="J176" i="14" s="1"/>
  <c r="J177" i="14" s="1"/>
  <c r="J178" i="14" s="1"/>
  <c r="J179" i="14" s="1"/>
  <c r="J180" i="14" s="1"/>
  <c r="J181" i="14" s="1"/>
  <c r="J182" i="14" s="1"/>
  <c r="K156" i="14"/>
  <c r="L156" i="14"/>
  <c r="M156" i="14"/>
  <c r="F2" i="6" l="1"/>
  <c r="K155" i="14"/>
  <c r="K154" i="14" s="1"/>
  <c r="K153" i="14" s="1"/>
  <c r="K152" i="14" s="1"/>
  <c r="K151" i="14" s="1"/>
  <c r="K150" i="14" s="1"/>
  <c r="K149" i="14" s="1"/>
  <c r="K148" i="14" s="1"/>
  <c r="K147" i="14" s="1"/>
  <c r="K146" i="14" s="1"/>
  <c r="K145" i="14" s="1"/>
  <c r="K144" i="14" s="1"/>
  <c r="K143" i="14" s="1"/>
  <c r="K142" i="14" s="1"/>
  <c r="K141" i="14" s="1"/>
  <c r="K140" i="14" s="1"/>
  <c r="K139" i="14" s="1"/>
  <c r="K138" i="14" s="1"/>
  <c r="K137" i="14" s="1"/>
  <c r="K136" i="14" s="1"/>
  <c r="K135" i="14" s="1"/>
  <c r="K134" i="14" s="1"/>
  <c r="K133" i="14" s="1"/>
  <c r="K132" i="14" s="1"/>
  <c r="K131" i="14" s="1"/>
  <c r="K130" i="14" s="1"/>
  <c r="K129" i="14" s="1"/>
  <c r="K128" i="14" s="1"/>
  <c r="K127" i="14" s="1"/>
  <c r="K126" i="14" s="1"/>
  <c r="K125" i="14" s="1"/>
  <c r="K124" i="14" s="1"/>
  <c r="K123" i="14" s="1"/>
  <c r="K122" i="14" s="1"/>
  <c r="K121" i="14" s="1"/>
  <c r="K120" i="14" s="1"/>
  <c r="K119" i="14" s="1"/>
  <c r="K118" i="14" s="1"/>
  <c r="K117" i="14" s="1"/>
  <c r="K116" i="14" s="1"/>
  <c r="K115" i="14" s="1"/>
  <c r="K114" i="14" s="1"/>
  <c r="K113" i="14" s="1"/>
  <c r="K112" i="14" s="1"/>
  <c r="K111" i="14" s="1"/>
  <c r="K110" i="14" s="1"/>
  <c r="K109" i="14" s="1"/>
  <c r="K108" i="14" s="1"/>
  <c r="K107" i="14" s="1"/>
  <c r="K106" i="14" s="1"/>
  <c r="K105" i="14" s="1"/>
  <c r="K104" i="14" s="1"/>
  <c r="K103" i="14" s="1"/>
  <c r="K102" i="14" s="1"/>
  <c r="K101" i="14" s="1"/>
  <c r="K100" i="14" s="1"/>
  <c r="K99" i="14" s="1"/>
  <c r="K98" i="14" s="1"/>
  <c r="K97" i="14" s="1"/>
  <c r="K96" i="14" s="1"/>
  <c r="K95" i="14" s="1"/>
  <c r="K94" i="14" s="1"/>
  <c r="K93" i="14" s="1"/>
  <c r="K92" i="14" s="1"/>
  <c r="K91" i="14" s="1"/>
  <c r="K90" i="14" s="1"/>
  <c r="K89" i="14" s="1"/>
  <c r="K88" i="14" s="1"/>
  <c r="K87" i="14" s="1"/>
  <c r="K86" i="14" s="1"/>
  <c r="K85" i="14" s="1"/>
  <c r="K84" i="14" s="1"/>
  <c r="K83" i="14" s="1"/>
  <c r="K82" i="14" s="1"/>
  <c r="K81" i="14" s="1"/>
  <c r="K80" i="14" s="1"/>
  <c r="K79" i="14" s="1"/>
  <c r="K78" i="14" s="1"/>
  <c r="K77" i="14" s="1"/>
  <c r="K76" i="14" s="1"/>
  <c r="K75" i="14" s="1"/>
  <c r="K74" i="14" s="1"/>
  <c r="K73" i="14" s="1"/>
  <c r="K72" i="14" s="1"/>
  <c r="K71" i="14" s="1"/>
  <c r="K70" i="14" s="1"/>
  <c r="K69" i="14" s="1"/>
  <c r="K68" i="14" s="1"/>
  <c r="K67" i="14" s="1"/>
  <c r="K66" i="14" s="1"/>
  <c r="K65" i="14" s="1"/>
  <c r="K64" i="14" s="1"/>
  <c r="K63" i="14" s="1"/>
  <c r="K62" i="14" s="1"/>
  <c r="K61" i="14" s="1"/>
  <c r="K60" i="14" s="1"/>
  <c r="K59" i="14" s="1"/>
  <c r="K58" i="14" s="1"/>
  <c r="K57" i="14" s="1"/>
  <c r="K56" i="14" s="1"/>
  <c r="K55" i="14" s="1"/>
  <c r="K54" i="14" s="1"/>
  <c r="K53" i="14" s="1"/>
  <c r="K52" i="14" s="1"/>
  <c r="K51" i="14" s="1"/>
  <c r="K50" i="14" s="1"/>
  <c r="K49" i="14" s="1"/>
  <c r="K48" i="14" s="1"/>
  <c r="K47" i="14" s="1"/>
  <c r="K46" i="14" s="1"/>
  <c r="K45" i="14" s="1"/>
  <c r="K44" i="14" s="1"/>
  <c r="K43" i="14" s="1"/>
  <c r="K42" i="14" s="1"/>
  <c r="K41" i="14" s="1"/>
  <c r="K40" i="14" s="1"/>
  <c r="K39" i="14" s="1"/>
  <c r="K38" i="14" s="1"/>
  <c r="K37" i="14" s="1"/>
  <c r="K36" i="14" s="1"/>
  <c r="K35" i="14" s="1"/>
  <c r="K34" i="14" s="1"/>
  <c r="K33" i="14" s="1"/>
  <c r="K32" i="14" s="1"/>
  <c r="K31" i="14" s="1"/>
  <c r="K30" i="14" s="1"/>
  <c r="K29" i="14" s="1"/>
  <c r="K28" i="14" s="1"/>
  <c r="K27" i="14" s="1"/>
  <c r="K26" i="14" s="1"/>
  <c r="K25" i="14" s="1"/>
  <c r="K24" i="14" s="1"/>
  <c r="K23" i="14" s="1"/>
  <c r="K22" i="14" s="1"/>
  <c r="K21" i="14" s="1"/>
  <c r="K20" i="14" s="1"/>
  <c r="K19" i="14" s="1"/>
  <c r="K18" i="14" s="1"/>
  <c r="K17" i="14" s="1"/>
  <c r="K16" i="14" s="1"/>
  <c r="K15" i="14" s="1"/>
  <c r="K14" i="14" s="1"/>
  <c r="K13" i="14" s="1"/>
  <c r="K12" i="14" s="1"/>
  <c r="K11" i="14" s="1"/>
  <c r="K10" i="14" s="1"/>
  <c r="K9" i="14" s="1"/>
  <c r="K8" i="14" s="1"/>
  <c r="K7" i="14" s="1"/>
  <c r="K6" i="14" s="1"/>
  <c r="K5" i="14" s="1"/>
  <c r="K4" i="14" s="1"/>
  <c r="K3" i="14" s="1"/>
  <c r="K2" i="14" s="1"/>
  <c r="K157" i="14"/>
  <c r="K158" i="14" s="1"/>
  <c r="K159" i="14" s="1"/>
  <c r="K160" i="14" s="1"/>
  <c r="K161" i="14" s="1"/>
  <c r="K162" i="14" s="1"/>
  <c r="K163" i="14" s="1"/>
  <c r="K164" i="14" s="1"/>
  <c r="K165" i="14" s="1"/>
  <c r="K166" i="14" s="1"/>
  <c r="K167" i="14" s="1"/>
  <c r="K168" i="14" s="1"/>
  <c r="K169" i="14" s="1"/>
  <c r="K170" i="14" s="1"/>
  <c r="K171" i="14" s="1"/>
  <c r="K172" i="14" s="1"/>
  <c r="K173" i="14" s="1"/>
  <c r="K174" i="14" s="1"/>
  <c r="K175" i="14" s="1"/>
  <c r="K176" i="14" s="1"/>
  <c r="K177" i="14" s="1"/>
  <c r="K178" i="14" s="1"/>
  <c r="K179" i="14" s="1"/>
  <c r="K180" i="14" s="1"/>
  <c r="K181" i="14" s="1"/>
  <c r="K182" i="14" s="1"/>
  <c r="H154" i="14"/>
  <c r="F3" i="14"/>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12" i="2"/>
  <c r="O54" i="7"/>
  <c r="N54" i="7"/>
  <c r="M54" i="7"/>
  <c r="L54" i="7"/>
  <c r="AC54" i="7" s="1"/>
  <c r="K54" i="7"/>
  <c r="J54" i="7"/>
  <c r="O53" i="7"/>
  <c r="N53" i="7"/>
  <c r="M53" i="7"/>
  <c r="L53" i="7"/>
  <c r="K53" i="7"/>
  <c r="R53" i="7" s="1"/>
  <c r="J53" i="7"/>
  <c r="Q52" i="7"/>
  <c r="O52" i="7"/>
  <c r="N52" i="7"/>
  <c r="AD52" i="7" s="1"/>
  <c r="M52" i="7"/>
  <c r="S52" i="7" s="1"/>
  <c r="L52" i="7"/>
  <c r="AC52" i="7" s="1"/>
  <c r="K52" i="7"/>
  <c r="J52" i="7"/>
  <c r="O51" i="7"/>
  <c r="S51" i="7" s="1"/>
  <c r="N51" i="7"/>
  <c r="M51" i="7"/>
  <c r="L51" i="7"/>
  <c r="K51" i="7"/>
  <c r="R51" i="7" s="1"/>
  <c r="J51" i="7"/>
  <c r="Q51" i="7" s="1"/>
  <c r="O50" i="7"/>
  <c r="N50" i="7"/>
  <c r="AD50" i="7" s="1"/>
  <c r="AG50" i="7" s="1"/>
  <c r="M50" i="7"/>
  <c r="L50" i="7"/>
  <c r="K50" i="7"/>
  <c r="J50" i="7"/>
  <c r="AD49" i="7"/>
  <c r="O49" i="7"/>
  <c r="N49" i="7"/>
  <c r="M49" i="7"/>
  <c r="S49" i="7" s="1"/>
  <c r="L49" i="7"/>
  <c r="K49" i="7"/>
  <c r="J49" i="7"/>
  <c r="O48" i="7"/>
  <c r="N48" i="7"/>
  <c r="M48" i="7"/>
  <c r="L48" i="7"/>
  <c r="K48" i="7"/>
  <c r="J48" i="7"/>
  <c r="Q48" i="7" s="1"/>
  <c r="O47" i="7"/>
  <c r="N47" i="7"/>
  <c r="AD47" i="7" s="1"/>
  <c r="M47" i="7"/>
  <c r="S47" i="7" s="1"/>
  <c r="L47" i="7"/>
  <c r="K47" i="7"/>
  <c r="J47" i="7"/>
  <c r="AC46" i="7"/>
  <c r="O46" i="7"/>
  <c r="N46" i="7"/>
  <c r="AD46" i="7" s="1"/>
  <c r="M46" i="7"/>
  <c r="L46" i="7"/>
  <c r="K46" i="7"/>
  <c r="R46" i="7" s="1"/>
  <c r="J46" i="7"/>
  <c r="O45" i="7"/>
  <c r="N45" i="7"/>
  <c r="AD45" i="7" s="1"/>
  <c r="M45" i="7"/>
  <c r="S45" i="7" s="1"/>
  <c r="L45" i="7"/>
  <c r="K45" i="7"/>
  <c r="J45" i="7"/>
  <c r="Q45" i="7" s="1"/>
  <c r="O44" i="7"/>
  <c r="N44" i="7"/>
  <c r="M44" i="7"/>
  <c r="R44" i="7" s="1"/>
  <c r="L44" i="7"/>
  <c r="K44" i="7"/>
  <c r="J44" i="7"/>
  <c r="Q44" i="7" s="1"/>
  <c r="O43" i="7"/>
  <c r="N43" i="7"/>
  <c r="M43" i="7"/>
  <c r="L43" i="7"/>
  <c r="K43" i="7"/>
  <c r="R43" i="7" s="1"/>
  <c r="J43" i="7"/>
  <c r="Q43" i="7" s="1"/>
  <c r="AC42" i="7"/>
  <c r="O42" i="7"/>
  <c r="N42" i="7"/>
  <c r="M42" i="7"/>
  <c r="L42" i="7"/>
  <c r="K42" i="7"/>
  <c r="J42" i="7"/>
  <c r="Q42" i="7" s="1"/>
  <c r="AC41" i="7"/>
  <c r="O41" i="7"/>
  <c r="N41" i="7"/>
  <c r="M41" i="7"/>
  <c r="L41" i="7"/>
  <c r="K41" i="7"/>
  <c r="J41" i="7"/>
  <c r="O40" i="7"/>
  <c r="N40" i="7"/>
  <c r="AC40" i="7" s="1"/>
  <c r="M40" i="7"/>
  <c r="R40" i="7" s="1"/>
  <c r="L40" i="7"/>
  <c r="K40" i="7"/>
  <c r="J40" i="7"/>
  <c r="AB40" i="7" s="1"/>
  <c r="O39" i="7"/>
  <c r="N39" i="7"/>
  <c r="AD39" i="7" s="1"/>
  <c r="M39" i="7"/>
  <c r="L39" i="7"/>
  <c r="K39" i="7"/>
  <c r="R39" i="7" s="1"/>
  <c r="J39" i="7"/>
  <c r="Q39" i="7" s="1"/>
  <c r="O38" i="7"/>
  <c r="N38" i="7"/>
  <c r="M38" i="7"/>
  <c r="L38" i="7"/>
  <c r="K38" i="7"/>
  <c r="J38" i="7"/>
  <c r="Q38" i="7" s="1"/>
  <c r="O37" i="7"/>
  <c r="N37" i="7"/>
  <c r="M37" i="7"/>
  <c r="L37" i="7"/>
  <c r="K37" i="7"/>
  <c r="J37" i="7"/>
  <c r="AB37" i="7" s="1"/>
  <c r="O36" i="7"/>
  <c r="N36" i="7"/>
  <c r="M36" i="7"/>
  <c r="L36" i="7"/>
  <c r="AC36" i="7" s="1"/>
  <c r="K36" i="7"/>
  <c r="J36" i="7"/>
  <c r="O35" i="7"/>
  <c r="N35" i="7"/>
  <c r="AD35" i="7" s="1"/>
  <c r="M35" i="7"/>
  <c r="S35" i="7" s="1"/>
  <c r="L35" i="7"/>
  <c r="K35" i="7"/>
  <c r="J35" i="7"/>
  <c r="AC34" i="7"/>
  <c r="O34" i="7"/>
  <c r="N34" i="7"/>
  <c r="M34" i="7"/>
  <c r="L34" i="7"/>
  <c r="K34" i="7"/>
  <c r="J34" i="7"/>
  <c r="O33" i="7"/>
  <c r="N33" i="7"/>
  <c r="AD33" i="7" s="1"/>
  <c r="M33" i="7"/>
  <c r="L33" i="7"/>
  <c r="K33" i="7"/>
  <c r="R33" i="7" s="1"/>
  <c r="J33" i="7"/>
  <c r="O32" i="7"/>
  <c r="N32" i="7"/>
  <c r="AD32" i="7" s="1"/>
  <c r="M32" i="7"/>
  <c r="S32" i="7" s="1"/>
  <c r="L32" i="7"/>
  <c r="AC32" i="7" s="1"/>
  <c r="K32" i="7"/>
  <c r="R32" i="7" s="1"/>
  <c r="J32" i="7"/>
  <c r="O31" i="7"/>
  <c r="N31" i="7"/>
  <c r="AD31" i="7" s="1"/>
  <c r="M31" i="7"/>
  <c r="L31" i="7"/>
  <c r="K31" i="7"/>
  <c r="J31" i="7"/>
  <c r="O30" i="7"/>
  <c r="N30" i="7"/>
  <c r="M30" i="7"/>
  <c r="S30" i="7" s="1"/>
  <c r="L30" i="7"/>
  <c r="AC30" i="7" s="1"/>
  <c r="K30" i="7"/>
  <c r="R30" i="7" s="1"/>
  <c r="J30" i="7"/>
  <c r="O29" i="7"/>
  <c r="S29" i="7" s="1"/>
  <c r="N29" i="7"/>
  <c r="M29" i="7"/>
  <c r="L29" i="7"/>
  <c r="K29" i="7"/>
  <c r="J29" i="7"/>
  <c r="O28" i="7"/>
  <c r="N28" i="7"/>
  <c r="AD28" i="7" s="1"/>
  <c r="M28" i="7"/>
  <c r="S28" i="7" s="1"/>
  <c r="L28" i="7"/>
  <c r="K28" i="7"/>
  <c r="J28" i="7"/>
  <c r="O27" i="7"/>
  <c r="N27" i="7"/>
  <c r="AD27" i="7" s="1"/>
  <c r="M27" i="7"/>
  <c r="L27" i="7"/>
  <c r="K27" i="7"/>
  <c r="J27" i="7"/>
  <c r="O26" i="7"/>
  <c r="N26" i="7"/>
  <c r="AD26" i="7" s="1"/>
  <c r="M26" i="7"/>
  <c r="L26" i="7"/>
  <c r="AC26" i="7" s="1"/>
  <c r="K26" i="7"/>
  <c r="J26" i="7"/>
  <c r="O25" i="7"/>
  <c r="N25" i="7"/>
  <c r="M25" i="7"/>
  <c r="L25" i="7"/>
  <c r="K25" i="7"/>
  <c r="J25" i="7"/>
  <c r="AB25" i="7" s="1"/>
  <c r="O24" i="7"/>
  <c r="N24" i="7"/>
  <c r="AD24" i="7" s="1"/>
  <c r="M24" i="7"/>
  <c r="L24" i="7"/>
  <c r="K24" i="7"/>
  <c r="R24" i="7" s="1"/>
  <c r="J24" i="7"/>
  <c r="O23" i="7"/>
  <c r="N23" i="7"/>
  <c r="M23" i="7"/>
  <c r="S23" i="7" s="1"/>
  <c r="L23" i="7"/>
  <c r="AC23" i="7" s="1"/>
  <c r="K23" i="7"/>
  <c r="R23" i="7" s="1"/>
  <c r="J23" i="7"/>
  <c r="O22" i="7"/>
  <c r="N22" i="7"/>
  <c r="AD22" i="7" s="1"/>
  <c r="M22" i="7"/>
  <c r="L22" i="7"/>
  <c r="K22" i="7"/>
  <c r="J22" i="7"/>
  <c r="Q22" i="7" s="1"/>
  <c r="O21" i="7"/>
  <c r="N21" i="7"/>
  <c r="AD21" i="7" s="1"/>
  <c r="M21" i="7"/>
  <c r="S21" i="7" s="1"/>
  <c r="L21" i="7"/>
  <c r="AC21" i="7" s="1"/>
  <c r="K21" i="7"/>
  <c r="J21" i="7"/>
  <c r="O20" i="7"/>
  <c r="N20" i="7"/>
  <c r="M20" i="7"/>
  <c r="L20" i="7"/>
  <c r="K20" i="7"/>
  <c r="J20" i="7"/>
  <c r="Q20" i="7" s="1"/>
  <c r="R19" i="7"/>
  <c r="O19" i="7"/>
  <c r="N19" i="7"/>
  <c r="AD19" i="7" s="1"/>
  <c r="M19" i="7"/>
  <c r="L19" i="7"/>
  <c r="K19" i="7"/>
  <c r="J19" i="7"/>
  <c r="AB19" i="7" s="1"/>
  <c r="O18" i="7"/>
  <c r="N18" i="7"/>
  <c r="M18" i="7"/>
  <c r="L18" i="7"/>
  <c r="AC18" i="7" s="1"/>
  <c r="K18" i="7"/>
  <c r="J18" i="7"/>
  <c r="Q18" i="7" s="1"/>
  <c r="AC17" i="7"/>
  <c r="O17" i="7"/>
  <c r="N17" i="7"/>
  <c r="M17" i="7"/>
  <c r="L17" i="7"/>
  <c r="K17" i="7"/>
  <c r="J17" i="7"/>
  <c r="O16" i="7"/>
  <c r="S16" i="7" s="1"/>
  <c r="N16" i="7"/>
  <c r="M16" i="7"/>
  <c r="L16" i="7"/>
  <c r="K16" i="7"/>
  <c r="R16" i="7" s="1"/>
  <c r="J16" i="7"/>
  <c r="O15" i="7"/>
  <c r="N15" i="7"/>
  <c r="M15" i="7"/>
  <c r="L15" i="7"/>
  <c r="K15" i="7"/>
  <c r="J15" i="7"/>
  <c r="Q15" i="7" s="1"/>
  <c r="O14" i="7"/>
  <c r="N14" i="7"/>
  <c r="M14" i="7"/>
  <c r="L14" i="7"/>
  <c r="AC14" i="7" s="1"/>
  <c r="K14" i="7"/>
  <c r="J14" i="7"/>
  <c r="AC13" i="7"/>
  <c r="O13" i="7"/>
  <c r="N13" i="7"/>
  <c r="AD13" i="7" s="1"/>
  <c r="M13" i="7"/>
  <c r="L13" i="7"/>
  <c r="K13" i="7"/>
  <c r="J13" i="7"/>
  <c r="Q13" i="7" s="1"/>
  <c r="O12" i="7"/>
  <c r="N12" i="7"/>
  <c r="M12" i="7"/>
  <c r="L12" i="7"/>
  <c r="AC12" i="7" s="1"/>
  <c r="K12" i="7"/>
  <c r="J12" i="7"/>
  <c r="O11" i="7"/>
  <c r="N11" i="7"/>
  <c r="AD11" i="7" s="1"/>
  <c r="M11" i="7"/>
  <c r="L11" i="7"/>
  <c r="K11" i="7"/>
  <c r="J11" i="7"/>
  <c r="O10" i="7"/>
  <c r="N10" i="7"/>
  <c r="M10" i="7"/>
  <c r="L10" i="7"/>
  <c r="K10" i="7"/>
  <c r="J10" i="7"/>
  <c r="O9" i="7"/>
  <c r="N9" i="7"/>
  <c r="M9" i="7"/>
  <c r="S9" i="7" s="1"/>
  <c r="L9" i="7"/>
  <c r="K9" i="7"/>
  <c r="J9" i="7"/>
  <c r="O8" i="7"/>
  <c r="N8" i="7"/>
  <c r="M8" i="7"/>
  <c r="L8" i="7"/>
  <c r="AC8" i="7" s="1"/>
  <c r="K8" i="7"/>
  <c r="J8" i="7"/>
  <c r="AB8" i="7" s="1"/>
  <c r="O7" i="7"/>
  <c r="N7" i="7"/>
  <c r="AD7" i="7" s="1"/>
  <c r="M7" i="7"/>
  <c r="L7" i="7"/>
  <c r="K7" i="7"/>
  <c r="R7" i="7" s="1"/>
  <c r="J7" i="7"/>
  <c r="AB7" i="7" s="1"/>
  <c r="O6" i="7"/>
  <c r="N6" i="7"/>
  <c r="M6" i="7"/>
  <c r="L6" i="7"/>
  <c r="AC6" i="7" s="1"/>
  <c r="K6" i="7"/>
  <c r="R6" i="7" s="1"/>
  <c r="J6" i="7"/>
  <c r="O5" i="7"/>
  <c r="N5" i="7"/>
  <c r="AD5" i="7" s="1"/>
  <c r="M5" i="7"/>
  <c r="L5" i="7"/>
  <c r="K5" i="7"/>
  <c r="R5" i="7" s="1"/>
  <c r="J5" i="7"/>
  <c r="O4" i="7"/>
  <c r="N4" i="7"/>
  <c r="AD4" i="7" s="1"/>
  <c r="M4" i="7"/>
  <c r="S4" i="7" s="1"/>
  <c r="L4" i="7"/>
  <c r="AC4" i="7" s="1"/>
  <c r="K4" i="7"/>
  <c r="R4" i="7" s="1"/>
  <c r="J4" i="7"/>
  <c r="O3" i="7"/>
  <c r="N3" i="7"/>
  <c r="AD3" i="7" s="1"/>
  <c r="M3" i="7"/>
  <c r="S3" i="7" s="1"/>
  <c r="L3" i="7"/>
  <c r="K3" i="7"/>
  <c r="J3" i="7"/>
  <c r="AC2" i="7"/>
  <c r="O2" i="7"/>
  <c r="N2" i="7"/>
  <c r="M2" i="7"/>
  <c r="L2" i="7"/>
  <c r="K2" i="7"/>
  <c r="J2" i="7"/>
  <c r="AB2" i="7" s="1"/>
  <c r="X51" i="2"/>
  <c r="Y77" i="2"/>
  <c r="J12" i="2"/>
  <c r="K12" i="2"/>
  <c r="R12" i="2" s="1"/>
  <c r="W12" i="2" s="1"/>
  <c r="Q12" i="2"/>
  <c r="L12" i="2"/>
  <c r="S12" i="2" s="1"/>
  <c r="M12" i="2"/>
  <c r="N12" i="2"/>
  <c r="T12" i="2"/>
  <c r="O12" i="2"/>
  <c r="U12" i="2"/>
  <c r="J11" i="2"/>
  <c r="K11" i="2"/>
  <c r="L11" i="2"/>
  <c r="S11" i="2" s="1"/>
  <c r="R11" i="2"/>
  <c r="M11" i="2"/>
  <c r="T11" i="2" s="1"/>
  <c r="N11" i="2"/>
  <c r="O11" i="2"/>
  <c r="J13" i="2"/>
  <c r="K13" i="2"/>
  <c r="L13" i="2"/>
  <c r="S13" i="2" s="1"/>
  <c r="X13" i="2" s="1"/>
  <c r="M13" i="2"/>
  <c r="N13" i="2"/>
  <c r="O13" i="2"/>
  <c r="J14" i="2"/>
  <c r="K14" i="2"/>
  <c r="R14" i="2" s="1"/>
  <c r="Q14" i="2"/>
  <c r="L14" i="2"/>
  <c r="M14" i="2"/>
  <c r="S14" i="2"/>
  <c r="N14" i="2"/>
  <c r="U14" i="2" s="1"/>
  <c r="T14" i="2"/>
  <c r="O14" i="2"/>
  <c r="J15" i="2"/>
  <c r="K15" i="2"/>
  <c r="Q15" i="2"/>
  <c r="L15" i="2"/>
  <c r="M15" i="2"/>
  <c r="T15" i="2" s="1"/>
  <c r="Y15" i="2" s="1"/>
  <c r="N15" i="2"/>
  <c r="O15" i="2"/>
  <c r="J16" i="2"/>
  <c r="K16" i="2"/>
  <c r="R16" i="2" s="1"/>
  <c r="L16" i="2"/>
  <c r="S16" i="2" s="1"/>
  <c r="M16" i="2"/>
  <c r="N16" i="2"/>
  <c r="T16" i="2"/>
  <c r="O16" i="2"/>
  <c r="J17" i="2"/>
  <c r="K17" i="2"/>
  <c r="R17" i="2" s="1"/>
  <c r="L17" i="2"/>
  <c r="M17" i="2"/>
  <c r="N17" i="2"/>
  <c r="O17" i="2"/>
  <c r="J18" i="2"/>
  <c r="Q18" i="2" s="1"/>
  <c r="K18" i="2"/>
  <c r="L18" i="2"/>
  <c r="R18" i="2"/>
  <c r="W18" i="2" s="1"/>
  <c r="M18" i="2"/>
  <c r="N18" i="2"/>
  <c r="O18" i="2"/>
  <c r="J19" i="2"/>
  <c r="K19" i="2"/>
  <c r="Q19" i="2"/>
  <c r="L19" i="2"/>
  <c r="S19" i="2" s="1"/>
  <c r="R19" i="2"/>
  <c r="M19" i="2"/>
  <c r="N19" i="2"/>
  <c r="O19" i="2"/>
  <c r="J20" i="2"/>
  <c r="K20" i="2"/>
  <c r="Q20" i="2"/>
  <c r="L20" i="2"/>
  <c r="R20" i="2"/>
  <c r="M20" i="2"/>
  <c r="T20" i="2" s="1"/>
  <c r="S20" i="2"/>
  <c r="N20" i="2"/>
  <c r="U20" i="2" s="1"/>
  <c r="O20" i="2"/>
  <c r="J21" i="2"/>
  <c r="Q21" i="2" s="1"/>
  <c r="K21" i="2"/>
  <c r="R21" i="2" s="1"/>
  <c r="L21" i="2"/>
  <c r="M21" i="2"/>
  <c r="S21" i="2"/>
  <c r="N21" i="2"/>
  <c r="T21" i="2"/>
  <c r="O21" i="2"/>
  <c r="J22" i="2"/>
  <c r="K22" i="2"/>
  <c r="R22" i="2" s="1"/>
  <c r="Q22" i="2"/>
  <c r="L22" i="2"/>
  <c r="S22" i="2" s="1"/>
  <c r="X22" i="2" s="1"/>
  <c r="M22" i="2"/>
  <c r="N22" i="2"/>
  <c r="T22" i="2"/>
  <c r="O22" i="2"/>
  <c r="J23" i="2"/>
  <c r="Q23" i="2" s="1"/>
  <c r="K23" i="2"/>
  <c r="L23" i="2"/>
  <c r="M23" i="2"/>
  <c r="T23" i="2" s="1"/>
  <c r="N23" i="2"/>
  <c r="O23" i="2"/>
  <c r="J24" i="2"/>
  <c r="Q24" i="2" s="1"/>
  <c r="K24" i="2"/>
  <c r="L24" i="2"/>
  <c r="R24" i="2"/>
  <c r="M24" i="2"/>
  <c r="N24" i="2"/>
  <c r="O24" i="2"/>
  <c r="J25" i="2"/>
  <c r="K25" i="2"/>
  <c r="L25" i="2"/>
  <c r="S25" i="2" s="1"/>
  <c r="M25" i="2"/>
  <c r="T25" i="2" s="1"/>
  <c r="N25" i="2"/>
  <c r="O25" i="2"/>
  <c r="J26" i="2"/>
  <c r="K26" i="2"/>
  <c r="R26" i="2" s="1"/>
  <c r="Q26" i="2"/>
  <c r="L26" i="2"/>
  <c r="M26" i="2"/>
  <c r="T26" i="2" s="1"/>
  <c r="S26" i="2"/>
  <c r="N26" i="2"/>
  <c r="O26" i="2"/>
  <c r="J27" i="2"/>
  <c r="K27" i="2"/>
  <c r="Q27" i="2"/>
  <c r="L27" i="2"/>
  <c r="M27" i="2"/>
  <c r="T27" i="2" s="1"/>
  <c r="N27" i="2"/>
  <c r="O27" i="2"/>
  <c r="J28" i="2"/>
  <c r="Q28" i="2" s="1"/>
  <c r="V28" i="2" s="1"/>
  <c r="K28" i="2"/>
  <c r="R28" i="2" s="1"/>
  <c r="L28" i="2"/>
  <c r="M28" i="2"/>
  <c r="N28" i="2"/>
  <c r="T28" i="2"/>
  <c r="O28" i="2"/>
  <c r="J29" i="2"/>
  <c r="K29" i="2"/>
  <c r="R29" i="2" s="1"/>
  <c r="W29" i="2" s="1"/>
  <c r="L29" i="2"/>
  <c r="M29" i="2"/>
  <c r="N29" i="2"/>
  <c r="O29" i="2"/>
  <c r="J30" i="2"/>
  <c r="K30" i="2"/>
  <c r="Q30" i="2"/>
  <c r="L30" i="2"/>
  <c r="R30" i="2"/>
  <c r="M30" i="2"/>
  <c r="N30" i="2"/>
  <c r="O30" i="2"/>
  <c r="J31" i="2"/>
  <c r="K31" i="2"/>
  <c r="R31" i="2" s="1"/>
  <c r="Q31" i="2"/>
  <c r="L31" i="2"/>
  <c r="S31" i="2" s="1"/>
  <c r="M31" i="2"/>
  <c r="N31" i="2"/>
  <c r="O31" i="2"/>
  <c r="J32" i="2"/>
  <c r="K32" i="2"/>
  <c r="R32" i="2" s="1"/>
  <c r="L32" i="2"/>
  <c r="S32" i="2" s="1"/>
  <c r="M32" i="2"/>
  <c r="T32" i="2" s="1"/>
  <c r="N32" i="2"/>
  <c r="U32" i="2" s="1"/>
  <c r="O32" i="2"/>
  <c r="J33" i="2"/>
  <c r="K33" i="2"/>
  <c r="Q33" i="2"/>
  <c r="L33" i="2"/>
  <c r="M33" i="2"/>
  <c r="T33" i="2" s="1"/>
  <c r="S33" i="2"/>
  <c r="N33" i="2"/>
  <c r="O33" i="2"/>
  <c r="J34" i="2"/>
  <c r="Q34" i="2" s="1"/>
  <c r="K34" i="2"/>
  <c r="R34" i="2" s="1"/>
  <c r="L34" i="2"/>
  <c r="M34" i="2"/>
  <c r="N34" i="2"/>
  <c r="T34" i="2"/>
  <c r="O34" i="2"/>
  <c r="J35" i="2"/>
  <c r="K35" i="2"/>
  <c r="R35" i="2" s="1"/>
  <c r="Q35" i="2"/>
  <c r="L35" i="2"/>
  <c r="M35" i="2"/>
  <c r="N35" i="2"/>
  <c r="O35" i="2"/>
  <c r="J36" i="2"/>
  <c r="K36" i="2"/>
  <c r="L36" i="2"/>
  <c r="S36" i="2" s="1"/>
  <c r="R36" i="2"/>
  <c r="M36" i="2"/>
  <c r="N36" i="2"/>
  <c r="O36" i="2"/>
  <c r="J37" i="2"/>
  <c r="K37" i="2"/>
  <c r="L37" i="2"/>
  <c r="M37" i="2"/>
  <c r="S37" i="2"/>
  <c r="N37" i="2"/>
  <c r="O37" i="2"/>
  <c r="J38" i="2"/>
  <c r="Q38" i="2" s="1"/>
  <c r="K38" i="2"/>
  <c r="L38" i="2"/>
  <c r="S38" i="2" s="1"/>
  <c r="M38" i="2"/>
  <c r="T38" i="2" s="1"/>
  <c r="N38" i="2"/>
  <c r="U38" i="2" s="1"/>
  <c r="O38" i="2"/>
  <c r="J39" i="2"/>
  <c r="K39" i="2"/>
  <c r="L39" i="2"/>
  <c r="M39" i="2"/>
  <c r="T39" i="2" s="1"/>
  <c r="N39" i="2"/>
  <c r="O39" i="2"/>
  <c r="J40" i="2"/>
  <c r="Q40" i="2" s="1"/>
  <c r="K40" i="2"/>
  <c r="L40" i="2"/>
  <c r="M40" i="2"/>
  <c r="N40" i="2"/>
  <c r="T40" i="2"/>
  <c r="O40" i="2"/>
  <c r="J41" i="2"/>
  <c r="Q41" i="2" s="1"/>
  <c r="K41" i="2"/>
  <c r="R41" i="2" s="1"/>
  <c r="L41" i="2"/>
  <c r="M41" i="2"/>
  <c r="T41" i="2" s="1"/>
  <c r="Y41" i="2" s="1"/>
  <c r="N41" i="2"/>
  <c r="O41" i="2"/>
  <c r="J42" i="2"/>
  <c r="K42" i="2"/>
  <c r="Q42" i="2"/>
  <c r="L42" i="2"/>
  <c r="S42" i="2" s="1"/>
  <c r="R42" i="2"/>
  <c r="M42" i="2"/>
  <c r="T42" i="2" s="1"/>
  <c r="Y42" i="2" s="1"/>
  <c r="N42" i="2"/>
  <c r="O42" i="2"/>
  <c r="J43" i="2"/>
  <c r="Q43" i="2" s="1"/>
  <c r="V43" i="2" s="1"/>
  <c r="K43" i="2"/>
  <c r="R43" i="2" s="1"/>
  <c r="L43" i="2"/>
  <c r="M43" i="2"/>
  <c r="S43" i="2"/>
  <c r="N43" i="2"/>
  <c r="O43" i="2"/>
  <c r="J44" i="2"/>
  <c r="K44" i="2"/>
  <c r="L44" i="2"/>
  <c r="S44" i="2" s="1"/>
  <c r="M44" i="2"/>
  <c r="T44" i="2" s="1"/>
  <c r="N44" i="2"/>
  <c r="U44" i="2" s="1"/>
  <c r="O44" i="2"/>
  <c r="J45" i="2"/>
  <c r="K45" i="2"/>
  <c r="R45" i="2" s="1"/>
  <c r="Q45" i="2"/>
  <c r="L45" i="2"/>
  <c r="S45" i="2" s="1"/>
  <c r="M45" i="2"/>
  <c r="N45" i="2"/>
  <c r="T45" i="2"/>
  <c r="O45" i="2"/>
  <c r="J46" i="2"/>
  <c r="Q46" i="2" s="1"/>
  <c r="K46" i="2"/>
  <c r="L46" i="2"/>
  <c r="R46" i="2"/>
  <c r="M46" i="2"/>
  <c r="T46" i="2" s="1"/>
  <c r="Y46" i="2" s="1"/>
  <c r="S46" i="2"/>
  <c r="X46" i="2" s="1"/>
  <c r="N46" i="2"/>
  <c r="O46" i="2"/>
  <c r="J47" i="2"/>
  <c r="Q47" i="2" s="1"/>
  <c r="K47" i="2"/>
  <c r="R47" i="2" s="1"/>
  <c r="L47" i="2"/>
  <c r="M47" i="2"/>
  <c r="S47" i="2"/>
  <c r="N47" i="2"/>
  <c r="O47" i="2"/>
  <c r="J48" i="2"/>
  <c r="Q48" i="2" s="1"/>
  <c r="V48" i="2" s="1"/>
  <c r="K48" i="2"/>
  <c r="L48" i="2"/>
  <c r="S48" i="2" s="1"/>
  <c r="R48" i="2"/>
  <c r="M48" i="2"/>
  <c r="T48" i="2" s="1"/>
  <c r="N48" i="2"/>
  <c r="O48" i="2"/>
  <c r="J49" i="2"/>
  <c r="K49" i="2"/>
  <c r="L49" i="2"/>
  <c r="S49" i="2" s="1"/>
  <c r="X49" i="2" s="1"/>
  <c r="M49" i="2"/>
  <c r="T49" i="2" s="1"/>
  <c r="N49" i="2"/>
  <c r="O49" i="2"/>
  <c r="J50" i="2"/>
  <c r="K50" i="2"/>
  <c r="L50" i="2"/>
  <c r="M50" i="2"/>
  <c r="S50" i="2"/>
  <c r="N50" i="2"/>
  <c r="T50" i="2"/>
  <c r="O50" i="2"/>
  <c r="J51" i="2"/>
  <c r="K51" i="2"/>
  <c r="Q51" i="2"/>
  <c r="L51" i="2"/>
  <c r="S51" i="2" s="1"/>
  <c r="M51" i="2"/>
  <c r="N51" i="2"/>
  <c r="T51" i="2"/>
  <c r="Y51" i="2" s="1"/>
  <c r="O51" i="2"/>
  <c r="J52" i="2"/>
  <c r="K52" i="2"/>
  <c r="Q52" i="2"/>
  <c r="L52" i="2"/>
  <c r="S52" i="2" s="1"/>
  <c r="M52" i="2"/>
  <c r="N52" i="2"/>
  <c r="T52" i="2"/>
  <c r="O52" i="2"/>
  <c r="J53" i="2"/>
  <c r="K53" i="2"/>
  <c r="Q53" i="2"/>
  <c r="L53" i="2"/>
  <c r="R53" i="2"/>
  <c r="M53" i="2"/>
  <c r="N53" i="2"/>
  <c r="O53" i="2"/>
  <c r="J54" i="2"/>
  <c r="K54" i="2"/>
  <c r="R54" i="2" s="1"/>
  <c r="Q54" i="2"/>
  <c r="L54" i="2"/>
  <c r="S54" i="2" s="1"/>
  <c r="M54" i="2"/>
  <c r="T54" i="2" s="1"/>
  <c r="N54" i="2"/>
  <c r="O54" i="2"/>
  <c r="J55" i="2"/>
  <c r="K55" i="2"/>
  <c r="L55" i="2"/>
  <c r="S55" i="2" s="1"/>
  <c r="M55" i="2"/>
  <c r="N55" i="2"/>
  <c r="O55" i="2"/>
  <c r="J56" i="2"/>
  <c r="K56" i="2"/>
  <c r="R56" i="2" s="1"/>
  <c r="Q56" i="2"/>
  <c r="L56" i="2"/>
  <c r="M56" i="2"/>
  <c r="N56" i="2"/>
  <c r="T56" i="2"/>
  <c r="O56" i="2"/>
  <c r="J57" i="2"/>
  <c r="K57" i="2"/>
  <c r="R57" i="2" s="1"/>
  <c r="Q57" i="2"/>
  <c r="L57" i="2"/>
  <c r="S57" i="2" s="1"/>
  <c r="M57" i="2"/>
  <c r="T57" i="2" s="1"/>
  <c r="N57" i="2"/>
  <c r="O57" i="2"/>
  <c r="J58" i="2"/>
  <c r="K58" i="2"/>
  <c r="R58" i="2" s="1"/>
  <c r="Q58" i="2"/>
  <c r="L58" i="2"/>
  <c r="M58" i="2"/>
  <c r="T58" i="2" s="1"/>
  <c r="S58" i="2"/>
  <c r="N58" i="2"/>
  <c r="O58" i="2"/>
  <c r="J59" i="2"/>
  <c r="K59" i="2"/>
  <c r="Q59" i="2"/>
  <c r="V59" i="2" s="1"/>
  <c r="L59" i="2"/>
  <c r="S59" i="2" s="1"/>
  <c r="X59" i="2" s="1"/>
  <c r="R59" i="2"/>
  <c r="M59" i="2"/>
  <c r="N59" i="2"/>
  <c r="T59" i="2"/>
  <c r="O59" i="2"/>
  <c r="J60" i="2"/>
  <c r="Q60" i="2" s="1"/>
  <c r="V60" i="2" s="1"/>
  <c r="K60" i="2"/>
  <c r="L60" i="2"/>
  <c r="R60" i="2"/>
  <c r="M60" i="2"/>
  <c r="T60" i="2" s="1"/>
  <c r="S60" i="2"/>
  <c r="N60" i="2"/>
  <c r="O60" i="2"/>
  <c r="U60" i="2"/>
  <c r="J61" i="2"/>
  <c r="K61" i="2"/>
  <c r="Q61" i="2"/>
  <c r="L61" i="2"/>
  <c r="R61" i="2"/>
  <c r="M61" i="2"/>
  <c r="T61" i="2" s="1"/>
  <c r="S61" i="2"/>
  <c r="N61" i="2"/>
  <c r="U61" i="2" s="1"/>
  <c r="O61" i="2"/>
  <c r="J62" i="2"/>
  <c r="Q62" i="2" s="1"/>
  <c r="K62" i="2"/>
  <c r="R62" i="2" s="1"/>
  <c r="W62" i="2" s="1"/>
  <c r="L62" i="2"/>
  <c r="M62" i="2"/>
  <c r="S62" i="2"/>
  <c r="N62" i="2"/>
  <c r="U62" i="2" s="1"/>
  <c r="T62" i="2"/>
  <c r="O62" i="2"/>
  <c r="J63" i="2"/>
  <c r="Q63" i="2" s="1"/>
  <c r="K63" i="2"/>
  <c r="R63" i="2" s="1"/>
  <c r="L63" i="2"/>
  <c r="M63" i="2"/>
  <c r="S63" i="2"/>
  <c r="N63" i="2"/>
  <c r="U63" i="2" s="1"/>
  <c r="Z63" i="2" s="1"/>
  <c r="T63" i="2"/>
  <c r="Y63" i="2" s="1"/>
  <c r="O63" i="2"/>
  <c r="J64" i="2"/>
  <c r="K64" i="2"/>
  <c r="R64" i="2" s="1"/>
  <c r="Q64" i="2"/>
  <c r="L64" i="2"/>
  <c r="S64" i="2" s="1"/>
  <c r="M64" i="2"/>
  <c r="N64" i="2"/>
  <c r="T64" i="2"/>
  <c r="O64" i="2"/>
  <c r="U64" i="2"/>
  <c r="J65" i="2"/>
  <c r="K65" i="2"/>
  <c r="Q65" i="2"/>
  <c r="L65" i="2"/>
  <c r="M65" i="2"/>
  <c r="N65" i="2"/>
  <c r="T65" i="2"/>
  <c r="O65" i="2"/>
  <c r="U65" i="2"/>
  <c r="J66" i="2"/>
  <c r="K66" i="2"/>
  <c r="R66" i="2" s="1"/>
  <c r="Q66" i="2"/>
  <c r="L66" i="2"/>
  <c r="M66" i="2"/>
  <c r="T66" i="2" s="1"/>
  <c r="Y66" i="2" s="1"/>
  <c r="N66" i="2"/>
  <c r="U66" i="2" s="1"/>
  <c r="O66" i="2"/>
  <c r="J67" i="2"/>
  <c r="K67" i="2"/>
  <c r="Q67" i="2"/>
  <c r="L67" i="2"/>
  <c r="R67" i="2"/>
  <c r="M67" i="2"/>
  <c r="N67" i="2"/>
  <c r="O67" i="2"/>
  <c r="U67" i="2"/>
  <c r="Z67" i="2" s="1"/>
  <c r="J68" i="2"/>
  <c r="K68" i="2"/>
  <c r="Q68" i="2"/>
  <c r="L68" i="2"/>
  <c r="R68" i="2"/>
  <c r="M68" i="2"/>
  <c r="S68" i="2"/>
  <c r="N68" i="2"/>
  <c r="U68" i="2" s="1"/>
  <c r="Z68" i="2" s="1"/>
  <c r="O68" i="2"/>
  <c r="J69" i="2"/>
  <c r="Q69" i="2" s="1"/>
  <c r="K69" i="2"/>
  <c r="R69" i="2" s="1"/>
  <c r="W69" i="2" s="1"/>
  <c r="L69" i="2"/>
  <c r="S69" i="2" s="1"/>
  <c r="M69" i="2"/>
  <c r="N69" i="2"/>
  <c r="O69" i="2"/>
  <c r="J70" i="2"/>
  <c r="Q70" i="2" s="1"/>
  <c r="K70" i="2"/>
  <c r="R70" i="2" s="1"/>
  <c r="L70" i="2"/>
  <c r="S70" i="2" s="1"/>
  <c r="M70" i="2"/>
  <c r="T70" i="2" s="1"/>
  <c r="N70" i="2"/>
  <c r="O70" i="2"/>
  <c r="J71" i="2"/>
  <c r="K71" i="2"/>
  <c r="Q71" i="2"/>
  <c r="L71" i="2"/>
  <c r="S71" i="2" s="1"/>
  <c r="R71" i="2"/>
  <c r="M71" i="2"/>
  <c r="N71" i="2"/>
  <c r="T71" i="2"/>
  <c r="O71" i="2"/>
  <c r="J72" i="2"/>
  <c r="Q72" i="2" s="1"/>
  <c r="K72" i="2"/>
  <c r="L72" i="2"/>
  <c r="R72" i="2"/>
  <c r="M72" i="2"/>
  <c r="T72" i="2" s="1"/>
  <c r="S72" i="2"/>
  <c r="N72" i="2"/>
  <c r="O72" i="2"/>
  <c r="U72" i="2"/>
  <c r="J73" i="2"/>
  <c r="K73" i="2"/>
  <c r="Q73" i="2"/>
  <c r="L73" i="2"/>
  <c r="R73" i="2"/>
  <c r="M73" i="2"/>
  <c r="T73" i="2" s="1"/>
  <c r="S73" i="2"/>
  <c r="N73" i="2"/>
  <c r="U73" i="2" s="1"/>
  <c r="O73" i="2"/>
  <c r="J74" i="2"/>
  <c r="Q74" i="2" s="1"/>
  <c r="K74" i="2"/>
  <c r="R74" i="2" s="1"/>
  <c r="W74" i="2" s="1"/>
  <c r="L74" i="2"/>
  <c r="M74" i="2"/>
  <c r="S74" i="2"/>
  <c r="X75" i="2" s="1"/>
  <c r="N74" i="2"/>
  <c r="U74" i="2" s="1"/>
  <c r="T74" i="2"/>
  <c r="O74" i="2"/>
  <c r="J75" i="2"/>
  <c r="Q75" i="2" s="1"/>
  <c r="V75" i="2" s="1"/>
  <c r="K75" i="2"/>
  <c r="R75" i="2" s="1"/>
  <c r="W75" i="2" s="1"/>
  <c r="L75" i="2"/>
  <c r="M75" i="2"/>
  <c r="S75" i="2"/>
  <c r="N75" i="2"/>
  <c r="U75" i="2" s="1"/>
  <c r="T75" i="2"/>
  <c r="O75" i="2"/>
  <c r="J76" i="2"/>
  <c r="K76" i="2"/>
  <c r="R76" i="2" s="1"/>
  <c r="Q76" i="2"/>
  <c r="L76" i="2"/>
  <c r="S76" i="2" s="1"/>
  <c r="M76" i="2"/>
  <c r="N76" i="2"/>
  <c r="T76" i="2"/>
  <c r="O76" i="2"/>
  <c r="U76" i="2"/>
  <c r="J77" i="2"/>
  <c r="K77" i="2"/>
  <c r="Q77" i="2"/>
  <c r="L77" i="2"/>
  <c r="M77" i="2"/>
  <c r="N77" i="2"/>
  <c r="T77" i="2"/>
  <c r="O77" i="2"/>
  <c r="U77" i="2"/>
  <c r="Z77" i="2" s="1"/>
  <c r="J78" i="2"/>
  <c r="K78" i="2"/>
  <c r="R78" i="2" s="1"/>
  <c r="Q78" i="2"/>
  <c r="V78" i="2" s="1"/>
  <c r="L78" i="2"/>
  <c r="M78" i="2"/>
  <c r="T78" i="2" s="1"/>
  <c r="N78" i="2"/>
  <c r="U78" i="2" s="1"/>
  <c r="O78" i="2"/>
  <c r="J79" i="2"/>
  <c r="K79" i="2"/>
  <c r="Q79" i="2"/>
  <c r="L79" i="2"/>
  <c r="R79" i="2"/>
  <c r="M79" i="2"/>
  <c r="N79" i="2"/>
  <c r="O79" i="2"/>
  <c r="U79" i="2"/>
  <c r="J80" i="2"/>
  <c r="K80" i="2"/>
  <c r="Q80" i="2"/>
  <c r="L80" i="2"/>
  <c r="R80" i="2"/>
  <c r="M80" i="2"/>
  <c r="S80" i="2"/>
  <c r="N80" i="2"/>
  <c r="U80" i="2" s="1"/>
  <c r="Z80" i="2" s="1"/>
  <c r="O80" i="2"/>
  <c r="J81" i="2"/>
  <c r="Q81" i="2" s="1"/>
  <c r="K81" i="2"/>
  <c r="R81" i="2" s="1"/>
  <c r="L81" i="2"/>
  <c r="M81" i="2"/>
  <c r="S81" i="2"/>
  <c r="N81" i="2"/>
  <c r="O81" i="2"/>
  <c r="J82" i="2"/>
  <c r="Q82" i="2" s="1"/>
  <c r="K82" i="2"/>
  <c r="L82" i="2"/>
  <c r="S82" i="2" s="1"/>
  <c r="X82" i="2" s="1"/>
  <c r="R82" i="2"/>
  <c r="M82" i="2"/>
  <c r="T82" i="2" s="1"/>
  <c r="N82" i="2"/>
  <c r="O82" i="2"/>
  <c r="J83" i="2"/>
  <c r="K83" i="2"/>
  <c r="Q83" i="2"/>
  <c r="L83" i="2"/>
  <c r="S83" i="2" s="1"/>
  <c r="R83" i="2"/>
  <c r="M83" i="2"/>
  <c r="N83" i="2"/>
  <c r="O83" i="2"/>
  <c r="J84" i="2"/>
  <c r="K84" i="2"/>
  <c r="Q84" i="2"/>
  <c r="L84" i="2"/>
  <c r="R84" i="2"/>
  <c r="M84" i="2"/>
  <c r="T84" i="2" s="1"/>
  <c r="S84" i="2"/>
  <c r="X85" i="2" s="1"/>
  <c r="N84" i="2"/>
  <c r="U84" i="2" s="1"/>
  <c r="O84" i="2"/>
  <c r="J85" i="2"/>
  <c r="Q85" i="2" s="1"/>
  <c r="V85" i="2" s="1"/>
  <c r="K85" i="2"/>
  <c r="R85" i="2" s="1"/>
  <c r="W85" i="2" s="1"/>
  <c r="L85" i="2"/>
  <c r="M85" i="2"/>
  <c r="S85" i="2"/>
  <c r="N85" i="2"/>
  <c r="U85" i="2" s="1"/>
  <c r="Z85" i="2" s="1"/>
  <c r="T85" i="2"/>
  <c r="Y85" i="2" s="1"/>
  <c r="O85" i="2"/>
  <c r="J86" i="2"/>
  <c r="K86" i="2"/>
  <c r="R86" i="2" s="1"/>
  <c r="Q86" i="2"/>
  <c r="V87" i="2" s="1"/>
  <c r="L86" i="2"/>
  <c r="S86" i="2" s="1"/>
  <c r="M86" i="2"/>
  <c r="N86" i="2"/>
  <c r="T86" i="2"/>
  <c r="O86" i="2"/>
  <c r="U86" i="2"/>
  <c r="J87" i="2"/>
  <c r="K87" i="2"/>
  <c r="R87" i="2" s="1"/>
  <c r="Q87" i="2"/>
  <c r="L87" i="2"/>
  <c r="S87" i="2" s="1"/>
  <c r="M87" i="2"/>
  <c r="N87" i="2"/>
  <c r="T87" i="2"/>
  <c r="O87" i="2"/>
  <c r="U87" i="2"/>
  <c r="U24" i="7" l="1"/>
  <c r="S46" i="7"/>
  <c r="V46" i="7" s="1"/>
  <c r="AC48" i="7"/>
  <c r="AF49" i="7" s="1"/>
  <c r="Q50" i="7"/>
  <c r="U6" i="7"/>
  <c r="U46" i="7"/>
  <c r="R12" i="7"/>
  <c r="AB14" i="7"/>
  <c r="AE14" i="7" s="1"/>
  <c r="AH14" i="7" s="1"/>
  <c r="AG28" i="7"/>
  <c r="S36" i="7"/>
  <c r="V36" i="7" s="1"/>
  <c r="S48" i="7"/>
  <c r="AB50" i="7"/>
  <c r="AB52" i="7"/>
  <c r="AC53" i="7"/>
  <c r="AF53" i="7" s="1"/>
  <c r="AB13" i="7"/>
  <c r="AI13" i="7" s="1"/>
  <c r="AC3" i="7"/>
  <c r="AF3" i="7" s="1"/>
  <c r="AD8" i="7"/>
  <c r="AG8" i="7" s="1"/>
  <c r="AD10" i="7"/>
  <c r="AD12" i="7"/>
  <c r="AG12" i="7" s="1"/>
  <c r="R14" i="7"/>
  <c r="AD17" i="7"/>
  <c r="AG18" i="7" s="1"/>
  <c r="S34" i="7"/>
  <c r="AD36" i="7"/>
  <c r="AG36" i="7" s="1"/>
  <c r="AD38" i="7"/>
  <c r="S41" i="7"/>
  <c r="V41" i="7" s="1"/>
  <c r="AC45" i="7"/>
  <c r="AD48" i="7"/>
  <c r="AG49" i="7" s="1"/>
  <c r="S53" i="7"/>
  <c r="V53" i="7" s="1"/>
  <c r="AG19" i="7"/>
  <c r="Q27" i="7"/>
  <c r="AC5" i="7"/>
  <c r="AF5" i="7" s="1"/>
  <c r="Q9" i="7"/>
  <c r="AC29" i="7"/>
  <c r="R37" i="7"/>
  <c r="S40" i="7"/>
  <c r="R49" i="7"/>
  <c r="S5" i="7"/>
  <c r="V5" i="7" s="1"/>
  <c r="AC11" i="7"/>
  <c r="AF12" i="7" s="1"/>
  <c r="AD16" i="7"/>
  <c r="R18" i="7"/>
  <c r="X18" i="7" s="1"/>
  <c r="S27" i="7"/>
  <c r="V28" i="7" s="1"/>
  <c r="AC35" i="7"/>
  <c r="AF35" i="7" s="1"/>
  <c r="Q40" i="7"/>
  <c r="R45" i="7"/>
  <c r="AC47" i="7"/>
  <c r="AF47" i="7" s="1"/>
  <c r="AC49" i="7"/>
  <c r="R54" i="7"/>
  <c r="Q16" i="7"/>
  <c r="X16" i="7" s="1"/>
  <c r="S18" i="7"/>
  <c r="V18" i="7" s="1"/>
  <c r="AG39" i="7"/>
  <c r="R52" i="7"/>
  <c r="X52" i="7" s="1"/>
  <c r="S54" i="7"/>
  <c r="V35" i="7"/>
  <c r="AB4" i="7"/>
  <c r="AI4" i="7" s="1"/>
  <c r="R15" i="7"/>
  <c r="AD18" i="7"/>
  <c r="Q24" i="7"/>
  <c r="Q26" i="7"/>
  <c r="AB32" i="7"/>
  <c r="AI32" i="7" s="1"/>
  <c r="AB34" i="7"/>
  <c r="S39" i="7"/>
  <c r="X39" i="7" s="1"/>
  <c r="AB46" i="7"/>
  <c r="AI46" i="7" s="1"/>
  <c r="AD51" i="7"/>
  <c r="AG52" i="7" s="1"/>
  <c r="G3" i="14"/>
  <c r="F4" i="14"/>
  <c r="T39" i="7"/>
  <c r="U5" i="7"/>
  <c r="V21" i="7"/>
  <c r="U33" i="7"/>
  <c r="X9" i="7"/>
  <c r="AG4" i="7"/>
  <c r="AF36" i="7"/>
  <c r="AF30" i="7"/>
  <c r="AF54" i="7"/>
  <c r="AF18" i="7"/>
  <c r="AC22" i="7"/>
  <c r="AF22" i="7" s="1"/>
  <c r="V54" i="7"/>
  <c r="Q33" i="7"/>
  <c r="X33" i="7" s="1"/>
  <c r="Y33" i="7" s="1"/>
  <c r="R9" i="7"/>
  <c r="S15" i="7"/>
  <c r="V16" i="7" s="1"/>
  <c r="R27" i="7"/>
  <c r="X27" i="7" s="1"/>
  <c r="Q32" i="7"/>
  <c r="X32" i="7" s="1"/>
  <c r="Q8" i="7"/>
  <c r="AG11" i="7"/>
  <c r="AF46" i="7"/>
  <c r="AG47" i="7"/>
  <c r="V49" i="7"/>
  <c r="Q4" i="7"/>
  <c r="X4" i="7" s="1"/>
  <c r="AB10" i="7"/>
  <c r="AE10" i="7" s="1"/>
  <c r="S11" i="7"/>
  <c r="V11" i="7" s="1"/>
  <c r="AB16" i="7"/>
  <c r="AE16" i="7" s="1"/>
  <c r="Q19" i="7"/>
  <c r="T20" i="7" s="1"/>
  <c r="S20" i="7"/>
  <c r="AB22" i="7"/>
  <c r="AD23" i="7"/>
  <c r="AG23" i="7" s="1"/>
  <c r="R25" i="7"/>
  <c r="U25" i="7" s="1"/>
  <c r="AC31" i="7"/>
  <c r="R41" i="7"/>
  <c r="U41" i="7" s="1"/>
  <c r="AB43" i="7"/>
  <c r="AD53" i="7"/>
  <c r="AG53" i="7" s="1"/>
  <c r="S13" i="7"/>
  <c r="V13" i="7" s="1"/>
  <c r="Q14" i="7"/>
  <c r="T15" i="7" s="1"/>
  <c r="S17" i="7"/>
  <c r="AD20" i="7"/>
  <c r="AG20" i="7" s="1"/>
  <c r="AC25" i="7"/>
  <c r="AB28" i="7"/>
  <c r="S31" i="7"/>
  <c r="V31" i="7" s="1"/>
  <c r="Q46" i="7"/>
  <c r="T46" i="7" s="1"/>
  <c r="AF48" i="7"/>
  <c r="AF13" i="7"/>
  <c r="AC28" i="7"/>
  <c r="AF28" i="7" s="1"/>
  <c r="AC16" i="7"/>
  <c r="AC50" i="7"/>
  <c r="AF51" i="7" s="1"/>
  <c r="S25" i="7"/>
  <c r="V29" i="7"/>
  <c r="AC39" i="7"/>
  <c r="AF40" i="7" s="1"/>
  <c r="AC51" i="7"/>
  <c r="AF52" i="7" s="1"/>
  <c r="AC10" i="7"/>
  <c r="AB24" i="7"/>
  <c r="AE25" i="7" s="1"/>
  <c r="U16" i="7"/>
  <c r="AG33" i="7"/>
  <c r="S2" i="7"/>
  <c r="V3" i="7" s="1"/>
  <c r="AD2" i="7"/>
  <c r="AI2" i="7" s="1"/>
  <c r="Q6" i="7"/>
  <c r="S10" i="7"/>
  <c r="S22" i="7"/>
  <c r="AD25" i="7"/>
  <c r="AG25" i="7" s="1"/>
  <c r="AD34" i="7"/>
  <c r="AG34" i="7" s="1"/>
  <c r="Q36" i="7"/>
  <c r="AD40" i="7"/>
  <c r="AG40" i="7" s="1"/>
  <c r="AD41" i="7"/>
  <c r="AG41" i="7" s="1"/>
  <c r="AB42" i="7"/>
  <c r="AE42" i="7" s="1"/>
  <c r="R48" i="7"/>
  <c r="X48" i="7" s="1"/>
  <c r="AC19" i="7"/>
  <c r="AF19" i="7" s="1"/>
  <c r="AF26" i="7"/>
  <c r="AD30" i="7"/>
  <c r="AG30" i="7" s="1"/>
  <c r="S33" i="7"/>
  <c r="AF41" i="7"/>
  <c r="AD54" i="7"/>
  <c r="V22" i="7"/>
  <c r="V23" i="7"/>
  <c r="AF31" i="7"/>
  <c r="AF32" i="7"/>
  <c r="V17" i="7"/>
  <c r="V33" i="7"/>
  <c r="V34" i="7"/>
  <c r="V4" i="7"/>
  <c r="V10" i="7"/>
  <c r="AD15" i="7"/>
  <c r="AE8" i="7"/>
  <c r="AC38" i="7"/>
  <c r="AB38" i="7"/>
  <c r="AI14" i="7"/>
  <c r="AJ14" i="7" s="1"/>
  <c r="S38" i="7"/>
  <c r="R38" i="7"/>
  <c r="U38" i="7" s="1"/>
  <c r="Q41" i="7"/>
  <c r="AB41" i="7"/>
  <c r="AF14" i="7"/>
  <c r="AB18" i="7"/>
  <c r="R22" i="7"/>
  <c r="U22" i="7" s="1"/>
  <c r="V30" i="7"/>
  <c r="AC44" i="7"/>
  <c r="AB44" i="7"/>
  <c r="V48" i="7"/>
  <c r="T52" i="7"/>
  <c r="AC7" i="7"/>
  <c r="AF7" i="7" s="1"/>
  <c r="S8" i="7"/>
  <c r="R8" i="7"/>
  <c r="U8" i="7" s="1"/>
  <c r="R13" i="7"/>
  <c r="AG27" i="7"/>
  <c r="AG32" i="7"/>
  <c r="S44" i="7"/>
  <c r="X44" i="7" s="1"/>
  <c r="R47" i="7"/>
  <c r="U47" i="7" s="1"/>
  <c r="U54" i="7"/>
  <c r="AC20" i="7"/>
  <c r="AB20" i="7"/>
  <c r="R2" i="7"/>
  <c r="Q2" i="7"/>
  <c r="Q5" i="7"/>
  <c r="AB5" i="7"/>
  <c r="S26" i="7"/>
  <c r="R26" i="7"/>
  <c r="T16" i="7"/>
  <c r="R20" i="7"/>
  <c r="U20" i="7" s="1"/>
  <c r="R28" i="7"/>
  <c r="Q28" i="7"/>
  <c r="V52" i="7"/>
  <c r="AE37" i="7"/>
  <c r="Q47" i="7"/>
  <c r="T48" i="7" s="1"/>
  <c r="AB47" i="7"/>
  <c r="Q54" i="7"/>
  <c r="AB54" i="7"/>
  <c r="AF6" i="7"/>
  <c r="S7" i="7"/>
  <c r="R10" i="7"/>
  <c r="Q10" i="7"/>
  <c r="Q12" i="7"/>
  <c r="AB12" i="7"/>
  <c r="U15" i="7"/>
  <c r="AD29" i="7"/>
  <c r="AG29" i="7" s="1"/>
  <c r="AC37" i="7"/>
  <c r="AF37" i="7" s="1"/>
  <c r="AD44" i="7"/>
  <c r="AG44" i="7" s="1"/>
  <c r="Q53" i="7"/>
  <c r="AB53" i="7"/>
  <c r="X15" i="7"/>
  <c r="AE43" i="7"/>
  <c r="AC15" i="7"/>
  <c r="AF15" i="7" s="1"/>
  <c r="X40" i="7"/>
  <c r="T40" i="7"/>
  <c r="AB48" i="7"/>
  <c r="Q23" i="7"/>
  <c r="T24" i="7" s="1"/>
  <c r="AB23" i="7"/>
  <c r="AI52" i="7"/>
  <c r="R3" i="7"/>
  <c r="Q3" i="7"/>
  <c r="AB26" i="7"/>
  <c r="S37" i="7"/>
  <c r="AG46" i="7"/>
  <c r="V47" i="7"/>
  <c r="AD6" i="7"/>
  <c r="AD9" i="7"/>
  <c r="Q17" i="7"/>
  <c r="AB17" i="7"/>
  <c r="AG22" i="7"/>
  <c r="Q31" i="7"/>
  <c r="AB31" i="7"/>
  <c r="AE32" i="7" s="1"/>
  <c r="AH32" i="7" s="1"/>
  <c r="R34" i="7"/>
  <c r="U34" i="7" s="1"/>
  <c r="Q34" i="7"/>
  <c r="AD37" i="7"/>
  <c r="U40" i="7"/>
  <c r="AC43" i="7"/>
  <c r="AF43" i="7" s="1"/>
  <c r="AD43" i="7"/>
  <c r="T45" i="7"/>
  <c r="T44" i="7"/>
  <c r="U12" i="7"/>
  <c r="T9" i="7"/>
  <c r="T14" i="7"/>
  <c r="Q30" i="7"/>
  <c r="AB30" i="7"/>
  <c r="U7" i="7"/>
  <c r="S12" i="7"/>
  <c r="AD14" i="7"/>
  <c r="AG14" i="7" s="1"/>
  <c r="R17" i="7"/>
  <c r="U17" i="7" s="1"/>
  <c r="R21" i="7"/>
  <c r="Q21" i="7"/>
  <c r="R31" i="7"/>
  <c r="U31" i="7" s="1"/>
  <c r="U44" i="7"/>
  <c r="X46" i="7"/>
  <c r="Q49" i="7"/>
  <c r="AB49" i="7"/>
  <c r="AF42" i="7"/>
  <c r="S50" i="7"/>
  <c r="V50" i="7" s="1"/>
  <c r="R50" i="7"/>
  <c r="U50" i="7" s="1"/>
  <c r="AB6" i="7"/>
  <c r="Q35" i="7"/>
  <c r="AB35" i="7"/>
  <c r="T42" i="7"/>
  <c r="AG5" i="7"/>
  <c r="Q11" i="7"/>
  <c r="AB11" i="7"/>
  <c r="AC24" i="7"/>
  <c r="AF24" i="7" s="1"/>
  <c r="Q29" i="7"/>
  <c r="AB29" i="7"/>
  <c r="R35" i="7"/>
  <c r="U35" i="7" s="1"/>
  <c r="AB36" i="7"/>
  <c r="R42" i="7"/>
  <c r="U43" i="7" s="1"/>
  <c r="T43" i="7"/>
  <c r="X45" i="7"/>
  <c r="R11" i="7"/>
  <c r="R29" i="7"/>
  <c r="U29" i="7" s="1"/>
  <c r="T38" i="7"/>
  <c r="U45" i="7"/>
  <c r="AC9" i="7"/>
  <c r="AF9" i="7" s="1"/>
  <c r="S14" i="7"/>
  <c r="S19" i="7"/>
  <c r="AC27" i="7"/>
  <c r="AF27" i="7" s="1"/>
  <c r="AC33" i="7"/>
  <c r="AE40" i="7"/>
  <c r="S42" i="7"/>
  <c r="V42" i="7" s="1"/>
  <c r="S6" i="7"/>
  <c r="V6" i="7" s="1"/>
  <c r="Q7" i="7"/>
  <c r="S24" i="7"/>
  <c r="Q25" i="7"/>
  <c r="AG35" i="7"/>
  <c r="R36" i="7"/>
  <c r="Q37" i="7"/>
  <c r="AD42" i="7"/>
  <c r="S43" i="7"/>
  <c r="X51" i="7"/>
  <c r="T51" i="7"/>
  <c r="AB3" i="7"/>
  <c r="AE4" i="7" s="1"/>
  <c r="AB9" i="7"/>
  <c r="AB15" i="7"/>
  <c r="AB21" i="7"/>
  <c r="AB27" i="7"/>
  <c r="AE28" i="7" s="1"/>
  <c r="AH28" i="7" s="1"/>
  <c r="AB33" i="7"/>
  <c r="AB39" i="7"/>
  <c r="AB45" i="7"/>
  <c r="AB51" i="7"/>
  <c r="Z74" i="2"/>
  <c r="AB63" i="2"/>
  <c r="Y40" i="2"/>
  <c r="W64" i="2"/>
  <c r="V73" i="2"/>
  <c r="V72" i="2"/>
  <c r="Y62" i="2"/>
  <c r="W86" i="2"/>
  <c r="X87" i="2"/>
  <c r="X12" i="2"/>
  <c r="X57" i="2"/>
  <c r="W87" i="2"/>
  <c r="Y28" i="2"/>
  <c r="Y27" i="2"/>
  <c r="Y74" i="2"/>
  <c r="AB72" i="2"/>
  <c r="X45" i="2"/>
  <c r="W36" i="2"/>
  <c r="X33" i="2"/>
  <c r="Y50" i="2"/>
  <c r="Q29" i="2"/>
  <c r="V30" i="2" s="1"/>
  <c r="W82" i="2"/>
  <c r="Z79" i="2"/>
  <c r="AB64" i="2"/>
  <c r="Y45" i="2"/>
  <c r="U83" i="2"/>
  <c r="U55" i="2"/>
  <c r="U36" i="2"/>
  <c r="R25" i="2"/>
  <c r="W25" i="2" s="1"/>
  <c r="U19" i="2"/>
  <c r="R44" i="2"/>
  <c r="W44" i="2" s="1"/>
  <c r="S41" i="2"/>
  <c r="X41" i="2" s="1"/>
  <c r="T29" i="2"/>
  <c r="Y29" i="2" s="1"/>
  <c r="T83" i="2"/>
  <c r="Y83" i="2" s="1"/>
  <c r="T79" i="2"/>
  <c r="Y79" i="2" s="1"/>
  <c r="S78" i="2"/>
  <c r="T67" i="2"/>
  <c r="Y67" i="2" s="1"/>
  <c r="S66" i="2"/>
  <c r="AB66" i="2" s="1"/>
  <c r="Q44" i="2"/>
  <c r="AB44" i="2" s="1"/>
  <c r="R38" i="2"/>
  <c r="S29" i="2"/>
  <c r="X29" i="2" s="1"/>
  <c r="T13" i="2"/>
  <c r="Y13" i="2" s="1"/>
  <c r="Q11" i="2"/>
  <c r="AB11" i="2" s="1"/>
  <c r="W79" i="2"/>
  <c r="S39" i="2"/>
  <c r="X39" i="2" s="1"/>
  <c r="T80" i="2"/>
  <c r="AB80" i="2" s="1"/>
  <c r="U56" i="2"/>
  <c r="Q16" i="2"/>
  <c r="AB85" i="2"/>
  <c r="U69" i="2"/>
  <c r="Z69" i="2" s="1"/>
  <c r="Q36" i="2"/>
  <c r="V36" i="2" s="1"/>
  <c r="T17" i="2"/>
  <c r="S56" i="2"/>
  <c r="X56" i="2" s="1"/>
  <c r="T37" i="2"/>
  <c r="Y38" i="2" s="1"/>
  <c r="R33" i="2"/>
  <c r="W33" i="2" s="1"/>
  <c r="U31" i="2"/>
  <c r="Z31" i="2" s="1"/>
  <c r="S30" i="2"/>
  <c r="X30" i="2" s="1"/>
  <c r="U43" i="2"/>
  <c r="AB43" i="2" s="1"/>
  <c r="X20" i="2"/>
  <c r="V83" i="2"/>
  <c r="T68" i="2"/>
  <c r="R52" i="2"/>
  <c r="R39" i="2"/>
  <c r="Q32" i="2"/>
  <c r="V32" i="2" s="1"/>
  <c r="AB87" i="2"/>
  <c r="V68" i="2"/>
  <c r="S34" i="2"/>
  <c r="X34" i="2" s="1"/>
  <c r="U25" i="2"/>
  <c r="Z25" i="2" s="1"/>
  <c r="V24" i="2"/>
  <c r="U15" i="2"/>
  <c r="Z15" i="2" s="1"/>
  <c r="T53" i="2"/>
  <c r="Y53" i="2" s="1"/>
  <c r="U47" i="2"/>
  <c r="T30" i="2"/>
  <c r="X37" i="2"/>
  <c r="V61" i="2"/>
  <c r="W17" i="2"/>
  <c r="U82" i="2"/>
  <c r="AB82" i="2" s="1"/>
  <c r="U70" i="2"/>
  <c r="Z70" i="2" s="1"/>
  <c r="X69" i="2"/>
  <c r="Y57" i="2"/>
  <c r="W56" i="2"/>
  <c r="R50" i="2"/>
  <c r="W50" i="2" s="1"/>
  <c r="S40" i="2"/>
  <c r="R37" i="2"/>
  <c r="T35" i="2"/>
  <c r="Y35" i="2" s="1"/>
  <c r="S28" i="2"/>
  <c r="Q17" i="2"/>
  <c r="Z84" i="2"/>
  <c r="R55" i="2"/>
  <c r="W55" i="2" s="1"/>
  <c r="R13" i="2"/>
  <c r="W13" i="2" s="1"/>
  <c r="U81" i="2"/>
  <c r="Z81" i="2" s="1"/>
  <c r="R49" i="2"/>
  <c r="W49" i="2" s="1"/>
  <c r="S27" i="2"/>
  <c r="X27" i="2" s="1"/>
  <c r="Y12" i="2"/>
  <c r="W61" i="2"/>
  <c r="U58" i="2"/>
  <c r="Z58" i="2" s="1"/>
  <c r="R40" i="2"/>
  <c r="W40" i="2" s="1"/>
  <c r="T18" i="2"/>
  <c r="Y18" i="2" s="1"/>
  <c r="S15" i="2"/>
  <c r="X15" i="2" s="1"/>
  <c r="V17" i="2"/>
  <c r="AB40" i="2"/>
  <c r="W28" i="2"/>
  <c r="AB70" i="2"/>
  <c r="AC85" i="2"/>
  <c r="X70" i="2"/>
  <c r="Y54" i="2"/>
  <c r="W53" i="2"/>
  <c r="W54" i="2"/>
  <c r="Z87" i="2"/>
  <c r="S53" i="2"/>
  <c r="X53" i="2" s="1"/>
  <c r="X38" i="2"/>
  <c r="Y16" i="2"/>
  <c r="Y86" i="2"/>
  <c r="Y72" i="2"/>
  <c r="T31" i="2"/>
  <c r="Y31" i="2" s="1"/>
  <c r="X78" i="2"/>
  <c r="Z76" i="2"/>
  <c r="W71" i="2"/>
  <c r="T47" i="2"/>
  <c r="Y47" i="2" s="1"/>
  <c r="Y61" i="2"/>
  <c r="V66" i="2"/>
  <c r="X60" i="2"/>
  <c r="U21" i="2"/>
  <c r="Z21" i="2" s="1"/>
  <c r="AB86" i="2"/>
  <c r="AC86" i="2" s="1"/>
  <c r="W80" i="2"/>
  <c r="T81" i="2"/>
  <c r="Y68" i="2"/>
  <c r="V16" i="2"/>
  <c r="AB16" i="2"/>
  <c r="X14" i="2"/>
  <c r="Q13" i="2"/>
  <c r="W72" i="2"/>
  <c r="V81" i="2"/>
  <c r="W41" i="2"/>
  <c r="V33" i="2"/>
  <c r="X26" i="2"/>
  <c r="AB68" i="2"/>
  <c r="AC68" i="2" s="1"/>
  <c r="Z86" i="2"/>
  <c r="X83" i="2"/>
  <c r="R77" i="2"/>
  <c r="S77" i="2"/>
  <c r="X77" i="2" s="1"/>
  <c r="V76" i="2"/>
  <c r="AB76" i="2"/>
  <c r="Y71" i="2"/>
  <c r="Y58" i="2"/>
  <c r="AB56" i="2"/>
  <c r="Z38" i="2"/>
  <c r="W34" i="2"/>
  <c r="W30" i="2"/>
  <c r="AB14" i="2"/>
  <c r="V15" i="2"/>
  <c r="X71" i="2"/>
  <c r="V52" i="2"/>
  <c r="AC63" i="2"/>
  <c r="AB77" i="2"/>
  <c r="AC77" i="2" s="1"/>
  <c r="V77" i="2"/>
  <c r="Z73" i="2"/>
  <c r="U71" i="2"/>
  <c r="Z71" i="2" s="1"/>
  <c r="V69" i="2"/>
  <c r="W57" i="2"/>
  <c r="V41" i="2"/>
  <c r="R23" i="2"/>
  <c r="W23" i="2" s="1"/>
  <c r="S23" i="2"/>
  <c r="X23" i="2" s="1"/>
  <c r="V23" i="2"/>
  <c r="V22" i="2"/>
  <c r="S18" i="2"/>
  <c r="X18" i="2" s="1"/>
  <c r="X84" i="2"/>
  <c r="AB84" i="2"/>
  <c r="W83" i="2"/>
  <c r="W70" i="2"/>
  <c r="R65" i="2"/>
  <c r="W65" i="2" s="1"/>
  <c r="S65" i="2"/>
  <c r="X65" i="2" s="1"/>
  <c r="AC64" i="2"/>
  <c r="Y59" i="2"/>
  <c r="X58" i="2"/>
  <c r="Z47" i="2"/>
  <c r="W46" i="2"/>
  <c r="V34" i="2"/>
  <c r="V35" i="2"/>
  <c r="V31" i="2"/>
  <c r="V18" i="2"/>
  <c r="X43" i="2"/>
  <c r="Y87" i="2"/>
  <c r="Z75" i="2"/>
  <c r="Y73" i="2"/>
  <c r="V65" i="2"/>
  <c r="Z61" i="2"/>
  <c r="U59" i="2"/>
  <c r="V57" i="2"/>
  <c r="X47" i="2"/>
  <c r="W42" i="2"/>
  <c r="W43" i="2"/>
  <c r="W35" i="2"/>
  <c r="S24" i="2"/>
  <c r="X25" i="2" s="1"/>
  <c r="T24" i="2"/>
  <c r="Y24" i="2" s="1"/>
  <c r="T19" i="2"/>
  <c r="Y19" i="2" s="1"/>
  <c r="Y32" i="2"/>
  <c r="AB78" i="2"/>
  <c r="X72" i="2"/>
  <c r="V70" i="2"/>
  <c r="Z62" i="2"/>
  <c r="Y60" i="2"/>
  <c r="W58" i="2"/>
  <c r="V46" i="2"/>
  <c r="S35" i="2"/>
  <c r="X35" i="2" s="1"/>
  <c r="Z20" i="2"/>
  <c r="W19" i="2"/>
  <c r="X32" i="2"/>
  <c r="S79" i="2"/>
  <c r="X79" i="2" s="1"/>
  <c r="Y75" i="2"/>
  <c r="X73" i="2"/>
  <c r="X74" i="2"/>
  <c r="X66" i="2"/>
  <c r="W47" i="2"/>
  <c r="Y21" i="2"/>
  <c r="W67" i="2"/>
  <c r="W59" i="2"/>
  <c r="W32" i="2"/>
  <c r="Y80" i="2"/>
  <c r="V79" i="2"/>
  <c r="Y76" i="2"/>
  <c r="Z64" i="2"/>
  <c r="AB62" i="2"/>
  <c r="AB58" i="2"/>
  <c r="Q50" i="2"/>
  <c r="V51" i="2" s="1"/>
  <c r="U48" i="2"/>
  <c r="Y33" i="2"/>
  <c r="Y25" i="2"/>
  <c r="V19" i="2"/>
  <c r="AB19" i="2"/>
  <c r="V82" i="2"/>
  <c r="V67" i="2"/>
  <c r="X48" i="2"/>
  <c r="W31" i="2"/>
  <c r="X81" i="2"/>
  <c r="S67" i="2"/>
  <c r="X67" i="2" s="1"/>
  <c r="AB61" i="2"/>
  <c r="X62" i="2"/>
  <c r="X61" i="2"/>
  <c r="Y56" i="2"/>
  <c r="T36" i="2"/>
  <c r="Y22" i="2"/>
  <c r="AB20" i="2"/>
  <c r="Y17" i="2"/>
  <c r="W48" i="2"/>
  <c r="W20" i="2"/>
  <c r="AB67" i="2"/>
  <c r="Y64" i="2"/>
  <c r="R51" i="2"/>
  <c r="Q39" i="2"/>
  <c r="V20" i="2"/>
  <c r="W81" i="2"/>
  <c r="V80" i="2"/>
  <c r="AB75" i="2"/>
  <c r="AC75" i="2" s="1"/>
  <c r="AB73" i="2"/>
  <c r="AC73" i="2" s="1"/>
  <c r="W68" i="2"/>
  <c r="Z65" i="2"/>
  <c r="Q55" i="2"/>
  <c r="Y49" i="2"/>
  <c r="Y26" i="2"/>
  <c r="V64" i="2"/>
  <c r="AB74" i="2"/>
  <c r="T69" i="2"/>
  <c r="Y69" i="2" s="1"/>
  <c r="X52" i="2"/>
  <c r="U49" i="2"/>
  <c r="U37" i="2"/>
  <c r="Z37" i="2" s="1"/>
  <c r="U26" i="2"/>
  <c r="AB69" i="2"/>
  <c r="Z66" i="2"/>
  <c r="W60" i="2"/>
  <c r="T43" i="2"/>
  <c r="Y43" i="2" s="1"/>
  <c r="U33" i="2"/>
  <c r="Z33" i="2" s="1"/>
  <c r="V84" i="2"/>
  <c r="Y34" i="2"/>
  <c r="U23" i="2"/>
  <c r="U11" i="2"/>
  <c r="Z12" i="2" s="1"/>
  <c r="W63" i="2"/>
  <c r="U35" i="2"/>
  <c r="Z35" i="2" s="1"/>
  <c r="R27" i="2"/>
  <c r="W27" i="2" s="1"/>
  <c r="U24" i="2"/>
  <c r="AB24" i="2" s="1"/>
  <c r="V21" i="2"/>
  <c r="X86" i="2"/>
  <c r="W84" i="2"/>
  <c r="Z78" i="2"/>
  <c r="V58" i="2"/>
  <c r="V53" i="2"/>
  <c r="Y44" i="2"/>
  <c r="U27" i="2"/>
  <c r="Q25" i="2"/>
  <c r="X21" i="2"/>
  <c r="W73" i="2"/>
  <c r="V71" i="2"/>
  <c r="Y65" i="2"/>
  <c r="X63" i="2"/>
  <c r="AB59" i="2"/>
  <c r="X55" i="2"/>
  <c r="U50" i="2"/>
  <c r="V42" i="2"/>
  <c r="Y39" i="2"/>
  <c r="W37" i="2"/>
  <c r="Y23" i="2"/>
  <c r="U22" i="2"/>
  <c r="AB22" i="2" s="1"/>
  <c r="V54" i="2"/>
  <c r="V27" i="2"/>
  <c r="AB60" i="2"/>
  <c r="Y78" i="2"/>
  <c r="X76" i="2"/>
  <c r="X64" i="2"/>
  <c r="T55" i="2"/>
  <c r="Y55" i="2" s="1"/>
  <c r="X50" i="2"/>
  <c r="X44" i="2"/>
  <c r="U39" i="2"/>
  <c r="Z39" i="2" s="1"/>
  <c r="Q37" i="2"/>
  <c r="V38" i="2" s="1"/>
  <c r="W26" i="2"/>
  <c r="W21" i="2"/>
  <c r="R15" i="2"/>
  <c r="W15" i="2" s="1"/>
  <c r="U45" i="2"/>
  <c r="Z45" i="2" s="1"/>
  <c r="AB38" i="2"/>
  <c r="U34" i="2"/>
  <c r="X16" i="2"/>
  <c r="W22" i="2"/>
  <c r="V86" i="2"/>
  <c r="W76" i="2"/>
  <c r="V74" i="2"/>
  <c r="V62" i="2"/>
  <c r="U51" i="2"/>
  <c r="Q49" i="2"/>
  <c r="V63" i="2"/>
  <c r="U57" i="2"/>
  <c r="Z57" i="2" s="1"/>
  <c r="Y52" i="2"/>
  <c r="U46" i="2"/>
  <c r="AB46" i="2" s="1"/>
  <c r="S17" i="2"/>
  <c r="X17" i="2" s="1"/>
  <c r="U13" i="2"/>
  <c r="Z13" i="2" s="1"/>
  <c r="AB12" i="2"/>
  <c r="U52" i="2"/>
  <c r="U53" i="2"/>
  <c r="Z53" i="2" s="1"/>
  <c r="U41" i="2"/>
  <c r="U29" i="2"/>
  <c r="U17" i="2"/>
  <c r="U40" i="2"/>
  <c r="U28" i="2"/>
  <c r="U16" i="2"/>
  <c r="U54" i="2"/>
  <c r="AB54" i="2" s="1"/>
  <c r="U42" i="2"/>
  <c r="U30" i="2"/>
  <c r="U18" i="2"/>
  <c r="V47" i="2"/>
  <c r="AF23" i="7" l="1"/>
  <c r="AE13" i="7"/>
  <c r="AG17" i="7"/>
  <c r="AI22" i="7"/>
  <c r="AH43" i="7"/>
  <c r="AE46" i="7"/>
  <c r="AH46" i="7" s="1"/>
  <c r="U52" i="7"/>
  <c r="U53" i="7"/>
  <c r="X6" i="7"/>
  <c r="Y6" i="7" s="1"/>
  <c r="AF4" i="7"/>
  <c r="U19" i="7"/>
  <c r="V25" i="7"/>
  <c r="AF11" i="7"/>
  <c r="AG48" i="7"/>
  <c r="AG31" i="7"/>
  <c r="AH10" i="7"/>
  <c r="V37" i="7"/>
  <c r="AF16" i="7"/>
  <c r="AH16" i="7" s="1"/>
  <c r="T27" i="7"/>
  <c r="AI8" i="7"/>
  <c r="AJ8" i="7" s="1"/>
  <c r="V19" i="7"/>
  <c r="AG51" i="7"/>
  <c r="U26" i="7"/>
  <c r="X8" i="7"/>
  <c r="AI40" i="7"/>
  <c r="V40" i="7"/>
  <c r="AI28" i="7"/>
  <c r="AH4" i="7"/>
  <c r="AH40" i="7"/>
  <c r="Y46" i="7"/>
  <c r="AH25" i="7"/>
  <c r="U18" i="7"/>
  <c r="AH8" i="7"/>
  <c r="T36" i="7"/>
  <c r="AE24" i="7"/>
  <c r="AG15" i="7"/>
  <c r="AF29" i="7"/>
  <c r="V32" i="7"/>
  <c r="AG9" i="7"/>
  <c r="U13" i="7"/>
  <c r="AG13" i="7"/>
  <c r="F5" i="14"/>
  <c r="G4" i="14"/>
  <c r="AI19" i="7"/>
  <c r="V14" i="7"/>
  <c r="U3" i="7"/>
  <c r="AI16" i="7"/>
  <c r="U48" i="7"/>
  <c r="AF20" i="7"/>
  <c r="U51" i="7"/>
  <c r="AG24" i="7"/>
  <c r="U49" i="7"/>
  <c r="AG26" i="7"/>
  <c r="AF8" i="7"/>
  <c r="AF50" i="7"/>
  <c r="V20" i="7"/>
  <c r="X19" i="7"/>
  <c r="Y19" i="7" s="1"/>
  <c r="T33" i="7"/>
  <c r="T19" i="7"/>
  <c r="X26" i="7"/>
  <c r="Y27" i="7" s="1"/>
  <c r="AI50" i="7"/>
  <c r="U27" i="7"/>
  <c r="U21" i="7"/>
  <c r="U10" i="7"/>
  <c r="V43" i="7"/>
  <c r="AG54" i="7"/>
  <c r="V7" i="7"/>
  <c r="U28" i="7"/>
  <c r="X2" i="7"/>
  <c r="V51" i="7"/>
  <c r="AF17" i="7"/>
  <c r="AI34" i="7"/>
  <c r="AG3" i="7"/>
  <c r="AF10" i="7"/>
  <c r="X38" i="7"/>
  <c r="Y39" i="7" s="1"/>
  <c r="U39" i="7"/>
  <c r="AG42" i="7"/>
  <c r="AH42" i="7" s="1"/>
  <c r="AI25" i="7"/>
  <c r="V12" i="7"/>
  <c r="AI43" i="7"/>
  <c r="AI10" i="7"/>
  <c r="AG21" i="7"/>
  <c r="AI7" i="7"/>
  <c r="U14" i="7"/>
  <c r="AI49" i="7"/>
  <c r="AJ50" i="7" s="1"/>
  <c r="AE49" i="7"/>
  <c r="AH49" i="7" s="1"/>
  <c r="AE50" i="7"/>
  <c r="AH50" i="7" s="1"/>
  <c r="AF44" i="7"/>
  <c r="AF45" i="7"/>
  <c r="AG38" i="7"/>
  <c r="AG37" i="7"/>
  <c r="AH37" i="7" s="1"/>
  <c r="AI29" i="7"/>
  <c r="AE29" i="7"/>
  <c r="AH29" i="7" s="1"/>
  <c r="X3" i="7"/>
  <c r="T3" i="7"/>
  <c r="Y26" i="7"/>
  <c r="AI18" i="7"/>
  <c r="AJ19" i="7" s="1"/>
  <c r="AE18" i="7"/>
  <c r="AH18" i="7" s="1"/>
  <c r="T37" i="7"/>
  <c r="X37" i="7"/>
  <c r="U11" i="7"/>
  <c r="X35" i="7"/>
  <c r="T35" i="7"/>
  <c r="AI31" i="7"/>
  <c r="AE31" i="7"/>
  <c r="AH31" i="7" s="1"/>
  <c r="AI33" i="7"/>
  <c r="AE33" i="7"/>
  <c r="Y9" i="7"/>
  <c r="U4" i="7"/>
  <c r="T4" i="7"/>
  <c r="AI38" i="7"/>
  <c r="AE38" i="7"/>
  <c r="AH38" i="7" s="1"/>
  <c r="AE27" i="7"/>
  <c r="AH27" i="7" s="1"/>
  <c r="AI27" i="7"/>
  <c r="AE19" i="7"/>
  <c r="AH19" i="7" s="1"/>
  <c r="V8" i="7"/>
  <c r="AF39" i="7"/>
  <c r="AF38" i="7"/>
  <c r="AI21" i="7"/>
  <c r="AE21" i="7"/>
  <c r="U32" i="7"/>
  <c r="AE22" i="7"/>
  <c r="AH22" i="7" s="1"/>
  <c r="Y45" i="7"/>
  <c r="AE34" i="7"/>
  <c r="AH34" i="7" s="1"/>
  <c r="T23" i="7"/>
  <c r="X23" i="7"/>
  <c r="AI54" i="7"/>
  <c r="AE54" i="7"/>
  <c r="AH54" i="7" s="1"/>
  <c r="V27" i="7"/>
  <c r="V26" i="7"/>
  <c r="V9" i="7"/>
  <c r="T12" i="7"/>
  <c r="X12" i="7"/>
  <c r="AG6" i="7"/>
  <c r="AG7" i="7"/>
  <c r="AI37" i="7"/>
  <c r="AI51" i="7"/>
  <c r="AE51" i="7"/>
  <c r="AE35" i="7"/>
  <c r="AH35" i="7" s="1"/>
  <c r="AI35" i="7"/>
  <c r="AJ35" i="7" s="1"/>
  <c r="X43" i="7"/>
  <c r="AF33" i="7"/>
  <c r="AF34" i="7"/>
  <c r="X21" i="7"/>
  <c r="T21" i="7"/>
  <c r="X28" i="7"/>
  <c r="Y28" i="7" s="1"/>
  <c r="T28" i="7"/>
  <c r="T13" i="7"/>
  <c r="AE52" i="7"/>
  <c r="AH52" i="7" s="1"/>
  <c r="AI6" i="7"/>
  <c r="AJ7" i="7" s="1"/>
  <c r="AE6" i="7"/>
  <c r="AE7" i="7"/>
  <c r="AE23" i="7"/>
  <c r="AI23" i="7"/>
  <c r="AG16" i="7"/>
  <c r="X13" i="7"/>
  <c r="X14" i="7"/>
  <c r="Y14" i="7" s="1"/>
  <c r="AI15" i="7"/>
  <c r="AJ15" i="7" s="1"/>
  <c r="AE15" i="7"/>
  <c r="AH15" i="7" s="1"/>
  <c r="T26" i="7"/>
  <c r="X25" i="7"/>
  <c r="T25" i="7"/>
  <c r="AI11" i="7"/>
  <c r="AE11" i="7"/>
  <c r="AH11" i="7" s="1"/>
  <c r="AI26" i="7"/>
  <c r="AE26" i="7"/>
  <c r="U9" i="7"/>
  <c r="T54" i="7"/>
  <c r="X54" i="7"/>
  <c r="Y54" i="7" s="1"/>
  <c r="AI24" i="7"/>
  <c r="AI5" i="7"/>
  <c r="AJ5" i="7" s="1"/>
  <c r="AE5" i="7"/>
  <c r="AH5" i="7" s="1"/>
  <c r="AE41" i="7"/>
  <c r="AH41" i="7" s="1"/>
  <c r="AI41" i="7"/>
  <c r="AJ41" i="7" s="1"/>
  <c r="U30" i="7"/>
  <c r="V15" i="7"/>
  <c r="AG10" i="7"/>
  <c r="T30" i="7"/>
  <c r="X30" i="7"/>
  <c r="X53" i="7"/>
  <c r="Y53" i="7" s="1"/>
  <c r="T53" i="7"/>
  <c r="Y52" i="7"/>
  <c r="T49" i="7"/>
  <c r="T50" i="7"/>
  <c r="X49" i="7"/>
  <c r="Y49" i="7" s="1"/>
  <c r="X10" i="7"/>
  <c r="Y10" i="7" s="1"/>
  <c r="T10" i="7"/>
  <c r="X34" i="7"/>
  <c r="Y34" i="7" s="1"/>
  <c r="T34" i="7"/>
  <c r="AE45" i="7"/>
  <c r="AI45" i="7"/>
  <c r="X29" i="7"/>
  <c r="T29" i="7"/>
  <c r="AI39" i="7"/>
  <c r="AE39" i="7"/>
  <c r="AH39" i="7" s="1"/>
  <c r="AI20" i="7"/>
  <c r="AJ20" i="7" s="1"/>
  <c r="AE20" i="7"/>
  <c r="AH20" i="7" s="1"/>
  <c r="AI42" i="7"/>
  <c r="AJ42" i="7" s="1"/>
  <c r="X36" i="7"/>
  <c r="U36" i="7"/>
  <c r="X31" i="7"/>
  <c r="T31" i="7"/>
  <c r="T32" i="7"/>
  <c r="AE9" i="7"/>
  <c r="AH9" i="7" s="1"/>
  <c r="AI9" i="7"/>
  <c r="AJ9" i="7" s="1"/>
  <c r="V24" i="7"/>
  <c r="X24" i="7"/>
  <c r="X42" i="7"/>
  <c r="U42" i="7"/>
  <c r="T11" i="7"/>
  <c r="X11" i="7"/>
  <c r="Y44" i="7"/>
  <c r="AI48" i="7"/>
  <c r="AE48" i="7"/>
  <c r="AH48" i="7" s="1"/>
  <c r="Y15" i="7"/>
  <c r="T22" i="7"/>
  <c r="T5" i="7"/>
  <c r="X5" i="7"/>
  <c r="Y5" i="7" s="1"/>
  <c r="V44" i="7"/>
  <c r="V45" i="7"/>
  <c r="T41" i="7"/>
  <c r="X41" i="7"/>
  <c r="Y41" i="7" s="1"/>
  <c r="AF25" i="7"/>
  <c r="AG45" i="7"/>
  <c r="AI3" i="7"/>
  <c r="AE3" i="7"/>
  <c r="AH3" i="7" s="1"/>
  <c r="T8" i="7"/>
  <c r="X7" i="7"/>
  <c r="Y7" i="7" s="1"/>
  <c r="T7" i="7"/>
  <c r="T6" i="7"/>
  <c r="AG43" i="7"/>
  <c r="AE17" i="7"/>
  <c r="AH17" i="7" s="1"/>
  <c r="AI17" i="7"/>
  <c r="AJ17" i="7" s="1"/>
  <c r="U37" i="7"/>
  <c r="AE47" i="7"/>
  <c r="AH47" i="7" s="1"/>
  <c r="AI47" i="7"/>
  <c r="AJ47" i="7" s="1"/>
  <c r="X22" i="7"/>
  <c r="Y22" i="7" s="1"/>
  <c r="U23" i="7"/>
  <c r="AF21" i="7"/>
  <c r="X50" i="7"/>
  <c r="Y51" i="7" s="1"/>
  <c r="AI36" i="7"/>
  <c r="AE36" i="7"/>
  <c r="AH36" i="7" s="1"/>
  <c r="AI30" i="7"/>
  <c r="AE30" i="7"/>
  <c r="AH30" i="7" s="1"/>
  <c r="X17" i="7"/>
  <c r="T17" i="7"/>
  <c r="T18" i="7"/>
  <c r="Y40" i="7"/>
  <c r="AE53" i="7"/>
  <c r="AH53" i="7" s="1"/>
  <c r="AI53" i="7"/>
  <c r="AJ53" i="7" s="1"/>
  <c r="AI12" i="7"/>
  <c r="AE12" i="7"/>
  <c r="AH12" i="7" s="1"/>
  <c r="X47" i="7"/>
  <c r="Y47" i="7" s="1"/>
  <c r="T47" i="7"/>
  <c r="AI44" i="7"/>
  <c r="AJ44" i="7" s="1"/>
  <c r="AE44" i="7"/>
  <c r="V38" i="7"/>
  <c r="V39" i="7"/>
  <c r="X20" i="7"/>
  <c r="Y16" i="7"/>
  <c r="AC44" i="2"/>
  <c r="AC69" i="2"/>
  <c r="X28" i="2"/>
  <c r="Y48" i="2"/>
  <c r="W14" i="2"/>
  <c r="Z26" i="2"/>
  <c r="Z16" i="2"/>
  <c r="Z49" i="2"/>
  <c r="V29" i="2"/>
  <c r="W39" i="2"/>
  <c r="AB32" i="2"/>
  <c r="Y81" i="2"/>
  <c r="Z89" i="2"/>
  <c r="Z44" i="2"/>
  <c r="Y14" i="2"/>
  <c r="X31" i="2"/>
  <c r="Z17" i="2"/>
  <c r="Y30" i="2"/>
  <c r="W51" i="2"/>
  <c r="AC67" i="2"/>
  <c r="AB33" i="2"/>
  <c r="Y82" i="2"/>
  <c r="Z23" i="2"/>
  <c r="Y20" i="2"/>
  <c r="Z82" i="2"/>
  <c r="X42" i="2"/>
  <c r="V44" i="2"/>
  <c r="Y36" i="2"/>
  <c r="AB57" i="2"/>
  <c r="AB34" i="2"/>
  <c r="V45" i="2"/>
  <c r="Y84" i="2"/>
  <c r="W38" i="2"/>
  <c r="W45" i="2"/>
  <c r="AB83" i="2"/>
  <c r="Z27" i="2"/>
  <c r="Z32" i="2"/>
  <c r="Z50" i="2"/>
  <c r="AB81" i="2"/>
  <c r="AC81" i="2" s="1"/>
  <c r="W66" i="2"/>
  <c r="Z83" i="2"/>
  <c r="AC59" i="2"/>
  <c r="Z29" i="2"/>
  <c r="AC60" i="2"/>
  <c r="V12" i="2"/>
  <c r="Z41" i="2"/>
  <c r="AB79" i="2"/>
  <c r="AC79" i="2" s="1"/>
  <c r="Z59" i="2"/>
  <c r="X36" i="2"/>
  <c r="X40" i="2"/>
  <c r="Z56" i="2"/>
  <c r="AB25" i="2"/>
  <c r="AC25" i="2" s="1"/>
  <c r="V25" i="2"/>
  <c r="V55" i="2"/>
  <c r="AB55" i="2"/>
  <c r="AC55" i="2" s="1"/>
  <c r="V49" i="2"/>
  <c r="AB49" i="2"/>
  <c r="AB39" i="2"/>
  <c r="AC39" i="2" s="1"/>
  <c r="V39" i="2"/>
  <c r="Z18" i="2"/>
  <c r="Z51" i="2"/>
  <c r="AB51" i="2"/>
  <c r="Z30" i="2"/>
  <c r="V13" i="2"/>
  <c r="AB13" i="2"/>
  <c r="AC13" i="2" s="1"/>
  <c r="V56" i="2"/>
  <c r="Z42" i="2"/>
  <c r="Z43" i="2"/>
  <c r="Z52" i="2"/>
  <c r="W16" i="2"/>
  <c r="AB53" i="2"/>
  <c r="AB45" i="2"/>
  <c r="AC45" i="2" s="1"/>
  <c r="Y37" i="2"/>
  <c r="Z19" i="2"/>
  <c r="Z54" i="2"/>
  <c r="Z55" i="2"/>
  <c r="AC12" i="2"/>
  <c r="X80" i="2"/>
  <c r="AB18" i="2"/>
  <c r="AC18" i="2" s="1"/>
  <c r="AC70" i="2"/>
  <c r="AB15" i="2"/>
  <c r="AC15" i="2" s="1"/>
  <c r="AC61" i="2"/>
  <c r="AC46" i="2"/>
  <c r="AC57" i="2"/>
  <c r="X19" i="2"/>
  <c r="AC87" i="2"/>
  <c r="AB23" i="2"/>
  <c r="AC23" i="2" s="1"/>
  <c r="V37" i="2"/>
  <c r="AB37" i="2"/>
  <c r="Z22" i="2"/>
  <c r="AB71" i="2"/>
  <c r="AB26" i="2"/>
  <c r="AC26" i="2" s="1"/>
  <c r="Z48" i="2"/>
  <c r="AB48" i="2"/>
  <c r="AC78" i="2"/>
  <c r="Z72" i="2"/>
  <c r="W52" i="2"/>
  <c r="V26" i="2"/>
  <c r="AB29" i="2"/>
  <c r="AC83" i="2"/>
  <c r="AC20" i="2"/>
  <c r="AC34" i="2"/>
  <c r="Y70" i="2"/>
  <c r="Z40" i="2"/>
  <c r="Z34" i="2"/>
  <c r="AB21" i="2"/>
  <c r="AC21" i="2" s="1"/>
  <c r="Z24" i="2"/>
  <c r="AC62" i="2"/>
  <c r="AB42" i="2"/>
  <c r="W24" i="2"/>
  <c r="AB65" i="2"/>
  <c r="AC65" i="2" s="1"/>
  <c r="AC84" i="2"/>
  <c r="X68" i="2"/>
  <c r="AB31" i="2"/>
  <c r="V40" i="2"/>
  <c r="Z28" i="2"/>
  <c r="AC74" i="2"/>
  <c r="V50" i="2"/>
  <c r="AB50" i="2"/>
  <c r="AC50" i="2" s="1"/>
  <c r="AC82" i="2"/>
  <c r="AB41" i="2"/>
  <c r="AC41" i="2" s="1"/>
  <c r="AC76" i="2"/>
  <c r="AB36" i="2"/>
  <c r="AC36" i="2" s="1"/>
  <c r="AC40" i="2"/>
  <c r="AB35" i="2"/>
  <c r="AC35" i="2" s="1"/>
  <c r="Z46" i="2"/>
  <c r="AB27" i="2"/>
  <c r="AB30" i="2"/>
  <c r="AC58" i="2"/>
  <c r="Z36" i="2"/>
  <c r="AB47" i="2"/>
  <c r="AC47" i="2" s="1"/>
  <c r="Z14" i="2"/>
  <c r="AB28" i="2"/>
  <c r="AC28" i="2" s="1"/>
  <c r="X24" i="2"/>
  <c r="X54" i="2"/>
  <c r="V14" i="2"/>
  <c r="W77" i="2"/>
  <c r="W78" i="2"/>
  <c r="AB52" i="2"/>
  <c r="Z60" i="2"/>
  <c r="AB17" i="2"/>
  <c r="AC17" i="2" s="1"/>
  <c r="AJ11" i="7" l="1"/>
  <c r="AH6" i="7"/>
  <c r="AJ29" i="7"/>
  <c r="AH7" i="7"/>
  <c r="AH44" i="7"/>
  <c r="AH51" i="7"/>
  <c r="AH45" i="7"/>
  <c r="AH13" i="7"/>
  <c r="Y13" i="7"/>
  <c r="AH21" i="7"/>
  <c r="Y8" i="7"/>
  <c r="Y20" i="7"/>
  <c r="AH26" i="7"/>
  <c r="AJ23" i="7"/>
  <c r="AH33" i="7"/>
  <c r="AH24" i="7"/>
  <c r="Y11" i="7"/>
  <c r="Y36" i="7"/>
  <c r="AH23" i="7"/>
  <c r="Y3" i="7"/>
  <c r="G5" i="14"/>
  <c r="F6" i="14"/>
  <c r="AJ43" i="7"/>
  <c r="Y38" i="7"/>
  <c r="AJ26" i="7"/>
  <c r="Y50" i="7"/>
  <c r="AJ51" i="7"/>
  <c r="AJ27" i="7"/>
  <c r="Y29" i="7"/>
  <c r="AJ37" i="7"/>
  <c r="AJ33" i="7"/>
  <c r="AJ34" i="7"/>
  <c r="AJ54" i="7"/>
  <c r="Y42" i="7"/>
  <c r="Y24" i="7"/>
  <c r="AJ28" i="7"/>
  <c r="Y12" i="7"/>
  <c r="AJ38" i="7"/>
  <c r="Y37" i="7"/>
  <c r="AJ31" i="7"/>
  <c r="AJ32" i="7"/>
  <c r="AJ52" i="7"/>
  <c r="AJ36" i="7"/>
  <c r="AJ39" i="7"/>
  <c r="AJ40" i="7"/>
  <c r="AJ6" i="7"/>
  <c r="AJ48" i="7"/>
  <c r="AJ16" i="7"/>
  <c r="Y17" i="7"/>
  <c r="Y18" i="7"/>
  <c r="Y23" i="7"/>
  <c r="Y35" i="7"/>
  <c r="Y48" i="7"/>
  <c r="Y31" i="7"/>
  <c r="Y32" i="7"/>
  <c r="Y30" i="7"/>
  <c r="Y4" i="7"/>
  <c r="Z3" i="7" s="1"/>
  <c r="AJ30" i="7"/>
  <c r="Y21" i="7"/>
  <c r="AJ10" i="7"/>
  <c r="AJ12" i="7"/>
  <c r="AJ13" i="7"/>
  <c r="Y25" i="7"/>
  <c r="Y43" i="7"/>
  <c r="AJ18" i="7"/>
  <c r="AJ21" i="7"/>
  <c r="AJ22" i="7"/>
  <c r="AJ49" i="7"/>
  <c r="AJ3" i="7"/>
  <c r="AK3" i="7" s="1"/>
  <c r="AJ4" i="7"/>
  <c r="AJ45" i="7"/>
  <c r="AJ46" i="7"/>
  <c r="AJ24" i="7"/>
  <c r="AJ25" i="7"/>
  <c r="AC22" i="2"/>
  <c r="AC33" i="2"/>
  <c r="AC56" i="2"/>
  <c r="AC80" i="2"/>
  <c r="AC52" i="2"/>
  <c r="AC27" i="2"/>
  <c r="AD19" i="2"/>
  <c r="AC49" i="2"/>
  <c r="AC14" i="2"/>
  <c r="AD13" i="2" s="1"/>
  <c r="AC37" i="2"/>
  <c r="AD15" i="2" s="1"/>
  <c r="AC29" i="2"/>
  <c r="AC38" i="2"/>
  <c r="AC42" i="2"/>
  <c r="AC24" i="2"/>
  <c r="AC48" i="2"/>
  <c r="AC66" i="2"/>
  <c r="AD17" i="2" s="1"/>
  <c r="AC30" i="2"/>
  <c r="AC19" i="2"/>
  <c r="AC43" i="2"/>
  <c r="AC31" i="2"/>
  <c r="AC32" i="2"/>
  <c r="AC71" i="2"/>
  <c r="AC72" i="2"/>
  <c r="AC53" i="2"/>
  <c r="AC51" i="2"/>
  <c r="AC16" i="2"/>
  <c r="AC54" i="2"/>
  <c r="F7" i="14" l="1"/>
  <c r="G6" i="14"/>
  <c r="AD11" i="2"/>
  <c r="G7" i="14" l="1"/>
  <c r="F8" i="14"/>
  <c r="G8" i="14" l="1"/>
  <c r="F9" i="14"/>
  <c r="F10" i="14" l="1"/>
  <c r="G9" i="14"/>
  <c r="G10" i="14" l="1"/>
  <c r="F11" i="14"/>
  <c r="F12" i="14" l="1"/>
  <c r="G11" i="14"/>
  <c r="G12" i="14" l="1"/>
  <c r="F13" i="14"/>
  <c r="G13" i="14" l="1"/>
  <c r="F14" i="14"/>
  <c r="G14" i="14" l="1"/>
  <c r="F15" i="14"/>
  <c r="G15" i="14" l="1"/>
  <c r="F16" i="14"/>
  <c r="F17" i="14" l="1"/>
  <c r="G16" i="14"/>
  <c r="G17" i="14" l="1"/>
  <c r="F18" i="14"/>
  <c r="F19" i="14" l="1"/>
  <c r="G18" i="14"/>
  <c r="G19" i="14" l="1"/>
  <c r="F20" i="14"/>
  <c r="G20" i="14" l="1"/>
  <c r="F21" i="14"/>
  <c r="F22" i="14" l="1"/>
  <c r="G21" i="14"/>
  <c r="G22" i="14" l="1"/>
  <c r="F23" i="14"/>
  <c r="F24" i="14" l="1"/>
  <c r="G23" i="14"/>
  <c r="G24" i="14" l="1"/>
  <c r="F25" i="14"/>
  <c r="G25" i="14" l="1"/>
  <c r="F26" i="14"/>
  <c r="G26" i="14" l="1"/>
  <c r="F27" i="14"/>
  <c r="G27" i="14" l="1"/>
  <c r="F28" i="14"/>
  <c r="F29" i="14" l="1"/>
  <c r="G28" i="14"/>
  <c r="G29" i="14" l="1"/>
  <c r="F30" i="14"/>
  <c r="F31" i="14" l="1"/>
  <c r="G30" i="14"/>
  <c r="G31" i="14" l="1"/>
  <c r="F32" i="14"/>
  <c r="G32" i="14" l="1"/>
  <c r="F33" i="14"/>
  <c r="F34" i="14" l="1"/>
  <c r="G33" i="14"/>
  <c r="G34" i="14" l="1"/>
  <c r="F35" i="14"/>
  <c r="F36" i="14" l="1"/>
  <c r="G35" i="14"/>
  <c r="G36" i="14" l="1"/>
  <c r="F37" i="14"/>
  <c r="G37" i="14" l="1"/>
  <c r="F38" i="14"/>
  <c r="G38" i="14" l="1"/>
  <c r="F39" i="14"/>
  <c r="G39" i="14" l="1"/>
  <c r="F40" i="14"/>
  <c r="F41" i="14" l="1"/>
  <c r="G40" i="14"/>
  <c r="G41" i="14" l="1"/>
  <c r="F42" i="14"/>
  <c r="F43" i="14" l="1"/>
  <c r="G42" i="14"/>
  <c r="G43" i="14" l="1"/>
  <c r="F44" i="14"/>
  <c r="G44" i="14" l="1"/>
  <c r="F45" i="14"/>
  <c r="F46" i="14" l="1"/>
  <c r="G45" i="14"/>
  <c r="G46" i="14" l="1"/>
  <c r="F47" i="14"/>
  <c r="F48" i="14" l="1"/>
  <c r="G47" i="14"/>
  <c r="G48" i="14" l="1"/>
  <c r="F49" i="14"/>
  <c r="G49" i="14" l="1"/>
  <c r="F50" i="14"/>
  <c r="G50" i="14" l="1"/>
  <c r="F51" i="14"/>
  <c r="G51" i="14" l="1"/>
  <c r="F52" i="14"/>
  <c r="F53" i="14" l="1"/>
  <c r="G52" i="14"/>
  <c r="G53" i="14" l="1"/>
  <c r="F54" i="14"/>
  <c r="F55" i="14" l="1"/>
  <c r="G54" i="14"/>
  <c r="G55" i="14" l="1"/>
  <c r="F56" i="14"/>
  <c r="G56" i="14" l="1"/>
  <c r="F57" i="14"/>
  <c r="F58" i="14" l="1"/>
  <c r="G57" i="14"/>
  <c r="G58" i="14" l="1"/>
  <c r="F59" i="14"/>
  <c r="F60" i="14" l="1"/>
  <c r="G59" i="14"/>
  <c r="G60" i="14" l="1"/>
  <c r="F61" i="14"/>
  <c r="G61" i="14" l="1"/>
  <c r="F62" i="14"/>
  <c r="G62" i="14" l="1"/>
  <c r="F63" i="14"/>
  <c r="G63" i="14" l="1"/>
  <c r="F64" i="14"/>
  <c r="F65" i="14" l="1"/>
  <c r="G64" i="14"/>
  <c r="G65" i="14" l="1"/>
  <c r="F66" i="14"/>
  <c r="F67" i="14" l="1"/>
  <c r="G66" i="14"/>
  <c r="G67" i="14" l="1"/>
  <c r="F68" i="14"/>
  <c r="G68" i="14" l="1"/>
  <c r="F69" i="14"/>
  <c r="F70" i="14" l="1"/>
  <c r="G69" i="14"/>
  <c r="G70" i="14" l="1"/>
  <c r="F71" i="14"/>
  <c r="F72" i="14" l="1"/>
  <c r="G71" i="14"/>
  <c r="G72" i="14" l="1"/>
  <c r="F73" i="14"/>
  <c r="G73" i="14" l="1"/>
  <c r="F74" i="14"/>
  <c r="G74" i="14" l="1"/>
  <c r="F75" i="14"/>
  <c r="G75" i="14" l="1"/>
  <c r="F76" i="14"/>
  <c r="F77" i="14" l="1"/>
  <c r="G76" i="14"/>
  <c r="G77" i="14" l="1"/>
  <c r="F78" i="14"/>
  <c r="F79" i="14" l="1"/>
  <c r="G78" i="14"/>
  <c r="G79" i="14" l="1"/>
  <c r="F80" i="14"/>
  <c r="G80" i="14" l="1"/>
  <c r="F81" i="14"/>
  <c r="F82" i="14" l="1"/>
  <c r="G81" i="14"/>
  <c r="G82" i="14" l="1"/>
  <c r="F83" i="14"/>
  <c r="F84" i="14" l="1"/>
  <c r="G83" i="14"/>
  <c r="G84" i="14" l="1"/>
  <c r="F85" i="14"/>
  <c r="G85" i="14" l="1"/>
  <c r="F86" i="14"/>
  <c r="G86" i="14" l="1"/>
  <c r="F87" i="14"/>
  <c r="G87" i="14" l="1"/>
  <c r="F88" i="14"/>
  <c r="F89" i="14" l="1"/>
  <c r="G88" i="14"/>
  <c r="G89" i="14" l="1"/>
  <c r="F90" i="14"/>
  <c r="F91" i="14" l="1"/>
  <c r="G90" i="14"/>
  <c r="G91" i="14" l="1"/>
  <c r="F92" i="14"/>
  <c r="G92" i="14" l="1"/>
  <c r="F93" i="14"/>
  <c r="F94" i="14" l="1"/>
  <c r="G93" i="14"/>
  <c r="G94" i="14" l="1"/>
  <c r="F95" i="14"/>
  <c r="F96" i="14" l="1"/>
  <c r="G95" i="14"/>
  <c r="G96" i="14" l="1"/>
  <c r="F97" i="14"/>
  <c r="G97" i="14" l="1"/>
  <c r="F98" i="14"/>
  <c r="G98" i="14" l="1"/>
  <c r="F99" i="14"/>
  <c r="G99" i="14" l="1"/>
  <c r="F100" i="14"/>
  <c r="F101" i="14" l="1"/>
  <c r="G100" i="14"/>
  <c r="G101" i="14" l="1"/>
  <c r="F102" i="14"/>
  <c r="F103" i="14" l="1"/>
  <c r="G102" i="14"/>
  <c r="G103" i="14" l="1"/>
  <c r="F104" i="14"/>
  <c r="F105" i="14" l="1"/>
  <c r="G104" i="14"/>
  <c r="F106" i="14" l="1"/>
  <c r="G105" i="14"/>
  <c r="G106" i="14" l="1"/>
  <c r="F107" i="14"/>
  <c r="F108" i="14" l="1"/>
  <c r="G107" i="14"/>
  <c r="G108" i="14" l="1"/>
  <c r="F109" i="14"/>
  <c r="G109" i="14" l="1"/>
  <c r="F110" i="14"/>
  <c r="G110" i="14" l="1"/>
  <c r="F111" i="14"/>
  <c r="G111" i="14" l="1"/>
  <c r="F112" i="14"/>
  <c r="F113" i="14" l="1"/>
  <c r="G112" i="14"/>
  <c r="G113" i="14" l="1"/>
  <c r="F114" i="14"/>
  <c r="F115" i="14" l="1"/>
  <c r="G114" i="14"/>
  <c r="G115" i="14" l="1"/>
  <c r="F116" i="14"/>
  <c r="F117" i="14" l="1"/>
  <c r="G116" i="14"/>
  <c r="F118" i="14" l="1"/>
  <c r="G117" i="14"/>
  <c r="G118" i="14" l="1"/>
  <c r="F119" i="14"/>
  <c r="F120" i="14" l="1"/>
  <c r="G119" i="14"/>
  <c r="G120" i="14" l="1"/>
  <c r="F121" i="14"/>
  <c r="G121" i="14" l="1"/>
  <c r="F122" i="14"/>
  <c r="G122" i="14" l="1"/>
  <c r="F123" i="14"/>
  <c r="G123" i="14" l="1"/>
  <c r="F124" i="14"/>
  <c r="F125" i="14" l="1"/>
  <c r="G124" i="14"/>
  <c r="G125" i="14" l="1"/>
  <c r="F126" i="14"/>
  <c r="F127" i="14" l="1"/>
  <c r="G126" i="14"/>
  <c r="G127" i="14" l="1"/>
  <c r="F128" i="14"/>
  <c r="F129" i="14" l="1"/>
  <c r="G128" i="14"/>
  <c r="F130" i="14" l="1"/>
  <c r="G129" i="14"/>
  <c r="G130" i="14" l="1"/>
  <c r="F131" i="14"/>
  <c r="F132" i="14" l="1"/>
  <c r="G131" i="14"/>
  <c r="G132" i="14" l="1"/>
  <c r="F133" i="14"/>
  <c r="G133" i="14" l="1"/>
  <c r="F134" i="14"/>
  <c r="G134" i="14" l="1"/>
  <c r="F135" i="14"/>
  <c r="G135" i="14" l="1"/>
  <c r="F136" i="14"/>
  <c r="F137" i="14" l="1"/>
  <c r="G136" i="14"/>
  <c r="G137" i="14" l="1"/>
  <c r="F138" i="14"/>
  <c r="F139" i="14" l="1"/>
  <c r="G138" i="14"/>
  <c r="G139" i="14" l="1"/>
  <c r="F140" i="14"/>
  <c r="F141" i="14" l="1"/>
  <c r="G140" i="14"/>
  <c r="F142" i="14" l="1"/>
  <c r="G141" i="14"/>
  <c r="G142" i="14" l="1"/>
  <c r="F143" i="14"/>
  <c r="F144" i="14" l="1"/>
  <c r="G143" i="14"/>
  <c r="G144" i="14" l="1"/>
  <c r="F145" i="14"/>
  <c r="G145" i="14" l="1"/>
  <c r="F146" i="14"/>
  <c r="G146" i="14" l="1"/>
  <c r="F147" i="14"/>
  <c r="G147" i="14" l="1"/>
  <c r="F148" i="14"/>
  <c r="F149" i="14" l="1"/>
  <c r="G148" i="14"/>
  <c r="G149" i="14" l="1"/>
  <c r="F150" i="14"/>
  <c r="F151" i="14" l="1"/>
  <c r="G150" i="14"/>
  <c r="G151" i="14" l="1"/>
  <c r="F152" i="14"/>
  <c r="F153" i="14" l="1"/>
  <c r="F154" i="14" s="1"/>
  <c r="F155" i="14" s="1"/>
  <c r="F156" i="14" s="1"/>
  <c r="F157" i="14" s="1"/>
  <c r="F158" i="14" s="1"/>
  <c r="F159" i="14" s="1"/>
  <c r="F160" i="14" s="1"/>
  <c r="F161" i="14" s="1"/>
  <c r="F162" i="14" s="1"/>
  <c r="F163" i="14" s="1"/>
  <c r="F164" i="14" s="1"/>
  <c r="F165" i="14" s="1"/>
  <c r="F166" i="14" s="1"/>
  <c r="F167" i="14" s="1"/>
  <c r="F168" i="14" s="1"/>
  <c r="F169" i="14" s="1"/>
  <c r="F170" i="14" s="1"/>
  <c r="F171" i="14" s="1"/>
  <c r="F172" i="14" s="1"/>
  <c r="F173" i="14" s="1"/>
  <c r="F174" i="14" s="1"/>
  <c r="F175" i="14" s="1"/>
  <c r="F176" i="14" s="1"/>
  <c r="F177" i="14" s="1"/>
  <c r="F178" i="14" s="1"/>
  <c r="F179" i="14" s="1"/>
  <c r="F180" i="14" s="1"/>
  <c r="F181" i="14" s="1"/>
  <c r="F182" i="14" s="1"/>
  <c r="G152" i="14"/>
</calcChain>
</file>

<file path=xl/sharedStrings.xml><?xml version="1.0" encoding="utf-8"?>
<sst xmlns="http://schemas.openxmlformats.org/spreadsheetml/2006/main" count="782" uniqueCount="245">
  <si>
    <t>Real GDP</t>
  </si>
  <si>
    <t>Hours Worked</t>
  </si>
  <si>
    <t>Employment</t>
  </si>
  <si>
    <t>Labor Force</t>
  </si>
  <si>
    <t>Working Age Population</t>
  </si>
  <si>
    <t>Total Population</t>
  </si>
  <si>
    <t>Everything in Thousands</t>
  </si>
  <si>
    <t>Calculations</t>
  </si>
  <si>
    <t>%change</t>
  </si>
  <si>
    <t>1948 *Y</t>
  </si>
  <si>
    <t>.excel_last</t>
  </si>
  <si>
    <t>GDPHA@USECON</t>
  </si>
  <si>
    <t>LXEHL@USECON</t>
  </si>
  <si>
    <t>LE@USECON</t>
  </si>
  <si>
    <t>LF@USECON</t>
  </si>
  <si>
    <t>POP15WJ@USECON</t>
  </si>
  <si>
    <t>POP@USECON</t>
  </si>
  <si>
    <t>.DESC</t>
  </si>
  <si>
    <t>Real Gross Domestic Product (Bil.Chn.2017$)</t>
  </si>
  <si>
    <t>Total Economy: Hours Worked (SAAR, Bil.Hrs)</t>
  </si>
  <si>
    <t>Civilian Employment: Sixteen Years &amp; Over (SA, Thous)</t>
  </si>
  <si>
    <t>Civilian Labor Force: 16 yr + (SA, Thous)</t>
  </si>
  <si>
    <t>Resident Working Age Population: 15 - 64 Years (Thous)</t>
  </si>
  <si>
    <t>Resident Population: Total [All Ages] (Thous)</t>
  </si>
  <si>
    <t>.T1</t>
  </si>
  <si>
    <t>1929</t>
  </si>
  <si>
    <t>1948 &lt;- Q1-1948</t>
  </si>
  <si>
    <t>1948 &lt;- Jan-1948</t>
  </si>
  <si>
    <t>1901</t>
  </si>
  <si>
    <t>.TN</t>
  </si>
  <si>
    <t>2025</t>
  </si>
  <si>
    <t>2024 &lt;- Q3-2025</t>
  </si>
  <si>
    <t>2025 &lt;- Feb-2026</t>
  </si>
  <si>
    <t>2099</t>
  </si>
  <si>
    <t>.LSOURCE</t>
  </si>
  <si>
    <t>Bureau of Economic Analysis</t>
  </si>
  <si>
    <t>Bureau of Labor Statistics</t>
  </si>
  <si>
    <t>Census Bureau</t>
  </si>
  <si>
    <t>.MAG</t>
  </si>
  <si>
    <t>9</t>
  </si>
  <si>
    <t>3</t>
  </si>
  <si>
    <t>.GRP</t>
  </si>
  <si>
    <t>N20</t>
  </si>
  <si>
    <t>E80</t>
  </si>
  <si>
    <t>E02</t>
  </si>
  <si>
    <t>D08</t>
  </si>
  <si>
    <t>D01</t>
  </si>
  <si>
    <t>.GRPDESC</t>
  </si>
  <si>
    <t>Annual NIPA Series</t>
  </si>
  <si>
    <t>Productivity &amp; Unit Costs, Quarterly</t>
  </si>
  <si>
    <t>Household Survey Press Release, SA</t>
  </si>
  <si>
    <t>Resident Population Projections: By Age &amp; Sex</t>
  </si>
  <si>
    <t>Resident Population Estimates: By Age &amp; Sex</t>
  </si>
  <si>
    <t>.GEO</t>
  </si>
  <si>
    <t>111</t>
  </si>
  <si>
    <t>GDP/H</t>
  </si>
  <si>
    <t>H/W</t>
  </si>
  <si>
    <t>W/LF</t>
  </si>
  <si>
    <t>LF/Pop_W</t>
  </si>
  <si>
    <t>Pop_W/POP</t>
  </si>
  <si>
    <t>SUM</t>
  </si>
  <si>
    <t>GDP/POP</t>
  </si>
  <si>
    <t>Growth Rate</t>
  </si>
  <si>
    <t>Average Growth Rate: Total</t>
  </si>
  <si>
    <t>1948</t>
  </si>
  <si>
    <t>1949</t>
  </si>
  <si>
    <t>Average Growth Rate: 1948-1973</t>
  </si>
  <si>
    <t>1950</t>
  </si>
  <si>
    <t>1951</t>
  </si>
  <si>
    <t>Average Growth Rate: 1973-1995</t>
  </si>
  <si>
    <t>1952</t>
  </si>
  <si>
    <t>1953</t>
  </si>
  <si>
    <t>Average Growth Rate: 1995-2007</t>
  </si>
  <si>
    <t>1954</t>
  </si>
  <si>
    <t>1955</t>
  </si>
  <si>
    <t>Average Growth Rate: 2007-2024</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</si>
  <si>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</si>
  <si>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</si>
  <si>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</si>
  <si>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</si>
  <si>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</si>
  <si>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</si>
  <si>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</si>
  <si>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</si>
  <si>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</si>
  <si>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</si>
  <si>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</si>
  <si>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</si>
  <si>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</si>
  <si>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</si>
  <si>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</si>
  <si>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</si>
  <si>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</si>
  <si>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</si>
  <si>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</si>
  <si>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</si>
  <si>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</si>
  <si>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</si>
  <si>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</si>
  <si>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</si>
  <si>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</si>
  <si>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</si>
  <si>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</si>
  <si>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</si>
  <si>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</si>
  <si>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</si>
  <si>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</si>
  <si>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</si>
  <si>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</si>
  <si>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</si>
  <si>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</si>
  <si>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</si>
  <si>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</si>
  <si>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</si>
  <si>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</si>
  <si>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</si>
  <si>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</si>
  <si>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</si>
  <si>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</si>
  <si>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</si>
  <si>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</si>
  <si>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</si>
  <si>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</si>
  <si>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</si>
  <si>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</si>
  <si>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</si>
  <si>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</si>
  <si>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</si>
  <si>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</si>
  <si>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</si>
  <si>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</si>
  <si>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</si>
  <si>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</si>
  <si>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</si>
  <si>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</si>
  <si>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</si>
  <si>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</si>
  <si>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</si>
  <si>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</si>
  <si>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</si>
  <si>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</si>
  <si>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</si>
  <si>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</si>
  <si>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</si>
  <si>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</si>
  <si>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Year</t>
  </si>
  <si>
    <t>GDP in millions of 1929 dollars</t>
  </si>
  <si>
    <t>Total Manhours, Including Military (mil)</t>
  </si>
  <si>
    <t>Total Manhours, Civilian (mil)</t>
  </si>
  <si>
    <t>Total Employment, includes military (thou)</t>
  </si>
  <si>
    <t>Total Employment , Civilian (thou)</t>
  </si>
  <si>
    <t>Resident Population (thou)</t>
  </si>
  <si>
    <t xml:space="preserve">in thousands: </t>
  </si>
  <si>
    <t>GDP in thousands of 1929 dollars</t>
  </si>
  <si>
    <t>Total Manhours, Including Military</t>
  </si>
  <si>
    <t>Total Manhours, Civilian</t>
  </si>
  <si>
    <t>Total Employment, includes military</t>
  </si>
  <si>
    <t>Total Employment , Civilian</t>
  </si>
  <si>
    <t>Resident Population</t>
  </si>
  <si>
    <t>including military:</t>
  </si>
  <si>
    <t>W/POP</t>
  </si>
  <si>
    <t>GDP/H_gr</t>
  </si>
  <si>
    <t>H/W_gr</t>
  </si>
  <si>
    <t>W/POP_gr</t>
  </si>
  <si>
    <t>growth rate</t>
  </si>
  <si>
    <t xml:space="preserve">excluding military: </t>
  </si>
  <si>
    <t>SUM:</t>
  </si>
  <si>
    <t>Avg Growth Rate</t>
  </si>
  <si>
    <t>Years</t>
  </si>
  <si>
    <t>1902-1929</t>
  </si>
  <si>
    <t>1929-1941</t>
  </si>
  <si>
    <t>1941-1946</t>
  </si>
  <si>
    <t>1946-1953</t>
  </si>
  <si>
    <t>1973-1995</t>
  </si>
  <si>
    <t>1995-2007</t>
  </si>
  <si>
    <t>2007-2024</t>
  </si>
  <si>
    <t xml:space="preserve">year </t>
  </si>
  <si>
    <t>country</t>
  </si>
  <si>
    <t>real gdp per capita, 1990 $</t>
  </si>
  <si>
    <t>gdp_regline2</t>
  </si>
  <si>
    <t>gdp_reverse</t>
  </si>
  <si>
    <t>USA</t>
  </si>
  <si>
    <t>1909 *Y</t>
  </si>
  <si>
    <t>POPBR@USECON</t>
  </si>
  <si>
    <t>US Birth Rate (Births/1000 Population)</t>
  </si>
  <si>
    <t>1909</t>
  </si>
  <si>
    <t>National Center for Health Statistics</t>
  </si>
  <si>
    <t>0</t>
  </si>
  <si>
    <t>D11</t>
  </si>
  <si>
    <t>Mortality Data by Race</t>
  </si>
  <si>
    <t>Baby Boom Years</t>
  </si>
  <si>
    <t>1910</t>
  </si>
  <si>
    <t>1911</t>
  </si>
  <si>
    <t>1912</t>
  </si>
  <si>
    <t>1913</t>
  </si>
  <si>
    <t>1914</t>
  </si>
  <si>
    <t>1915</t>
  </si>
  <si>
    <t>1916</t>
  </si>
  <si>
    <t>1917</t>
  </si>
  <si>
    <t>1918</t>
  </si>
  <si>
    <t>1919</t>
  </si>
  <si>
    <t>1920</t>
  </si>
  <si>
    <t>1921</t>
  </si>
  <si>
    <t>1922</t>
  </si>
  <si>
    <t>1923</t>
  </si>
  <si>
    <t>1924</t>
  </si>
  <si>
    <t>1925</t>
  </si>
  <si>
    <t>1926</t>
  </si>
  <si>
    <t>1927</t>
  </si>
  <si>
    <t>1928</t>
  </si>
  <si>
    <t>1930</t>
  </si>
  <si>
    <t>1931</t>
  </si>
  <si>
    <t>1932</t>
  </si>
  <si>
    <t>1933</t>
  </si>
  <si>
    <t>1934</t>
  </si>
  <si>
    <t>1935</t>
  </si>
  <si>
    <t>1936</t>
  </si>
  <si>
    <t>1937</t>
  </si>
  <si>
    <t>1938</t>
  </si>
  <si>
    <t>1939</t>
  </si>
  <si>
    <t>1940</t>
  </si>
  <si>
    <t>1941</t>
  </si>
  <si>
    <t>1942</t>
  </si>
  <si>
    <t>1943</t>
  </si>
  <si>
    <t>1944</t>
  </si>
  <si>
    <t>1945</t>
  </si>
  <si>
    <t>1946</t>
  </si>
  <si>
    <t>1947</t>
  </si>
  <si>
    <t>LPWT16@USECON</t>
  </si>
  <si>
    <t>LPMT16@USECON</t>
  </si>
  <si>
    <t>Civilian Participation Rate: Women, 16 Years and Over (SA, %)</t>
  </si>
  <si>
    <t>Civilian Participation Rate: Men, 16 Years and Over (SA, %)</t>
  </si>
  <si>
    <t>2025 &lt;- Mar-2026</t>
  </si>
  <si>
    <r>
      <t xml:space="preserve">From: </t>
    </r>
    <r>
      <rPr>
        <b/>
        <i/>
        <sz val="11"/>
        <color theme="1"/>
        <rFont val="Calibri"/>
        <family val="2"/>
        <scheme val="minor"/>
      </rPr>
      <t>Productivity Trends in the United States</t>
    </r>
    <r>
      <rPr>
        <b/>
        <sz val="11"/>
        <color theme="1"/>
        <rFont val="Calibri"/>
        <family val="2"/>
        <scheme val="minor"/>
      </rPr>
      <t xml:space="preserve"> by Kendrick
Table A-III National Product, Commerce Comcept, by Sector, 1869-1957
Pages 298-301</t>
    </r>
  </si>
  <si>
    <r>
      <t xml:space="preserve">From: </t>
    </r>
    <r>
      <rPr>
        <b/>
        <i/>
        <sz val="11"/>
        <color theme="1"/>
        <rFont val="Calibri"/>
        <family val="2"/>
        <scheme val="minor"/>
      </rPr>
      <t>Productivity Trends in the United States</t>
    </r>
    <r>
      <rPr>
        <b/>
        <sz val="11"/>
        <color theme="1"/>
        <rFont val="Calibri"/>
        <family val="2"/>
        <scheme val="minor"/>
      </rPr>
      <t xml:space="preserve"> by Kendrick
Table A-X National Economy: Manhours, by Major Sector, 1869-1957
Pages 311-313</t>
    </r>
  </si>
  <si>
    <r>
      <t xml:space="preserve">From: </t>
    </r>
    <r>
      <rPr>
        <b/>
        <i/>
        <sz val="11"/>
        <color theme="1"/>
        <rFont val="Calibri"/>
        <family val="2"/>
        <scheme val="minor"/>
      </rPr>
      <t>Productivity Trends in the United States</t>
    </r>
    <r>
      <rPr>
        <b/>
        <sz val="11"/>
        <color theme="1"/>
        <rFont val="Calibri"/>
        <family val="2"/>
        <scheme val="minor"/>
      </rPr>
      <t xml:space="preserve"> by Kendrick
Table A-V: Private Economy: Persons Engaged, by Class of Worker, Key Years 1869-1957
Pages 305-307</t>
    </r>
  </si>
  <si>
    <t>1901 *Y</t>
  </si>
  <si>
    <t>1902</t>
  </si>
  <si>
    <t>1903</t>
  </si>
  <si>
    <t>1904</t>
  </si>
  <si>
    <t>1905</t>
  </si>
  <si>
    <t>1906</t>
  </si>
  <si>
    <t>1907</t>
  </si>
  <si>
    <t>1908</t>
  </si>
  <si>
    <t>1949-73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</si>
</sst>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
    <numFmt numFmtId="165" formatCode="0.0"/>
    <numFmt numFmtId="166" formatCode="0.000"/>
    <numFmt numFmtId="167" formatCode="0.0000000"/>
  </numFmts>
  <fonts count="5"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31">
    <xf numFmtId="0" fontId="0" fillId="0" borderId="0" xfId="0"/>
    <xf numFmtId="0" fontId="0" fillId="0" borderId="0" xfId="0" quotePrefix="1"/>
    <xf numFmtId="164" fontId="0" fillId="0" borderId="0" xfId="0" applyNumberFormat="1"/>
    <xf numFmtId="0" fontId="1" fillId="0" borderId="0" xfId="0" applyFont="1"/>
    <xf numFmtId="0" fontId="1" fillId="2" borderId="0" xfId="0" applyFont="1" applyFill="1"/>
    <xf numFmtId="0" fontId="0" fillId="2" borderId="0" xfId="0" applyFill="1"/>
    <xf numFmtId="165" fontId="0" fillId="2" borderId="0" xfId="0" applyNumberFormat="1" applyFill="1"/>
    <xf numFmtId="166" fontId="0" fillId="2" borderId="0" xfId="0" applyNumberFormat="1" applyFill="1"/>
    <xf numFmtId="1" fontId="0" fillId="2" borderId="0" xfId="0" applyNumberFormat="1" applyFill="1"/>
    <xf numFmtId="0" fontId="1" fillId="3" borderId="0" xfId="0" applyFont="1" applyFill="1"/>
    <xf numFmtId="0" fontId="0" fillId="3" borderId="0" xfId="0" applyFill="1"/>
    <xf numFmtId="0" fontId="1" fillId="4" borderId="0" xfId="0" applyFont="1" applyFill="1"/>
    <xf numFmtId="0" fontId="0" fillId="4" borderId="0" xfId="0" applyFill="1"/>
    <xf numFmtId="1" fontId="0" fillId="3" borderId="0" xfId="0" applyNumberFormat="1" applyFill="1"/>
    <xf numFmtId="0" fontId="1" fillId="5" borderId="0" xfId="0" applyFont="1" applyFill="1"/>
    <xf numFmtId="2" fontId="1" fillId="5" borderId="0" xfId="0" applyNumberFormat="1" applyFont="1" applyFill="1"/>
    <xf numFmtId="0" fontId="3" fillId="0" borderId="0" xfId="0" applyFont="1" applyAlignment="1">
      <alignment horizontal="right"/>
    </xf>
    <xf numFmtId="0" fontId="0" fillId="0" borderId="0" xfId="0" applyAlignment="1">
      <alignment horizontal="left"/>
    </xf>
    <xf numFmtId="3" fontId="0" fillId="2" borderId="0" xfId="0" applyNumberFormat="1" applyFill="1"/>
    <xf numFmtId="0" fontId="0" fillId="0" borderId="0" xfId="0" applyAlignment="1">
      <alignment horizontal="right"/>
    </xf>
    <xf numFmtId="3" fontId="0" fillId="3" borderId="0" xfId="0" applyNumberFormat="1" applyFill="1"/>
    <xf numFmtId="3" fontId="0" fillId="0" borderId="0" xfId="0" applyNumberFormat="1"/>
    <xf numFmtId="0" fontId="1" fillId="0" borderId="0" xfId="0" applyFont="1" applyAlignment="1">
      <alignment wrapText="1"/>
    </xf>
    <xf numFmtId="0" fontId="1" fillId="0" borderId="0" xfId="0" applyFont="1" applyAlignment="1">
      <alignment horizontal="left"/>
    </xf>
    <xf numFmtId="1" fontId="0" fillId="0" borderId="0" xfId="0" applyNumberFormat="1"/>
    <xf numFmtId="0" fontId="3" fillId="0" borderId="0" xfId="0" applyFont="1"/>
    <xf numFmtId="14" fontId="1" fillId="0" borderId="0" xfId="0" applyNumberFormat="1" applyFont="1"/>
    <xf numFmtId="14" fontId="0" fillId="0" borderId="0" xfId="0" applyNumberFormat="1" applyAlignment="1">
      <alignment horizontal="left"/>
    </xf>
    <xf numFmtId="14" fontId="0" fillId="0" borderId="0" xfId="0" applyNumberFormat="1"/>
    <xf numFmtId="165" fontId="0" fillId="0" borderId="0" xfId="0" applyNumberFormat="1"/>
    <xf numFmtId="167" fontId="0" fillId="2" borderId="0" xfId="0" applyNumberFormat="1" applyFill="1"/>
  </cellXfs>
  <cellStyles count="1">
    <cellStyle name="Normal" xfId="0" builtinId="0"/>
  </cellStyles>
  <dxfs count="0"/>
  <tableStyles count="0" defaultTableStyle="TableStyleMedium2" defaultPivotStyle="PivotStyleLight16"/>
  <colors>
    <mruColors>
      <color rgb="FF6DBDE1"/>
      <color rgb="FFF47721"/>
      <color rgb="FFFBB040"/>
      <color rgb="FFC3362B"/>
      <color rgb="FF059F9F"/>
      <color rgb="FF673F1D"/>
      <color rgb="FF58A73F"/>
      <color rgb="FF6F3A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1.xml"/><Relationship Id="rId13" Type="http://schemas.openxmlformats.org/officeDocument/2006/relationships/worksheet" Target="worksheets/sheet6.xml"/><Relationship Id="rId18" Type="http://schemas.openxmlformats.org/officeDocument/2006/relationships/worksheet" Target="worksheets/sheet11.xml"/><Relationship Id="rId3" Type="http://schemas.openxmlformats.org/officeDocument/2006/relationships/chartsheet" Target="chartsheets/sheet3.xml"/><Relationship Id="rId21" Type="http://schemas.openxmlformats.org/officeDocument/2006/relationships/sharedStrings" Target="sharedStrings.xml"/><Relationship Id="rId7" Type="http://schemas.openxmlformats.org/officeDocument/2006/relationships/chartsheet" Target="chartsheets/sheet7.xml"/><Relationship Id="rId12" Type="http://schemas.openxmlformats.org/officeDocument/2006/relationships/worksheet" Target="worksheets/sheet5.xml"/><Relationship Id="rId17" Type="http://schemas.openxmlformats.org/officeDocument/2006/relationships/worksheet" Target="worksheets/sheet10.xml"/><Relationship Id="rId25" Type="http://schemas.openxmlformats.org/officeDocument/2006/relationships/customXml" Target="../customXml/item3.xml"/><Relationship Id="rId2" Type="http://schemas.openxmlformats.org/officeDocument/2006/relationships/chartsheet" Target="chartsheets/sheet2.xml"/><Relationship Id="rId16" Type="http://schemas.openxmlformats.org/officeDocument/2006/relationships/worksheet" Target="worksheets/sheet9.xml"/><Relationship Id="rId20" Type="http://schemas.openxmlformats.org/officeDocument/2006/relationships/styles" Target="styles.xml"/><Relationship Id="rId1" Type="http://schemas.openxmlformats.org/officeDocument/2006/relationships/chartsheet" Target="chartsheets/sheet1.xml"/><Relationship Id="rId6" Type="http://schemas.openxmlformats.org/officeDocument/2006/relationships/chartsheet" Target="chartsheets/sheet6.xml"/><Relationship Id="rId11" Type="http://schemas.openxmlformats.org/officeDocument/2006/relationships/worksheet" Target="worksheets/sheet4.xml"/><Relationship Id="rId24" Type="http://schemas.openxmlformats.org/officeDocument/2006/relationships/customXml" Target="../customXml/item2.xml"/><Relationship Id="rId5" Type="http://schemas.openxmlformats.org/officeDocument/2006/relationships/chartsheet" Target="chartsheets/sheet5.xml"/><Relationship Id="rId15" Type="http://schemas.openxmlformats.org/officeDocument/2006/relationships/worksheet" Target="worksheets/sheet8.xml"/><Relationship Id="rId23" Type="http://schemas.openxmlformats.org/officeDocument/2006/relationships/customXml" Target="../customXml/item1.xml"/><Relationship Id="rId10" Type="http://schemas.openxmlformats.org/officeDocument/2006/relationships/worksheet" Target="worksheets/sheet3.xml"/><Relationship Id="rId19" Type="http://schemas.openxmlformats.org/officeDocument/2006/relationships/theme" Target="theme/theme1.xml"/><Relationship Id="rId4" Type="http://schemas.openxmlformats.org/officeDocument/2006/relationships/chartsheet" Target="chartsheets/sheet4.xml"/><Relationship Id="rId9" Type="http://schemas.openxmlformats.org/officeDocument/2006/relationships/worksheet" Target="worksheets/sheet2.xml"/><Relationship Id="rId14" Type="http://schemas.openxmlformats.org/officeDocument/2006/relationships/worksheet" Target="worksheets/sheet7.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837470416498838E-2"/>
          <c:y val="0.16740315425173624"/>
          <c:w val="0.90028479138202011"/>
          <c:h val="0.64372601212459069"/>
        </c:manualLayout>
      </c:layout>
      <c:lineChart>
        <c:grouping val="standard"/>
        <c:varyColors val="0"/>
        <c:ser>
          <c:idx val="0"/>
          <c:order val="0"/>
          <c:tx>
            <c:v>Real GDP per capita</c:v>
          </c:tx>
          <c:spPr>
            <a:ln w="19050">
              <a:solidFill>
                <a:srgbClr val="6DBDE1"/>
              </a:solidFill>
            </a:ln>
          </c:spPr>
          <c:marker>
            <c:symbol val="none"/>
          </c:marker>
          <c:cat>
            <c:numRef>
              <c:f>'Chart 1 Data'!$B$2:$B$156</c:f>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f>'Chart 1 Data'!$D$2:$D$182</c:f>
              <c:numCache>
                <c:formatCode>General</c:formatCode>
                <c:ptCount val="181"/>
                <c:pt idx="0">
                  <c:v>2444.6436654277486</c:v>
                </c:pt>
                <c:pt idx="1">
                  <c:v>2502.846853861502</c:v>
                </c:pt>
                <c:pt idx="2">
                  <c:v>2540.9388646288212</c:v>
                </c:pt>
                <c:pt idx="3">
                  <c:v>2604.2525594107565</c:v>
                </c:pt>
                <c:pt idx="4">
                  <c:v>2527.2550438794897</c:v>
                </c:pt>
                <c:pt idx="5">
                  <c:v>2598.5854790584594</c:v>
                </c:pt>
                <c:pt idx="6">
                  <c:v>2570.3545271890594</c:v>
                </c:pt>
                <c:pt idx="7">
                  <c:v>2595.3935552033809</c:v>
                </c:pt>
                <c:pt idx="8">
                  <c:v>2645.9617054712376</c:v>
                </c:pt>
                <c:pt idx="9">
                  <c:v>2909.4331983805669</c:v>
                </c:pt>
                <c:pt idx="10">
                  <c:v>3183.9549724523363</c:v>
                </c:pt>
                <c:pt idx="11">
                  <c:v>3215.4494327735151</c:v>
                </c:pt>
                <c:pt idx="12">
                  <c:v>3337.9599072170781</c:v>
                </c:pt>
                <c:pt idx="13">
                  <c:v>3338.5870265692033</c:v>
                </c:pt>
                <c:pt idx="14">
                  <c:v>3320.2806007734507</c:v>
                </c:pt>
                <c:pt idx="15">
                  <c:v>3269.9590358480282</c:v>
                </c:pt>
                <c:pt idx="16">
                  <c:v>3294.0650574238362</c:v>
                </c:pt>
                <c:pt idx="17">
                  <c:v>3368.2546090701117</c:v>
                </c:pt>
                <c:pt idx="18">
                  <c:v>3281.6637028255286</c:v>
                </c:pt>
                <c:pt idx="19">
                  <c:v>3413.28044375645</c:v>
                </c:pt>
                <c:pt idx="20">
                  <c:v>3391.898281254937</c:v>
                </c:pt>
                <c:pt idx="21">
                  <c:v>3467.2636507150369</c:v>
                </c:pt>
                <c:pt idx="22">
                  <c:v>3727.9955856921815</c:v>
                </c:pt>
                <c:pt idx="23">
                  <c:v>3478.4119825675657</c:v>
                </c:pt>
                <c:pt idx="24">
                  <c:v>3313.7995798135421</c:v>
                </c:pt>
                <c:pt idx="25">
                  <c:v>3644.2203547551221</c:v>
                </c:pt>
                <c:pt idx="26">
                  <c:v>3504.4280715560494</c:v>
                </c:pt>
                <c:pt idx="27">
                  <c:v>3769.4832967669827</c:v>
                </c:pt>
                <c:pt idx="28">
                  <c:v>3779.691749908513</c:v>
                </c:pt>
                <c:pt idx="29">
                  <c:v>4051.3670612989567</c:v>
                </c:pt>
                <c:pt idx="30">
                  <c:v>4090.7872916966658</c:v>
                </c:pt>
                <c:pt idx="31">
                  <c:v>4463.8631881676256</c:v>
                </c:pt>
                <c:pt idx="32">
                  <c:v>4420.6301450880228</c:v>
                </c:pt>
                <c:pt idx="33">
                  <c:v>4550.8943740271288</c:v>
                </c:pt>
                <c:pt idx="34">
                  <c:v>4409.5320240043638</c:v>
                </c:pt>
                <c:pt idx="35">
                  <c:v>4642.1638917608461</c:v>
                </c:pt>
                <c:pt idx="36">
                  <c:v>5079.124239244491</c:v>
                </c:pt>
                <c:pt idx="37">
                  <c:v>5064.8904269570303</c:v>
                </c:pt>
                <c:pt idx="38">
                  <c:v>4560.6159676604348</c:v>
                </c:pt>
                <c:pt idx="39">
                  <c:v>5017.4959876713074</c:v>
                </c:pt>
                <c:pt idx="40">
                  <c:v>4963.7357034290217</c:v>
                </c:pt>
                <c:pt idx="41">
                  <c:v>5045.6839038988055</c:v>
                </c:pt>
                <c:pt idx="42">
                  <c:v>5200.6984734020871</c:v>
                </c:pt>
                <c:pt idx="43">
                  <c:v>5300.7294633526626</c:v>
                </c:pt>
                <c:pt idx="44">
                  <c:v>4799.2011356213252</c:v>
                </c:pt>
                <c:pt idx="45">
                  <c:v>4864.1926174696109</c:v>
                </c:pt>
                <c:pt idx="46">
                  <c:v>5458.6928998476023</c:v>
                </c:pt>
                <c:pt idx="47">
                  <c:v>5247.7368735370892</c:v>
                </c:pt>
                <c:pt idx="48">
                  <c:v>5658.9843937575033</c:v>
                </c:pt>
                <c:pt idx="49">
                  <c:v>5680.4064926568881</c:v>
                </c:pt>
                <c:pt idx="50">
                  <c:v>5552.3273640778061</c:v>
                </c:pt>
                <c:pt idx="51">
                  <c:v>5322.7335909107596</c:v>
                </c:pt>
                <c:pt idx="52">
                  <c:v>5539.843678722711</c:v>
                </c:pt>
                <c:pt idx="53">
                  <c:v>6164.1990354756335</c:v>
                </c:pt>
                <c:pt idx="54">
                  <c:v>6232.5506730215266</c:v>
                </c:pt>
                <c:pt idx="55">
                  <c:v>6282.4188710398676</c:v>
                </c:pt>
                <c:pt idx="56">
                  <c:v>6602.4422138693508</c:v>
                </c:pt>
                <c:pt idx="57">
                  <c:v>6576.4989456243411</c:v>
                </c:pt>
                <c:pt idx="58">
                  <c:v>6569.345446429309</c:v>
                </c:pt>
                <c:pt idx="59">
                  <c:v>6898.7221563254125</c:v>
                </c:pt>
                <c:pt idx="60">
                  <c:v>6212.7127066015455</c:v>
                </c:pt>
                <c:pt idx="61">
                  <c:v>5691.3665963268159</c:v>
                </c:pt>
                <c:pt idx="62">
                  <c:v>4908.365780158806</c:v>
                </c:pt>
                <c:pt idx="63">
                  <c:v>4776.9154778887305</c:v>
                </c:pt>
                <c:pt idx="64">
                  <c:v>5113.6075934413839</c:v>
                </c:pt>
                <c:pt idx="65">
                  <c:v>5466.8379464879281</c:v>
                </c:pt>
                <c:pt idx="66">
                  <c:v>6203.8837823765753</c:v>
                </c:pt>
                <c:pt idx="67">
                  <c:v>6430.1214777853302</c:v>
                </c:pt>
                <c:pt idx="68">
                  <c:v>6126.4656718476963</c:v>
                </c:pt>
                <c:pt idx="69">
                  <c:v>6560.752658907244</c:v>
                </c:pt>
                <c:pt idx="70">
                  <c:v>7009.637212844078</c:v>
                </c:pt>
                <c:pt idx="71">
                  <c:v>8205.6830991173974</c:v>
                </c:pt>
                <c:pt idx="72">
                  <c:v>9741.1051881287585</c:v>
                </c:pt>
                <c:pt idx="73">
                  <c:v>11518.171571769917</c:v>
                </c:pt>
                <c:pt idx="74">
                  <c:v>12333.449664236308</c:v>
                </c:pt>
                <c:pt idx="75">
                  <c:v>11708.647557555134</c:v>
                </c:pt>
                <c:pt idx="76">
                  <c:v>9196.5429688600834</c:v>
                </c:pt>
                <c:pt idx="77">
                  <c:v>8885.9943810129371</c:v>
                </c:pt>
                <c:pt idx="78">
                  <c:v>9064.5622507693461</c:v>
                </c:pt>
                <c:pt idx="79">
                  <c:v>8943.7443212926482</c:v>
                </c:pt>
                <c:pt idx="80">
                  <c:v>9561.3478600652797</c:v>
                </c:pt>
                <c:pt idx="81">
                  <c:v>10116.246335825619</c:v>
                </c:pt>
                <c:pt idx="82">
                  <c:v>10315.544610385077</c:v>
                </c:pt>
                <c:pt idx="83">
                  <c:v>10612.608000799082</c:v>
                </c:pt>
                <c:pt idx="84">
                  <c:v>10359.108363083189</c:v>
                </c:pt>
                <c:pt idx="85">
                  <c:v>10896.854716719601</c:v>
                </c:pt>
                <c:pt idx="86">
                  <c:v>10914.282161950941</c:v>
                </c:pt>
                <c:pt idx="87">
                  <c:v>10919.986742952833</c:v>
                </c:pt>
                <c:pt idx="88">
                  <c:v>10630.528013174597</c:v>
                </c:pt>
                <c:pt idx="89">
                  <c:v>11230.16926277906</c:v>
                </c:pt>
                <c:pt idx="90">
                  <c:v>11328.475516269904</c:v>
                </c:pt>
                <c:pt idx="91">
                  <c:v>11401.734434457867</c:v>
                </c:pt>
                <c:pt idx="92">
                  <c:v>11904.984507178162</c:v>
                </c:pt>
                <c:pt idx="93">
                  <c:v>12242.340495238901</c:v>
                </c:pt>
                <c:pt idx="94">
                  <c:v>12772.566431634954</c:v>
                </c:pt>
                <c:pt idx="95">
                  <c:v>13418.701718450051</c:v>
                </c:pt>
                <c:pt idx="96">
                  <c:v>14133.526658526658</c:v>
                </c:pt>
                <c:pt idx="97">
                  <c:v>14330.030395748621</c:v>
                </c:pt>
                <c:pt idx="98">
                  <c:v>14862.938825944417</c:v>
                </c:pt>
                <c:pt idx="99">
                  <c:v>15179.408615679135</c:v>
                </c:pt>
                <c:pt idx="100">
                  <c:v>15029.846087821626</c:v>
                </c:pt>
                <c:pt idx="101">
                  <c:v>15304.298833194485</c:v>
                </c:pt>
                <c:pt idx="102">
                  <c:v>15943.867439112702</c:v>
                </c:pt>
                <c:pt idx="103">
                  <c:v>16689.343067071241</c:v>
                </c:pt>
                <c:pt idx="104">
                  <c:v>16491.269744779151</c:v>
                </c:pt>
                <c:pt idx="105">
                  <c:v>16283.632676306759</c:v>
                </c:pt>
                <c:pt idx="106">
                  <c:v>16975.086568670169</c:v>
                </c:pt>
                <c:pt idx="107">
                  <c:v>17566.502753826528</c:v>
                </c:pt>
                <c:pt idx="108">
                  <c:v>18372.972123009189</c:v>
                </c:pt>
                <c:pt idx="109">
                  <c:v>18789.393703761303</c:v>
                </c:pt>
                <c:pt idx="110">
                  <c:v>18577.36665413365</c:v>
                </c:pt>
                <c:pt idx="111">
                  <c:v>18855.55486999598</c:v>
                </c:pt>
                <c:pt idx="112">
                  <c:v>18325.120263083551</c:v>
                </c:pt>
                <c:pt idx="113">
                  <c:v>18920.156391092147</c:v>
                </c:pt>
                <c:pt idx="114">
                  <c:v>20122.667101821073</c:v>
                </c:pt>
                <c:pt idx="115">
                  <c:v>20717.322960076497</c:v>
                </c:pt>
                <c:pt idx="116">
                  <c:v>21236.085463351239</c:v>
                </c:pt>
                <c:pt idx="117">
                  <c:v>21787.693674127881</c:v>
                </c:pt>
                <c:pt idx="118">
                  <c:v>22499.441620233243</c:v>
                </c:pt>
                <c:pt idx="119">
                  <c:v>23059.278193599523</c:v>
                </c:pt>
                <c:pt idx="120">
                  <c:v>23200.560312401587</c:v>
                </c:pt>
                <c:pt idx="121">
                  <c:v>22832.790045888927</c:v>
                </c:pt>
                <c:pt idx="122">
                  <c:v>23284.981879676943</c:v>
                </c:pt>
                <c:pt idx="123">
                  <c:v>23640.112579572778</c:v>
                </c:pt>
                <c:pt idx="124">
                  <c:v>24312.788958487981</c:v>
                </c:pt>
                <c:pt idx="125">
                  <c:v>24637.329856251428</c:v>
                </c:pt>
                <c:pt idx="126">
                  <c:v>25263.10164908837</c:v>
                </c:pt>
                <c:pt idx="127">
                  <c:v>26074.239422588977</c:v>
                </c:pt>
                <c:pt idx="128">
                  <c:v>26893.450858320128</c:v>
                </c:pt>
                <c:pt idx="129">
                  <c:v>27869.812027671189</c:v>
                </c:pt>
                <c:pt idx="130">
                  <c:v>28701.934318309348</c:v>
                </c:pt>
                <c:pt idx="131">
                  <c:v>28726.094319273969</c:v>
                </c:pt>
                <c:pt idx="132">
                  <c:v>28976.930192684358</c:v>
                </c:pt>
                <c:pt idx="133">
                  <c:v>29458.922506871182</c:v>
                </c:pt>
                <c:pt idx="134">
                  <c:v>30199.800860551808</c:v>
                </c:pt>
                <c:pt idx="135">
                  <c:v>30841.645496424466</c:v>
                </c:pt>
                <c:pt idx="136">
                  <c:v>31357.539587735886</c:v>
                </c:pt>
                <c:pt idx="137">
                  <c:v>31654.926754922406</c:v>
                </c:pt>
                <c:pt idx="138">
                  <c:v>31251.266490333088</c:v>
                </c:pt>
                <c:pt idx="139">
                  <c:v>29898.64421649179</c:v>
                </c:pt>
                <c:pt idx="140">
                  <c:v>30491.34438076369</c:v>
                </c:pt>
                <c:pt idx="141">
                  <c:v>30745.458205621639</c:v>
                </c:pt>
                <c:pt idx="142">
                  <c:v>31224.222253421813</c:v>
                </c:pt>
                <c:pt idx="143">
                  <c:v>31581.707325592328</c:v>
                </c:pt>
                <c:pt idx="144">
                  <c:v>32072.18365577019</c:v>
                </c:pt>
                <c:pt idx="145">
                  <c:v>32703.493039904108</c:v>
                </c:pt>
                <c:pt idx="146">
                  <c:v>33012.767870838506</c:v>
                </c:pt>
                <c:pt idx="147">
                  <c:v>33543.679861697616</c:v>
                </c:pt>
                <c:pt idx="148">
                  <c:v>34338.77075550321</c:v>
                </c:pt>
                <c:pt idx="149">
                  <c:v>34961.835051325332</c:v>
                </c:pt>
                <c:pt idx="150">
                  <c:v>33646.261755272411</c:v>
                </c:pt>
                <c:pt idx="151">
                  <c:v>35683.581640982185</c:v>
                </c:pt>
                <c:pt idx="152">
                  <c:v>36580.12025800642</c:v>
                </c:pt>
                <c:pt idx="153">
                  <c:v>37636.319279608571</c:v>
                </c:pt>
                <c:pt idx="154">
                  <c:v>38688.700064345321</c:v>
                </c:pt>
              </c:numCache>
            </c:numRef>
          </c:val>
          <c:smooth val="0"/>
          <c:extLst>
            <c:ext xmlns:c16="http://schemas.microsoft.com/office/drawing/2014/chart" uri="{C3380CC4-5D6E-409C-BE32-E72D297353CC}">
              <c16:uniqueId val="{00000000-4D31-4CD2-9BD9-A54B48312670}"/>
            </c:ext>
          </c:extLst>
        </c:ser>
        <c:ser>
          <c:idx val="2"/>
          <c:order val="1"/>
          <c:tx>
            <c:v>Trend GDP per capita,1.9% per year</c:v>
          </c:tx>
          <c:spPr>
            <a:ln w="19050">
              <a:solidFill>
                <a:srgbClr val="F47721"/>
              </a:solidFill>
            </a:ln>
          </c:spPr>
          <c:marker>
            <c:symbol val="none"/>
          </c:marker>
          <c:cat>
            <c:numRef>
              <c:f>'Chart 1 Data'!$B$2:$B$156</c:f>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f>'Chart 1 Data'!$K$2:$K$156</c:f>
              <c:numCache>
                <c:formatCode>General</c:formatCode>
                <c:ptCount val="155"/>
                <c:pt idx="0">
                  <c:v>2479.8552155214797</c:v>
                </c:pt>
                <c:pt idx="1">
                  <c:v>2524.4926094008665</c:v>
                </c:pt>
                <c:pt idx="2">
                  <c:v>2569.9334763700822</c:v>
                </c:pt>
                <c:pt idx="3">
                  <c:v>2616.1922789447435</c:v>
                </c:pt>
                <c:pt idx="4">
                  <c:v>2663.2837399657487</c:v>
                </c:pt>
                <c:pt idx="5">
                  <c:v>2711.222847285132</c:v>
                </c:pt>
                <c:pt idx="6">
                  <c:v>2760.0248585362647</c:v>
                </c:pt>
                <c:pt idx="7">
                  <c:v>2809.7053059899176</c:v>
                </c:pt>
                <c:pt idx="8">
                  <c:v>2860.2800014977361</c:v>
                </c:pt>
                <c:pt idx="9">
                  <c:v>2911.7650415246953</c:v>
                </c:pt>
                <c:pt idx="10">
                  <c:v>2964.1768122721401</c:v>
                </c:pt>
                <c:pt idx="11">
                  <c:v>3017.5319948930387</c:v>
                </c:pt>
                <c:pt idx="12">
                  <c:v>3071.8475708011133</c:v>
                </c:pt>
                <c:pt idx="13">
                  <c:v>3127.1408270755333</c:v>
                </c:pt>
                <c:pt idx="14">
                  <c:v>3183.4293619628929</c:v>
                </c:pt>
                <c:pt idx="15">
                  <c:v>3240.7310904782253</c:v>
                </c:pt>
                <c:pt idx="16">
                  <c:v>3299.0642501068332</c:v>
                </c:pt>
                <c:pt idx="17">
                  <c:v>3358.4474066087564</c:v>
                </c:pt>
                <c:pt idx="18">
                  <c:v>3418.8994599277139</c:v>
                </c:pt>
                <c:pt idx="19">
                  <c:v>3480.4396502064128</c:v>
                </c:pt>
                <c:pt idx="20">
                  <c:v>3543.0875639101282</c:v>
                </c:pt>
                <c:pt idx="21">
                  <c:v>3606.8631400605104</c:v>
                </c:pt>
                <c:pt idx="22">
                  <c:v>3671.7866765815997</c:v>
                </c:pt>
                <c:pt idx="23">
                  <c:v>3737.8788367600687</c:v>
                </c:pt>
                <c:pt idx="24">
                  <c:v>3805.16065582175</c:v>
                </c:pt>
                <c:pt idx="25">
                  <c:v>3873.6535476265417</c:v>
                </c:pt>
                <c:pt idx="26">
                  <c:v>3943.3793114838195</c:v>
                </c:pt>
                <c:pt idx="27">
                  <c:v>4014.3601390905283</c:v>
                </c:pt>
                <c:pt idx="28">
                  <c:v>4086.618621594158</c:v>
                </c:pt>
                <c:pt idx="29">
                  <c:v>4160.1777567828531</c:v>
                </c:pt>
                <c:pt idx="30">
                  <c:v>4235.0609564049446</c:v>
                </c:pt>
                <c:pt idx="31">
                  <c:v>4311.2920536202337</c:v>
                </c:pt>
                <c:pt idx="32">
                  <c:v>4388.895310585398</c:v>
                </c:pt>
                <c:pt idx="33">
                  <c:v>4467.8954261759354</c:v>
                </c:pt>
                <c:pt idx="34">
                  <c:v>4548.3175438471026</c:v>
                </c:pt>
                <c:pt idx="35">
                  <c:v>4630.1872596363501</c:v>
                </c:pt>
                <c:pt idx="36">
                  <c:v>4713.5306303098041</c:v>
                </c:pt>
                <c:pt idx="37">
                  <c:v>4798.3741816553802</c:v>
                </c:pt>
                <c:pt idx="38">
                  <c:v>4884.7449169251768</c:v>
                </c:pt>
                <c:pt idx="39">
                  <c:v>4972.67032542983</c:v>
                </c:pt>
                <c:pt idx="40">
                  <c:v>5062.1783912875671</c:v>
                </c:pt>
                <c:pt idx="41">
                  <c:v>5153.2976023307438</c:v>
                </c:pt>
                <c:pt idx="42">
                  <c:v>5246.0569591726971</c:v>
                </c:pt>
                <c:pt idx="43">
                  <c:v>5340.4859844378061</c:v>
                </c:pt>
                <c:pt idx="44">
                  <c:v>5436.6147321576864</c:v>
                </c:pt>
                <c:pt idx="45">
                  <c:v>5534.4737973365245</c:v>
                </c:pt>
                <c:pt idx="46">
                  <c:v>5634.0943256885821</c:v>
                </c:pt>
                <c:pt idx="47">
                  <c:v>5735.5080235509768</c:v>
                </c:pt>
                <c:pt idx="48">
                  <c:v>5838.7471679748942</c:v>
                </c:pt>
                <c:pt idx="49">
                  <c:v>5943.8446169984427</c:v>
                </c:pt>
                <c:pt idx="50">
                  <c:v>6050.8338201044144</c:v>
                </c:pt>
                <c:pt idx="51">
                  <c:v>6159.7488288662935</c:v>
                </c:pt>
                <c:pt idx="52">
                  <c:v>6270.6243077858871</c:v>
                </c:pt>
                <c:pt idx="53">
                  <c:v>6383.4955453260336</c:v>
                </c:pt>
                <c:pt idx="54">
                  <c:v>6498.3984651419023</c:v>
                </c:pt>
                <c:pt idx="55">
                  <c:v>6615.3696375144564</c:v>
                </c:pt>
                <c:pt idx="56">
                  <c:v>6734.4462909897165</c:v>
                </c:pt>
                <c:pt idx="57">
                  <c:v>6855.6663242275317</c:v>
                </c:pt>
                <c:pt idx="58">
                  <c:v>6979.068318063627</c:v>
                </c:pt>
                <c:pt idx="59">
                  <c:v>7104.6915477887724</c:v>
                </c:pt>
                <c:pt idx="60">
                  <c:v>7232.5759956489701</c:v>
                </c:pt>
                <c:pt idx="61">
                  <c:v>7362.7623635706514</c:v>
                </c:pt>
                <c:pt idx="62">
                  <c:v>7495.2920861149232</c:v>
                </c:pt>
                <c:pt idx="63">
                  <c:v>7630.2073436649916</c:v>
                </c:pt>
                <c:pt idx="64">
                  <c:v>7767.5510758509618</c:v>
                </c:pt>
                <c:pt idx="65">
                  <c:v>7907.3669952162791</c:v>
                </c:pt>
                <c:pt idx="66">
                  <c:v>8049.6996011301726</c:v>
                </c:pt>
                <c:pt idx="67">
                  <c:v>8194.5941939505155</c:v>
                </c:pt>
                <c:pt idx="68">
                  <c:v>8342.0968894416255</c:v>
                </c:pt>
                <c:pt idx="69">
                  <c:v>8492.2546334515755</c:v>
                </c:pt>
                <c:pt idx="70">
                  <c:v>8645.1152168537046</c:v>
                </c:pt>
                <c:pt idx="71">
                  <c:v>8800.7272907570714</c:v>
                </c:pt>
                <c:pt idx="72">
                  <c:v>8959.1403819906991</c:v>
                </c:pt>
                <c:pt idx="73">
                  <c:v>9120.4049088665324</c:v>
                </c:pt>
                <c:pt idx="74">
                  <c:v>9284.5721972261308</c:v>
                </c:pt>
                <c:pt idx="75">
                  <c:v>9451.694496776201</c:v>
                </c:pt>
                <c:pt idx="76">
                  <c:v>9621.8249977181731</c:v>
                </c:pt>
                <c:pt idx="77">
                  <c:v>9795.0178476770998</c:v>
                </c:pt>
                <c:pt idx="78">
                  <c:v>9971.328168935288</c:v>
                </c:pt>
                <c:pt idx="79">
                  <c:v>10150.812075976124</c:v>
                </c:pt>
                <c:pt idx="80">
                  <c:v>10333.526693343694</c:v>
                </c:pt>
                <c:pt idx="81">
                  <c:v>10519.530173823881</c:v>
                </c:pt>
                <c:pt idx="82">
                  <c:v>10708.881716952712</c:v>
                </c:pt>
                <c:pt idx="83">
                  <c:v>10901.641587857861</c:v>
                </c:pt>
                <c:pt idx="84">
                  <c:v>11097.871136439302</c:v>
                </c:pt>
                <c:pt idx="85">
                  <c:v>11297.63281689521</c:v>
                </c:pt>
                <c:pt idx="86">
                  <c:v>11500.990207599323</c:v>
                </c:pt>
                <c:pt idx="87">
                  <c:v>11708.00803133611</c:v>
                </c:pt>
                <c:pt idx="88">
                  <c:v>11918.752175900161</c:v>
                </c:pt>
                <c:pt idx="89">
                  <c:v>12133.289715066365</c:v>
                </c:pt>
                <c:pt idx="90">
                  <c:v>12351.68892993756</c:v>
                </c:pt>
                <c:pt idx="91">
                  <c:v>12574.019330676436</c:v>
                </c:pt>
                <c:pt idx="92">
                  <c:v>12800.351678628613</c:v>
                </c:pt>
                <c:pt idx="93">
                  <c:v>13030.758008843928</c:v>
                </c:pt>
                <c:pt idx="94">
                  <c:v>13265.311653003118</c:v>
                </c:pt>
                <c:pt idx="95">
                  <c:v>13504.087262757175</c:v>
                </c:pt>
                <c:pt idx="96">
                  <c:v>13747.160833486805</c:v>
                </c:pt>
                <c:pt idx="97">
                  <c:v>13994.609728489568</c:v>
                </c:pt>
                <c:pt idx="98">
                  <c:v>14246.51270360238</c:v>
                </c:pt>
                <c:pt idx="99">
                  <c:v>14502.949932267224</c:v>
                </c:pt>
                <c:pt idx="100">
                  <c:v>14764.003031048034</c:v>
                </c:pt>
                <c:pt idx="101">
                  <c:v>15029.755085606899</c:v>
                </c:pt>
                <c:pt idx="102">
                  <c:v>15300.290677147823</c:v>
                </c:pt>
                <c:pt idx="103">
                  <c:v>15575.695909336484</c:v>
                </c:pt>
                <c:pt idx="104">
                  <c:v>15856.058435704541</c:v>
                </c:pt>
                <c:pt idx="105">
                  <c:v>16141.467487547223</c:v>
                </c:pt>
                <c:pt idx="106">
                  <c:v>16432.013902323073</c:v>
                </c:pt>
                <c:pt idx="107">
                  <c:v>16727.790152564889</c:v>
                </c:pt>
                <c:pt idx="108">
                  <c:v>17028.890375311057</c:v>
                </c:pt>
                <c:pt idx="109">
                  <c:v>17335.410402066656</c:v>
                </c:pt>
                <c:pt idx="110">
                  <c:v>17647.447789303857</c:v>
                </c:pt>
                <c:pt idx="111">
                  <c:v>17965.101849511328</c:v>
                </c:pt>
                <c:pt idx="112">
                  <c:v>18288.473682802531</c:v>
                </c:pt>
                <c:pt idx="113">
                  <c:v>18617.666209092975</c:v>
                </c:pt>
                <c:pt idx="114">
                  <c:v>18952.784200856648</c:v>
                </c:pt>
                <c:pt idx="115">
                  <c:v>19293.934316472067</c:v>
                </c:pt>
                <c:pt idx="116">
                  <c:v>19641.225134168566</c:v>
                </c:pt>
                <c:pt idx="117">
                  <c:v>19994.767186583602</c:v>
                </c:pt>
                <c:pt idx="118">
                  <c:v>20354.672995942106</c:v>
                </c:pt>
                <c:pt idx="119">
                  <c:v>20721.057109869063</c:v>
                </c:pt>
                <c:pt idx="120">
                  <c:v>21094.036137846706</c:v>
                </c:pt>
                <c:pt idx="121">
                  <c:v>21473.728788327946</c:v>
                </c:pt>
                <c:pt idx="122">
                  <c:v>21860.25590651785</c:v>
                </c:pt>
                <c:pt idx="123">
                  <c:v>22253.740512835171</c:v>
                </c:pt>
                <c:pt idx="124">
                  <c:v>22654.307842066206</c:v>
                </c:pt>
                <c:pt idx="125">
                  <c:v>23062.085383223399</c:v>
                </c:pt>
                <c:pt idx="126">
                  <c:v>23477.202920121421</c:v>
                </c:pt>
                <c:pt idx="127">
                  <c:v>23899.792572683607</c:v>
                </c:pt>
                <c:pt idx="128">
                  <c:v>24329.988838991914</c:v>
                </c:pt>
                <c:pt idx="129">
                  <c:v>24767.92863809377</c:v>
                </c:pt>
                <c:pt idx="130">
                  <c:v>25213.751353579457</c:v>
                </c:pt>
                <c:pt idx="131">
                  <c:v>25667.598877943889</c:v>
                </c:pt>
                <c:pt idx="132">
                  <c:v>26129.615657746879</c:v>
                </c:pt>
                <c:pt idx="133">
                  <c:v>26599.948739586322</c:v>
                </c:pt>
                <c:pt idx="134">
                  <c:v>27078.747816898875</c:v>
                </c:pt>
                <c:pt idx="135">
                  <c:v>27566.165277603053</c:v>
                </c:pt>
                <c:pt idx="136">
                  <c:v>28062.356252599908</c:v>
                </c:pt>
                <c:pt idx="137">
                  <c:v>28567.478665146707</c:v>
                </c:pt>
                <c:pt idx="138">
                  <c:v>29081.693281119347</c:v>
                </c:pt>
                <c:pt idx="139">
                  <c:v>29605.163760179497</c:v>
                </c:pt>
                <c:pt idx="140">
                  <c:v>30138.056707862728</c:v>
                </c:pt>
                <c:pt idx="141">
                  <c:v>30680.541728604258</c:v>
                </c:pt>
                <c:pt idx="142">
                  <c:v>31232.791479719133</c:v>
                </c:pt>
                <c:pt idx="143">
                  <c:v>31794.981726354079</c:v>
                </c:pt>
                <c:pt idx="144">
                  <c:v>32367.291397428453</c:v>
                </c:pt>
                <c:pt idx="145">
                  <c:v>32949.902642582165</c:v>
                </c:pt>
                <c:pt idx="146">
                  <c:v>33543.000890148644</c:v>
                </c:pt>
                <c:pt idx="147">
                  <c:v>34146.774906171318</c:v>
                </c:pt>
                <c:pt idx="148">
                  <c:v>34761.416854482406</c:v>
                </c:pt>
                <c:pt idx="149">
                  <c:v>35387.122357863089</c:v>
                </c:pt>
                <c:pt idx="150">
                  <c:v>36024.090560304627</c:v>
                </c:pt>
                <c:pt idx="151">
                  <c:v>36672.524190390111</c:v>
                </c:pt>
                <c:pt idx="152">
                  <c:v>37332.629625817135</c:v>
                </c:pt>
                <c:pt idx="153">
                  <c:v>38004.616959081846</c:v>
                </c:pt>
                <c:pt idx="154">
                  <c:v>38688.700064345321</c:v>
                </c:pt>
              </c:numCache>
            </c:numRef>
          </c:val>
          <c:smooth val="0"/>
          <c:extLst>
            <c:ext xmlns:c16="http://schemas.microsoft.com/office/drawing/2014/chart" uri="{C3380CC4-5D6E-409C-BE32-E72D297353CC}">
              <c16:uniqueId val="{00000001-4D31-4CD2-9BD9-A54B48312670}"/>
            </c:ext>
          </c:extLst>
        </c:ser>
        <c:dLbls>
          <c:showLegendKey val="0"/>
          <c:showVal val="0"/>
          <c:showCatName val="0"/>
          <c:showSerName val="0"/>
          <c:showPercent val="0"/>
          <c:showBubbleSize val="0"/>
        </c:dLbls>
        <c:smooth val="0"/>
        <c:axId val="181672664"/>
        <c:axId val="181673448"/>
        <c:extLst>
          <c:ext xmlns:c15="http://schemas.microsoft.com/office/drawing/2012/chart" uri="{02D57815-91ED-43cb-92C2-25804820EDAC}">
            <c15:filteredLineSeries>
              <c15:ser>
                <c:idx val="6"/>
                <c:order val="2"/>
                <c:tx>
                  <c:v>trend continued</c:v>
                </c:tx>
                <c:spPr>
                  <a:ln w="19050">
                    <a:solidFill>
                      <a:srgbClr val="F47721"/>
                    </a:solidFill>
                  </a:ln>
                </c:spPr>
                <c:marker>
                  <c:symbol val="none"/>
                </c:marker>
                <c:cat>
                  <c:numRef>
                    <c:extLst>
                      <c:ext uri="{02D57815-91ED-43cb-92C2-25804820EDAC}">
                        <c15:formulaRef>
                          <c15:sqref>'Chart 1 Data'!$B$2:$B$156</c15:sqref>
                        </c15:formulaRef>
                      </c:ext>
                    </c:extLst>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extLst>
                      <c:ext uri="{02D57815-91ED-43cb-92C2-25804820EDAC}">
                        <c15:formulaRef>
                          <c15:sqref>'Chart 1 Data'!$P$2:$P$182</c15:sqref>
                        </c15:formulaRef>
                      </c:ext>
                    </c:extLst>
                    <c:numCache>
                      <c:formatCode>General</c:formatCode>
                      <c:ptCount val="181"/>
                      <c:pt idx="154">
                        <c:v>38688.700064345321</c:v>
                      </c:pt>
                      <c:pt idx="155">
                        <c:v>39385.096665503537</c:v>
                      </c:pt>
                      <c:pt idx="156">
                        <c:v>40094.028405482604</c:v>
                      </c:pt>
                      <c:pt idx="157">
                        <c:v>40815.720916781291</c:v>
                      </c:pt>
                      <c:pt idx="158">
                        <c:v>41550.403893283357</c:v>
                      </c:pt>
                      <c:pt idx="159">
                        <c:v>42298.311163362458</c:v>
                      </c:pt>
                      <c:pt idx="160">
                        <c:v>43059.680764302982</c:v>
                      </c:pt>
                      <c:pt idx="161">
                        <c:v>43834.755018060438</c:v>
                      </c:pt>
                      <c:pt idx="162">
                        <c:v>44623.780608385525</c:v>
                      </c:pt>
                      <c:pt idx="163">
                        <c:v>45427.008659336461</c:v>
                      </c:pt>
                      <c:pt idx="164">
                        <c:v>46244.694815204515</c:v>
                      </c:pt>
                      <c:pt idx="165">
                        <c:v>47077.099321878195</c:v>
                      </c:pt>
                      <c:pt idx="166">
                        <c:v>47924.487109672002</c:v>
                      </c:pt>
                      <c:pt idx="167">
                        <c:v>48787.127877646097</c:v>
                      </c:pt>
                      <c:pt idx="168">
                        <c:v>49665.296179443729</c:v>
                      </c:pt>
                      <c:pt idx="169">
                        <c:v>50559.271510673716</c:v>
                      </c:pt>
                      <c:pt idx="170">
                        <c:v>51469.338397865846</c:v>
                      </c:pt>
                      <c:pt idx="171">
                        <c:v>52395.786489027429</c:v>
                      </c:pt>
                      <c:pt idx="172">
                        <c:v>53338.910645829921</c:v>
                      </c:pt>
                      <c:pt idx="173">
                        <c:v>54299.01103745486</c:v>
                      </c:pt>
                      <c:pt idx="174">
                        <c:v>55276.39323612905</c:v>
                      </c:pt>
                      <c:pt idx="175">
                        <c:v>56271.368314379375</c:v>
                      </c:pt>
                      <c:pt idx="176">
                        <c:v>57284.252944038206</c:v>
                      </c:pt>
                      <c:pt idx="177">
                        <c:v>58315.369497030893</c:v>
                      </c:pt>
                      <c:pt idx="178">
                        <c:v>59365.046147977453</c:v>
                      </c:pt>
                      <c:pt idx="179">
                        <c:v>60433.616978641046</c:v>
                      </c:pt>
                      <c:pt idx="180">
                        <c:v>61521.422084256585</c:v>
                      </c:pt>
                    </c:numCache>
                  </c:numRef>
                </c:val>
                <c:smooth val="0"/>
                <c:extLst>
                  <c:ext xmlns:c16="http://schemas.microsoft.com/office/drawing/2014/chart" uri="{C3380CC4-5D6E-409C-BE32-E72D297353CC}">
                    <c16:uniqueId val="{00000002-4D31-4CD2-9BD9-A54B48312670}"/>
                  </c:ext>
                </c:extLst>
              </c15:ser>
            </c15:filteredLineSeries>
            <c15:filteredLineSeries>
              <c15:ser>
                <c:idx val="4"/>
                <c:order val="3"/>
                <c:tx>
                  <c:v>Singularity</c:v>
                </c:tx>
                <c:spPr>
                  <a:ln w="19050">
                    <a:solidFill>
                      <a:srgbClr val="C00000"/>
                    </a:solidFill>
                  </a:ln>
                </c:spPr>
                <c:marker>
                  <c:symbol val="none"/>
                </c:marker>
                <c:cat>
                  <c:numRef>
                    <c:extLst xmlns:c15="http://schemas.microsoft.com/office/drawing/2012/chart">
                      <c:ext xmlns:c15="http://schemas.microsoft.com/office/drawing/2012/chart" uri="{02D57815-91ED-43cb-92C2-25804820EDAC}">
                        <c15:formulaRef>
                          <c15:sqref>'Chart 1 Data'!$B$2:$B$156</c15:sqref>
                        </c15:formulaRef>
                      </c:ext>
                    </c:extLst>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extLst xmlns:c15="http://schemas.microsoft.com/office/drawing/2012/chart">
                      <c:ext xmlns:c15="http://schemas.microsoft.com/office/drawing/2012/chart" uri="{02D57815-91ED-43cb-92C2-25804820EDAC}">
                        <c15:formulaRef>
                          <c15:sqref>'Chart 1 Data'!$L$2:$L$182</c15:sqref>
                        </c15:formulaRef>
                      </c:ext>
                    </c:extLst>
                    <c:numCache>
                      <c:formatCode>0</c:formatCode>
                      <c:ptCount val="181"/>
                      <c:pt idx="154">
                        <c:v>38688.700064345321</c:v>
                      </c:pt>
                      <c:pt idx="155">
                        <c:v>43762.93359375</c:v>
                      </c:pt>
                      <c:pt idx="156">
                        <c:v>50790.9296875</c:v>
                      </c:pt>
                      <c:pt idx="157">
                        <c:v>60554.18359375</c:v>
                      </c:pt>
                      <c:pt idx="158">
                        <c:v>74146.8046875</c:v>
                      </c:pt>
                      <c:pt idx="159">
                        <c:v>93100.53125</c:v>
                      </c:pt>
                      <c:pt idx="160">
                        <c:v>119559.8203125</c:v>
                      </c:pt>
                      <c:pt idx="161">
                        <c:v>156526.875</c:v>
                      </c:pt>
                      <c:pt idx="162">
                        <c:v>208204.828125</c:v>
                      </c:pt>
                      <c:pt idx="163">
                        <c:v>280478</c:v>
                      </c:pt>
                      <c:pt idx="164">
                        <c:v>381584.5</c:v>
                      </c:pt>
                      <c:pt idx="165">
                        <c:v>523057.71875</c:v>
                      </c:pt>
                      <c:pt idx="166">
                        <c:v>721044.25</c:v>
                      </c:pt>
                      <c:pt idx="167">
                        <c:v>998149.4375</c:v>
                      </c:pt>
                      <c:pt idx="168">
                        <c:v>1386020.75</c:v>
                      </c:pt>
                      <c:pt idx="169">
                        <c:v>1928964.75</c:v>
                      </c:pt>
                      <c:pt idx="170">
                        <c:v>2689010</c:v>
                      </c:pt>
                      <c:pt idx="171">
                        <c:v>3752997.75</c:v>
                      </c:pt>
                      <c:pt idx="172">
                        <c:v>5242504.5</c:v>
                      </c:pt>
                      <c:pt idx="173">
                        <c:v>7327738.5</c:v>
                      </c:pt>
                      <c:pt idx="174">
                        <c:v>10246989</c:v>
                      </c:pt>
                      <c:pt idx="175">
                        <c:v>14333866</c:v>
                      </c:pt>
                      <c:pt idx="176">
                        <c:v>20055416</c:v>
                      </c:pt>
                      <c:pt idx="177">
                        <c:v>28065508</c:v>
                      </c:pt>
                      <c:pt idx="178">
                        <c:v>39279564</c:v>
                      </c:pt>
                      <c:pt idx="179">
                        <c:v>54979164</c:v>
                      </c:pt>
                      <c:pt idx="180">
                        <c:v>76958528</c:v>
                      </c:pt>
                    </c:numCache>
                  </c:numRef>
                </c:val>
                <c:smooth val="0"/>
                <c:extLst xmlns:c15="http://schemas.microsoft.com/office/drawing/2012/chart">
                  <c:ext xmlns:c16="http://schemas.microsoft.com/office/drawing/2014/chart" uri="{C3380CC4-5D6E-409C-BE32-E72D297353CC}">
                    <c16:uniqueId val="{00000003-4D31-4CD2-9BD9-A54B48312670}"/>
                  </c:ext>
                </c:extLst>
              </c15:ser>
            </c15:filteredLineSeries>
            <c15:filteredLineSeries>
              <c15:ser>
                <c:idx val="5"/>
                <c:order val="4"/>
                <c:tx>
                  <c:v>Terminator</c:v>
                </c:tx>
                <c:spPr>
                  <a:ln w="19050">
                    <a:solidFill>
                      <a:srgbClr val="6F4A99"/>
                    </a:solidFill>
                  </a:ln>
                </c:spPr>
                <c:marker>
                  <c:symbol val="none"/>
                </c:marker>
                <c:cat>
                  <c:numRef>
                    <c:extLst xmlns:c15="http://schemas.microsoft.com/office/drawing/2012/chart">
                      <c:ext xmlns:c15="http://schemas.microsoft.com/office/drawing/2012/chart" uri="{02D57815-91ED-43cb-92C2-25804820EDAC}">
                        <c15:formulaRef>
                          <c15:sqref>'Chart 1 Data'!$B$2:$B$156</c15:sqref>
                        </c15:formulaRef>
                      </c:ext>
                    </c:extLst>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extLst xmlns:c15="http://schemas.microsoft.com/office/drawing/2012/chart">
                      <c:ext xmlns:c15="http://schemas.microsoft.com/office/drawing/2012/chart" uri="{02D57815-91ED-43cb-92C2-25804820EDAC}">
                        <c15:formulaRef>
                          <c15:sqref>'Chart 1 Data'!$M$1:$M$182</c15:sqref>
                        </c15:formulaRef>
                      </c:ext>
                    </c:extLst>
                    <c:numCache>
                      <c:formatCode>0</c:formatCode>
                      <c:ptCount val="182"/>
                      <c:pt idx="0" formatCode="General">
                        <c:v>0</c:v>
                      </c:pt>
                      <c:pt idx="155">
                        <c:v>38688.700064345321</c:v>
                      </c:pt>
                      <c:pt idx="156">
                        <c:v>38102.24609375</c:v>
                      </c:pt>
                      <c:pt idx="157">
                        <c:v>36716.01953125</c:v>
                      </c:pt>
                      <c:pt idx="158">
                        <c:v>35243.296875</c:v>
                      </c:pt>
                      <c:pt idx="159">
                        <c:v>33678.0234375</c:v>
                      </c:pt>
                      <c:pt idx="160">
                        <c:v>32013.72265625</c:v>
                      </c:pt>
                      <c:pt idx="161">
                        <c:v>30243.45703125</c:v>
                      </c:pt>
                      <c:pt idx="162">
                        <c:v>28359.82421875</c:v>
                      </c:pt>
                      <c:pt idx="163">
                        <c:v>26354.8671875</c:v>
                      </c:pt>
                      <c:pt idx="164">
                        <c:v>24220.11328125</c:v>
                      </c:pt>
                      <c:pt idx="165">
                        <c:v>21946.4609375</c:v>
                      </c:pt>
                      <c:pt idx="166">
                        <c:v>19524.19921875</c:v>
                      </c:pt>
                      <c:pt idx="167">
                        <c:v>16942.91796875</c:v>
                      </c:pt>
                      <c:pt idx="168">
                        <c:v>14191.4921875</c:v>
                      </c:pt>
                      <c:pt idx="169">
                        <c:v>11258.00390625</c:v>
                      </c:pt>
                      <c:pt idx="170">
                        <c:v>8129.71484375</c:v>
                      </c:pt>
                      <c:pt idx="171">
                        <c:v>4792.98828125</c:v>
                      </c:pt>
                      <c:pt idx="172">
                        <c:v>1233.2305908203125</c:v>
                      </c:pt>
                      <c:pt idx="173">
                        <c:v>-2565.167724609375</c:v>
                      </c:pt>
                      <c:pt idx="174">
                        <c:v>-6618.92578125</c:v>
                      </c:pt>
                      <c:pt idx="175">
                        <c:v>-10945.89453125</c:v>
                      </c:pt>
                      <c:pt idx="176">
                        <c:v>-15565.21484375</c:v>
                      </c:pt>
                      <c:pt idx="177">
                        <c:v>-20497.33984375</c:v>
                      </c:pt>
                      <c:pt idx="178">
                        <c:v>-25764.18359375</c:v>
                      </c:pt>
                      <c:pt idx="179">
                        <c:v>-31389.16015625</c:v>
                      </c:pt>
                      <c:pt idx="180">
                        <c:v>-37397.34765625</c:v>
                      </c:pt>
                      <c:pt idx="181">
                        <c:v>-43815.56640625</c:v>
                      </c:pt>
                    </c:numCache>
                  </c:numRef>
                </c:val>
                <c:smooth val="0"/>
                <c:extLst xmlns:c15="http://schemas.microsoft.com/office/drawing/2012/chart">
                  <c:ext xmlns:c16="http://schemas.microsoft.com/office/drawing/2014/chart" uri="{C3380CC4-5D6E-409C-BE32-E72D297353CC}">
                    <c16:uniqueId val="{00000004-4D31-4CD2-9BD9-A54B48312670}"/>
                  </c:ext>
                </c:extLst>
              </c15:ser>
            </c15:filteredLineSeries>
            <c15:filteredLineSeries>
              <c15:ser>
                <c:idx val="3"/>
                <c:order val="5"/>
                <c:tx>
                  <c:v>AI GDP Boost Trend, 2.1% for 10 years</c:v>
                </c:tx>
                <c:spPr>
                  <a:ln w="19050">
                    <a:solidFill>
                      <a:srgbClr val="58A73F"/>
                    </a:solidFill>
                  </a:ln>
                </c:spPr>
                <c:marker>
                  <c:symbol val="none"/>
                </c:marker>
                <c:cat>
                  <c:numRef>
                    <c:extLst xmlns:c15="http://schemas.microsoft.com/office/drawing/2012/chart">
                      <c:ext xmlns:c15="http://schemas.microsoft.com/office/drawing/2012/chart" uri="{02D57815-91ED-43cb-92C2-25804820EDAC}">
                        <c15:formulaRef>
                          <c15:sqref>'Chart 1 Data'!$B$2:$B$156</c15:sqref>
                        </c15:formulaRef>
                      </c:ext>
                    </c:extLst>
                    <c:numCache>
                      <c:formatCode>General</c:formatCode>
                      <c:ptCount val="155"/>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pt idx="153">
                        <c:v>2023</c:v>
                      </c:pt>
                      <c:pt idx="154">
                        <c:v>2024</c:v>
                      </c:pt>
                    </c:numCache>
                  </c:numRef>
                </c:cat>
                <c:val>
                  <c:numRef>
                    <c:extLst xmlns:c15="http://schemas.microsoft.com/office/drawing/2012/chart">
                      <c:ext xmlns:c15="http://schemas.microsoft.com/office/drawing/2012/chart" uri="{02D57815-91ED-43cb-92C2-25804820EDAC}">
                        <c15:formulaRef>
                          <c15:sqref>'Chart 1 Data'!$J$2:$J$182</c15:sqref>
                        </c15:formulaRef>
                      </c:ext>
                    </c:extLst>
                    <c:numCache>
                      <c:formatCode>General</c:formatCode>
                      <c:ptCount val="181"/>
                      <c:pt idx="154">
                        <c:v>38688.700064345321</c:v>
                      </c:pt>
                      <c:pt idx="155">
                        <c:v>39501.162765696572</c:v>
                      </c:pt>
                      <c:pt idx="156">
                        <c:v>40330.687183776201</c:v>
                      </c:pt>
                      <c:pt idx="157">
                        <c:v>41177.631614635502</c:v>
                      </c:pt>
                      <c:pt idx="158">
                        <c:v>42042.361878542848</c:v>
                      </c:pt>
                      <c:pt idx="159">
                        <c:v>42925.251477992249</c:v>
                      </c:pt>
                      <c:pt idx="160">
                        <c:v>43826.681759030085</c:v>
                      </c:pt>
                      <c:pt idx="161">
                        <c:v>44747.042075969715</c:v>
                      </c:pt>
                      <c:pt idx="162">
                        <c:v>45686.729959565077</c:v>
                      </c:pt>
                      <c:pt idx="163">
                        <c:v>46646.151288715941</c:v>
                      </c:pt>
                      <c:pt idx="164">
                        <c:v>47625.720465778977</c:v>
                      </c:pt>
                      <c:pt idx="165">
                        <c:v>48625.860595560334</c:v>
                      </c:pt>
                      <c:pt idx="166">
                        <c:v>49501.126086280419</c:v>
                      </c:pt>
                      <c:pt idx="167">
                        <c:v>50392.146355833465</c:v>
                      </c:pt>
                      <c:pt idx="168">
                        <c:v>51299.204990238468</c:v>
                      </c:pt>
                      <c:pt idx="169">
                        <c:v>52222.590680062764</c:v>
                      </c:pt>
                      <c:pt idx="170">
                        <c:v>53162.597312303893</c:v>
                      </c:pt>
                      <c:pt idx="171">
                        <c:v>54119.524063925361</c:v>
                      </c:pt>
                      <c:pt idx="172">
                        <c:v>55093.675497076016</c:v>
                      </c:pt>
                      <c:pt idx="173">
                        <c:v>56085.361656023386</c:v>
                      </c:pt>
                      <c:pt idx="174">
                        <c:v>57094.898165831808</c:v>
                      </c:pt>
                      <c:pt idx="175">
                        <c:v>58122.60633281678</c:v>
                      </c:pt>
                      <c:pt idx="176">
                        <c:v>59168.813246807484</c:v>
                      </c:pt>
                      <c:pt idx="177">
                        <c:v>60233.85188525002</c:v>
                      </c:pt>
                      <c:pt idx="178">
                        <c:v>61318.061219184521</c:v>
                      </c:pt>
                      <c:pt idx="179">
                        <c:v>62421.786321129839</c:v>
                      </c:pt>
                      <c:pt idx="180">
                        <c:v>63545.378474910176</c:v>
                      </c:pt>
                    </c:numCache>
                  </c:numRef>
                </c:val>
                <c:smooth val="0"/>
                <c:extLst xmlns:c15="http://schemas.microsoft.com/office/drawing/2012/chart">
                  <c:ext xmlns:c16="http://schemas.microsoft.com/office/drawing/2014/chart" uri="{C3380CC4-5D6E-409C-BE32-E72D297353CC}">
                    <c16:uniqueId val="{00000005-4D31-4CD2-9BD9-A54B48312670}"/>
                  </c:ext>
                </c:extLst>
              </c15:ser>
            </c15:filteredLineSeries>
          </c:ext>
        </c:extLst>
      </c:lineChart>
      <c:dateAx>
        <c:axId val="181672664"/>
        <c:scaling>
          <c:orientation val="minMax"/>
        </c:scaling>
        <c:delete val="0"/>
        <c:axPos val="b"/>
        <c:numFmt formatCode="General" sourceLinked="1"/>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0"/>
        <c:lblOffset val="100"/>
        <c:baseTimeUnit val="days"/>
        <c:majorUnit val="15"/>
        <c:majorTimeUnit val="days"/>
      </c:dateAx>
      <c:valAx>
        <c:axId val="181673448"/>
        <c:scaling>
          <c:logBase val="2"/>
          <c:orientation val="minMax"/>
          <c:max val="131072"/>
          <c:min val="2000"/>
        </c:scaling>
        <c:delete val="0"/>
        <c:axPos val="l"/>
        <c:numFmt formatCode="General" sourceLinked="1"/>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dispUnits>
          <c:builtInUnit val="thousands"/>
        </c:dispUnits>
      </c:valAx>
      <c:spPr>
        <a:noFill/>
      </c:spPr>
    </c:plotArea>
    <c:legend>
      <c:legendPos val="r"/>
      <c:layout>
        <c:manualLayout>
          <c:xMode val="edge"/>
          <c:yMode val="edge"/>
          <c:x val="0.12137597366426793"/>
          <c:y val="0.19556837334675889"/>
          <c:w val="0.32112505495489091"/>
          <c:h val="0.1423809276625212"/>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bg1"/>
    </a:solidFill>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3819395621166768"/>
          <c:h val="0.62010935358743868"/>
        </c:manualLayout>
      </c:layout>
      <c:barChart>
        <c:barDir val="col"/>
        <c:grouping val="stacked"/>
        <c:varyColors val="0"/>
        <c:ser>
          <c:idx val="4"/>
          <c:order val="0"/>
          <c:tx>
            <c:v>Working-age population per total population</c:v>
          </c:tx>
          <c:spPr>
            <a:solidFill>
              <a:srgbClr val="F47721"/>
            </a:solidFill>
          </c:spPr>
          <c:invertIfNegative val="0"/>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Data_Current!$Z$12:$Z$87</c:f>
              <c:numCache>
                <c:formatCode>General</c:formatCode>
                <c:ptCount val="76"/>
                <c:pt idx="0">
                  <c:v>-0.89441302954409441</c:v>
                </c:pt>
                <c:pt idx="1">
                  <c:v>-0.99712843819280694</c:v>
                </c:pt>
                <c:pt idx="2">
                  <c:v>-1.1665674411071136</c:v>
                </c:pt>
                <c:pt idx="3">
                  <c:v>-1.1175836244348925</c:v>
                </c:pt>
                <c:pt idx="4">
                  <c:v>-1.0246812205353506</c:v>
                </c:pt>
                <c:pt idx="5">
                  <c:v>-0.98926804628788334</c:v>
                </c:pt>
                <c:pt idx="6">
                  <c:v>-0.8934679881853147</c:v>
                </c:pt>
                <c:pt idx="7">
                  <c:v>-0.84295662328098819</c:v>
                </c:pt>
                <c:pt idx="8">
                  <c:v>-0.79755252909935459</c:v>
                </c:pt>
                <c:pt idx="9">
                  <c:v>-0.43362884827731207</c:v>
                </c:pt>
                <c:pt idx="10">
                  <c:v>-0.58429579149698041</c:v>
                </c:pt>
                <c:pt idx="11">
                  <c:v>-0.57973232999728452</c:v>
                </c:pt>
                <c:pt idx="12">
                  <c:v>-0.61460928991133867</c:v>
                </c:pt>
                <c:pt idx="13">
                  <c:v>0.37685962894304925</c:v>
                </c:pt>
                <c:pt idx="14">
                  <c:v>0.19384608689521077</c:v>
                </c:pt>
                <c:pt idx="15">
                  <c:v>0.21452986796404172</c:v>
                </c:pt>
                <c:pt idx="16">
                  <c:v>0.28894742271323715</c:v>
                </c:pt>
                <c:pt idx="17">
                  <c:v>0.43834676928502514</c:v>
                </c:pt>
                <c:pt idx="18">
                  <c:v>0.53355329416511221</c:v>
                </c:pt>
                <c:pt idx="19">
                  <c:v>0.7032295437774394</c:v>
                </c:pt>
                <c:pt idx="20">
                  <c:v>0.72486104906637205</c:v>
                </c:pt>
                <c:pt idx="21">
                  <c:v>0.72045578864541326</c:v>
                </c:pt>
                <c:pt idx="22">
                  <c:v>0.65290429806472705</c:v>
                </c:pt>
                <c:pt idx="23">
                  <c:v>0.89280143658903022</c:v>
                </c:pt>
                <c:pt idx="24">
                  <c:v>0.87330051699403555</c:v>
                </c:pt>
                <c:pt idx="25">
                  <c:v>0.84975894997316725</c:v>
                </c:pt>
                <c:pt idx="26">
                  <c:v>0.71155161341893702</c:v>
                </c:pt>
                <c:pt idx="27">
                  <c:v>0.82451755333363685</c:v>
                </c:pt>
                <c:pt idx="28">
                  <c:v>0.66048852145885739</c:v>
                </c:pt>
                <c:pt idx="29">
                  <c:v>0.58270175744461472</c:v>
                </c:pt>
                <c:pt idx="30">
                  <c:v>0.49030003280929879</c:v>
                </c:pt>
                <c:pt idx="31">
                  <c:v>0.33158836203284192</c:v>
                </c:pt>
                <c:pt idx="32">
                  <c:v>0.18547320204351792</c:v>
                </c:pt>
                <c:pt idx="33">
                  <c:v>6.5243760236999293E-2</c:v>
                </c:pt>
                <c:pt idx="34">
                  <c:v>3.588517017250048E-3</c:v>
                </c:pt>
                <c:pt idx="35">
                  <c:v>9.9467623469706723E-2</c:v>
                </c:pt>
                <c:pt idx="36">
                  <c:v>7.3070496902749582E-2</c:v>
                </c:pt>
                <c:pt idx="37">
                  <c:v>9.4263235256453193E-2</c:v>
                </c:pt>
                <c:pt idx="38">
                  <c:v>-0.13592091071737977</c:v>
                </c:pt>
                <c:pt idx="39">
                  <c:v>-0.21430522167327215</c:v>
                </c:pt>
                <c:pt idx="40">
                  <c:v>-0.33308547085298956</c:v>
                </c:pt>
                <c:pt idx="41">
                  <c:v>-0.32641016460673855</c:v>
                </c:pt>
                <c:pt idx="42">
                  <c:v>-0.30957755701626066</c:v>
                </c:pt>
                <c:pt idx="43">
                  <c:v>-0.17070452256705559</c:v>
                </c:pt>
                <c:pt idx="44">
                  <c:v>-0.15361740717881878</c:v>
                </c:pt>
                <c:pt idx="45">
                  <c:v>-1.4279554023388652E-2</c:v>
                </c:pt>
                <c:pt idx="46">
                  <c:v>0.10553486746092133</c:v>
                </c:pt>
                <c:pt idx="47">
                  <c:v>0.15434263274787252</c:v>
                </c:pt>
                <c:pt idx="48">
                  <c:v>0.26815484016289304</c:v>
                </c:pt>
                <c:pt idx="49">
                  <c:v>0.26957515988239589</c:v>
                </c:pt>
                <c:pt idx="50">
                  <c:v>0.23540646651947217</c:v>
                </c:pt>
                <c:pt idx="51">
                  <c:v>0.24906546815979258</c:v>
                </c:pt>
                <c:pt idx="52">
                  <c:v>0.29445343532137347</c:v>
                </c:pt>
                <c:pt idx="53">
                  <c:v>0.28658224961612966</c:v>
                </c:pt>
                <c:pt idx="54">
                  <c:v>0.21972851111866643</c:v>
                </c:pt>
                <c:pt idx="55">
                  <c:v>0.27430796008505176</c:v>
                </c:pt>
                <c:pt idx="56">
                  <c:v>0.29381339657328365</c:v>
                </c:pt>
                <c:pt idx="57">
                  <c:v>0.21440275001156639</c:v>
                </c:pt>
                <c:pt idx="58">
                  <c:v>5.3468017057523021E-2</c:v>
                </c:pt>
                <c:pt idx="59">
                  <c:v>-0.11862398802321428</c:v>
                </c:pt>
                <c:pt idx="60">
                  <c:v>-7.1832561517370941E-2</c:v>
                </c:pt>
                <c:pt idx="61">
                  <c:v>-7.9624716440651611E-2</c:v>
                </c:pt>
                <c:pt idx="62">
                  <c:v>-0.11550791673208272</c:v>
                </c:pt>
                <c:pt idx="63">
                  <c:v>-0.52910478581265075</c:v>
                </c:pt>
                <c:pt idx="64">
                  <c:v>-0.41180640004969682</c:v>
                </c:pt>
                <c:pt idx="65">
                  <c:v>-0.41246542356963012</c:v>
                </c:pt>
                <c:pt idx="66">
                  <c:v>-0.36887823175277834</c:v>
                </c:pt>
                <c:pt idx="67">
                  <c:v>-0.41284581973075607</c:v>
                </c:pt>
                <c:pt idx="68">
                  <c:v>-0.45044198314135864</c:v>
                </c:pt>
                <c:pt idx="69">
                  <c:v>-0.47010037854471332</c:v>
                </c:pt>
                <c:pt idx="70">
                  <c:v>-0.47819037419798427</c:v>
                </c:pt>
                <c:pt idx="71">
                  <c:v>0.71831050089570248</c:v>
                </c:pt>
                <c:pt idx="72">
                  <c:v>-0.25975268956974773</c:v>
                </c:pt>
                <c:pt idx="73">
                  <c:v>-0.48384123656310951</c:v>
                </c:pt>
                <c:pt idx="74">
                  <c:v>-0.66872058286969738</c:v>
                </c:pt>
                <c:pt idx="75">
                  <c:v>-0.86586242732945573</c:v>
                </c:pt>
              </c:numCache>
            </c:numRef>
          </c:val>
          <c:extLst>
            <c:ext xmlns:c16="http://schemas.microsoft.com/office/drawing/2014/chart" uri="{C3380CC4-5D6E-409C-BE32-E72D297353CC}">
              <c16:uniqueId val="{00000000-5465-419F-ADF1-BF9EF607CCCD}"/>
            </c:ext>
          </c:extLst>
        </c:ser>
        <c:ser>
          <c:idx val="3"/>
          <c:order val="1"/>
          <c:tx>
            <c:v>Labor force participation rate</c:v>
          </c:tx>
          <c:spPr>
            <a:solidFill>
              <a:srgbClr val="FBB040"/>
            </a:solidFill>
          </c:spPr>
          <c:invertIfNegative val="0"/>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Data_Current!$Y$12:$Y$87</c:f>
              <c:numCache>
                <c:formatCode>General</c:formatCode>
                <c:ptCount val="76"/>
                <c:pt idx="0">
                  <c:v>0.40005915224956556</c:v>
                </c:pt>
                <c:pt idx="1">
                  <c:v>4.756748269167943E-2</c:v>
                </c:pt>
                <c:pt idx="2">
                  <c:v>-0.37742588180673664</c:v>
                </c:pt>
                <c:pt idx="3">
                  <c:v>-0.21048263712443172</c:v>
                </c:pt>
                <c:pt idx="4">
                  <c:v>0.85098086828099273</c:v>
                </c:pt>
                <c:pt idx="5">
                  <c:v>0.14133348143468005</c:v>
                </c:pt>
                <c:pt idx="6">
                  <c:v>0.96295502054939419</c:v>
                </c:pt>
                <c:pt idx="7">
                  <c:v>1.4368249850593484</c:v>
                </c:pt>
                <c:pt idx="8">
                  <c:v>-0.41854771494503895</c:v>
                </c:pt>
                <c:pt idx="9">
                  <c:v>-0.1993147661267014</c:v>
                </c:pt>
                <c:pt idx="10">
                  <c:v>-0.10063733906778838</c:v>
                </c:pt>
                <c:pt idx="11">
                  <c:v>0.87532753869254964</c:v>
                </c:pt>
                <c:pt idx="12">
                  <c:v>8.5809851457741004E-2</c:v>
                </c:pt>
                <c:pt idx="13">
                  <c:v>-1.6296486203335792</c:v>
                </c:pt>
                <c:pt idx="14">
                  <c:v>3.1916527529918248E-2</c:v>
                </c:pt>
                <c:pt idx="15">
                  <c:v>0.13174948020291399</c:v>
                </c:pt>
                <c:pt idx="16">
                  <c:v>0.29799985557918962</c:v>
                </c:pt>
                <c:pt idx="17">
                  <c:v>0.26809830406073765</c:v>
                </c:pt>
                <c:pt idx="18">
                  <c:v>0.6068678388963189</c:v>
                </c:pt>
                <c:pt idx="19">
                  <c:v>6.7063244043175096E-2</c:v>
                </c:pt>
                <c:pt idx="20">
                  <c:v>0.79241673197421036</c:v>
                </c:pt>
                <c:pt idx="21">
                  <c:v>0.55929868419921647</c:v>
                </c:pt>
                <c:pt idx="22">
                  <c:v>-0.14436948921419113</c:v>
                </c:pt>
                <c:pt idx="23">
                  <c:v>1.0102377630031745</c:v>
                </c:pt>
                <c:pt idx="24">
                  <c:v>0.86914359665257734</c:v>
                </c:pt>
                <c:pt idx="25">
                  <c:v>1.0532303517224895</c:v>
                </c:pt>
                <c:pt idx="26">
                  <c:v>0.23268417184874046</c:v>
                </c:pt>
                <c:pt idx="27">
                  <c:v>0.71976367830504095</c:v>
                </c:pt>
                <c:pt idx="28">
                  <c:v>1.2490110458932335</c:v>
                </c:pt>
                <c:pt idx="29">
                  <c:v>1.6045142729562034</c:v>
                </c:pt>
                <c:pt idx="30">
                  <c:v>1.0421944446044273</c:v>
                </c:pt>
                <c:pt idx="31">
                  <c:v>0.3931629516345847</c:v>
                </c:pt>
                <c:pt idx="32">
                  <c:v>0.41257164246686351</c:v>
                </c:pt>
                <c:pt idx="33">
                  <c:v>0.41498214432220681</c:v>
                </c:pt>
                <c:pt idx="34">
                  <c:v>0.22889464221522715</c:v>
                </c:pt>
                <c:pt idx="35">
                  <c:v>0.83023396933530336</c:v>
                </c:pt>
                <c:pt idx="36">
                  <c:v>0.73401954732752461</c:v>
                </c:pt>
                <c:pt idx="37">
                  <c:v>1.0255165805545419</c:v>
                </c:pt>
                <c:pt idx="38">
                  <c:v>0.93547761959242859</c:v>
                </c:pt>
                <c:pt idx="39">
                  <c:v>0.8151747285719102</c:v>
                </c:pt>
                <c:pt idx="40">
                  <c:v>1.1719093245909251</c:v>
                </c:pt>
                <c:pt idx="41">
                  <c:v>0.8072498078714796</c:v>
                </c:pt>
                <c:pt idx="42">
                  <c:v>-0.63107658318339865</c:v>
                </c:pt>
                <c:pt idx="43">
                  <c:v>0.15699706721015172</c:v>
                </c:pt>
                <c:pt idx="44">
                  <c:v>-0.32003000848833674</c:v>
                </c:pt>
                <c:pt idx="45">
                  <c:v>0.21876623455059363</c:v>
                </c:pt>
                <c:pt idx="46">
                  <c:v>-0.33239174722224929</c:v>
                </c:pt>
                <c:pt idx="47">
                  <c:v>-8.8673449851095487E-2</c:v>
                </c:pt>
                <c:pt idx="48">
                  <c:v>0.27125342813476561</c:v>
                </c:pt>
                <c:pt idx="49">
                  <c:v>-0.43113599857208529</c:v>
                </c:pt>
                <c:pt idx="50">
                  <c:v>-0.1561002276927459</c:v>
                </c:pt>
                <c:pt idx="51">
                  <c:v>0.91681357227850757</c:v>
                </c:pt>
                <c:pt idx="52">
                  <c:v>-0.45650920826914021</c:v>
                </c:pt>
                <c:pt idx="53">
                  <c:v>-0.45948255501906399</c:v>
                </c:pt>
                <c:pt idx="54">
                  <c:v>4.9082139336142916E-2</c:v>
                </c:pt>
                <c:pt idx="55">
                  <c:v>-0.59854876964878789</c:v>
                </c:pt>
                <c:pt idx="56">
                  <c:v>7.206099673804367E-2</c:v>
                </c:pt>
                <c:pt idx="57">
                  <c:v>0.23180155179081119</c:v>
                </c:pt>
                <c:pt idx="58">
                  <c:v>0.12150104969008702</c:v>
                </c:pt>
                <c:pt idx="59">
                  <c:v>-4.7583020096519935E-2</c:v>
                </c:pt>
                <c:pt idx="60">
                  <c:v>-0.88725064567708456</c:v>
                </c:pt>
                <c:pt idx="61">
                  <c:v>-0.95849193396396748</c:v>
                </c:pt>
                <c:pt idx="62">
                  <c:v>-0.84329991253683234</c:v>
                </c:pt>
                <c:pt idx="63">
                  <c:v>0.60889622103468266</c:v>
                </c:pt>
                <c:pt idx="64">
                  <c:v>-7.081431688322759E-2</c:v>
                </c:pt>
                <c:pt idx="65">
                  <c:v>-4.7090324257870186E-2</c:v>
                </c:pt>
                <c:pt idx="66">
                  <c:v>0.35047087853108394</c:v>
                </c:pt>
                <c:pt idx="67">
                  <c:v>0.9282057021043677</c:v>
                </c:pt>
                <c:pt idx="68">
                  <c:v>0.46791071728360389</c:v>
                </c:pt>
                <c:pt idx="69">
                  <c:v>0.98070276523942734</c:v>
                </c:pt>
                <c:pt idx="70">
                  <c:v>0.86383235775004952</c:v>
                </c:pt>
                <c:pt idx="71">
                  <c:v>-2.7950172679924612</c:v>
                </c:pt>
                <c:pt idx="72">
                  <c:v>0.38241858392329409</c:v>
                </c:pt>
                <c:pt idx="73">
                  <c:v>1.8211684764811276</c:v>
                </c:pt>
                <c:pt idx="74">
                  <c:v>1.5693196147529731</c:v>
                </c:pt>
                <c:pt idx="75">
                  <c:v>0.50275707666198599</c:v>
                </c:pt>
              </c:numCache>
            </c:numRef>
          </c:val>
          <c:extLst>
            <c:ext xmlns:c16="http://schemas.microsoft.com/office/drawing/2014/chart" uri="{C3380CC4-5D6E-409C-BE32-E72D297353CC}">
              <c16:uniqueId val="{00000001-5465-419F-ADF1-BF9EF607CCCD}"/>
            </c:ext>
          </c:extLst>
        </c:ser>
        <c:ser>
          <c:idx val="2"/>
          <c:order val="2"/>
          <c:tx>
            <c:v>Employment rate</c:v>
          </c:tx>
          <c:spPr>
            <a:solidFill>
              <a:srgbClr val="6F3A99"/>
            </a:solidFill>
          </c:spPr>
          <c:invertIfNegative val="0"/>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Data_Current!$X$12:$X$87</c:f>
              <c:numCache>
                <c:formatCode>General</c:formatCode>
                <c:ptCount val="76"/>
                <c:pt idx="0">
                  <c:v>-2.3814735383530738</c:v>
                </c:pt>
                <c:pt idx="1">
                  <c:v>0.90142029152662229</c:v>
                </c:pt>
                <c:pt idx="2">
                  <c:v>1.9979272108437085</c:v>
                </c:pt>
                <c:pt idx="3">
                  <c:v>0.2897955202493474</c:v>
                </c:pt>
                <c:pt idx="4">
                  <c:v>9.4569487297246901E-2</c:v>
                </c:pt>
                <c:pt idx="5">
                  <c:v>-2.7468610733436205</c:v>
                </c:pt>
                <c:pt idx="6">
                  <c:v>1.3110650124807943</c:v>
                </c:pt>
                <c:pt idx="7">
                  <c:v>0.247557747457261</c:v>
                </c:pt>
                <c:pt idx="8">
                  <c:v>-0.18042150379627975</c:v>
                </c:pt>
                <c:pt idx="9">
                  <c:v>-2.6534050794579822</c:v>
                </c:pt>
                <c:pt idx="10">
                  <c:v>1.4813176023846353</c:v>
                </c:pt>
                <c:pt idx="11">
                  <c:v>-0.10996548922885818</c:v>
                </c:pt>
                <c:pt idx="12">
                  <c:v>-1.1836357426992183</c:v>
                </c:pt>
                <c:pt idx="13">
                  <c:v>1.212760066557661</c:v>
                </c:pt>
                <c:pt idx="14">
                  <c:v>-0.101353839281626</c:v>
                </c:pt>
                <c:pt idx="15">
                  <c:v>0.50501997352918604</c:v>
                </c:pt>
                <c:pt idx="16">
                  <c:v>0.69674393189305128</c:v>
                </c:pt>
                <c:pt idx="17">
                  <c:v>0.75567582148756696</c:v>
                </c:pt>
                <c:pt idx="18">
                  <c:v>-5.9903839368224965E-2</c:v>
                </c:pt>
                <c:pt idx="19">
                  <c:v>0.29962641178020721</c:v>
                </c:pt>
                <c:pt idx="20">
                  <c:v>4.9002134741327197E-2</c:v>
                </c:pt>
                <c:pt idx="21">
                  <c:v>-1.5318560408823845</c:v>
                </c:pt>
                <c:pt idx="22">
                  <c:v>-1.0172963418516923</c:v>
                </c:pt>
                <c:pt idx="23">
                  <c:v>0.36983589593453381</c:v>
                </c:pt>
                <c:pt idx="24">
                  <c:v>0.77128822506575823</c:v>
                </c:pt>
                <c:pt idx="25">
                  <c:v>-0.7874225629310394</c:v>
                </c:pt>
                <c:pt idx="26">
                  <c:v>-3.0118427632972677</c:v>
                </c:pt>
                <c:pt idx="27">
                  <c:v>0.84423179812915805</c:v>
                </c:pt>
                <c:pt idx="28">
                  <c:v>0.71060927374093641</c:v>
                </c:pt>
                <c:pt idx="29">
                  <c:v>1.0611766141944479</c:v>
                </c:pt>
                <c:pt idx="30">
                  <c:v>0.21986582367612417</c:v>
                </c:pt>
                <c:pt idx="31">
                  <c:v>-1.4074940204490072</c:v>
                </c:pt>
                <c:pt idx="32">
                  <c:v>-0.47939512694354924</c:v>
                </c:pt>
                <c:pt idx="33">
                  <c:v>-2.2770702368912765</c:v>
                </c:pt>
                <c:pt idx="34">
                  <c:v>0.14375779824300494</c:v>
                </c:pt>
                <c:pt idx="35">
                  <c:v>2.2972741104757777</c:v>
                </c:pt>
                <c:pt idx="36">
                  <c:v>0.33810989544726944</c:v>
                </c:pt>
                <c:pt idx="37">
                  <c:v>0.21912738749350069</c:v>
                </c:pt>
                <c:pt idx="38">
                  <c:v>0.8719465442886154</c:v>
                </c:pt>
                <c:pt idx="39">
                  <c:v>0.72658530322131654</c:v>
                </c:pt>
                <c:pt idx="40">
                  <c:v>0.25026963929277724</c:v>
                </c:pt>
                <c:pt idx="41">
                  <c:v>-0.36205622264047221</c:v>
                </c:pt>
                <c:pt idx="42">
                  <c:v>-1.3004973668464204</c:v>
                </c:pt>
                <c:pt idx="43">
                  <c:v>-0.7138424593975401</c:v>
                </c:pt>
                <c:pt idx="44">
                  <c:v>0.64104388122498968</c:v>
                </c:pt>
                <c:pt idx="45">
                  <c:v>0.88513155928291454</c:v>
                </c:pt>
                <c:pt idx="46">
                  <c:v>0.5196937289982495</c:v>
                </c:pt>
                <c:pt idx="47">
                  <c:v>0.21147837270516501</c:v>
                </c:pt>
                <c:pt idx="48">
                  <c:v>0.48801622069087891</c:v>
                </c:pt>
                <c:pt idx="49">
                  <c:v>0.45293686515130993</c:v>
                </c:pt>
                <c:pt idx="50">
                  <c:v>0.30167170097661344</c:v>
                </c:pt>
                <c:pt idx="51">
                  <c:v>0.24100021925026471</c:v>
                </c:pt>
                <c:pt idx="52">
                  <c:v>-0.7949522839785228</c:v>
                </c:pt>
                <c:pt idx="53">
                  <c:v>-1.0827615508520516</c:v>
                </c:pt>
                <c:pt idx="54">
                  <c:v>-0.21739270042855363</c:v>
                </c:pt>
                <c:pt idx="55">
                  <c:v>0.49301366352039189</c:v>
                </c:pt>
                <c:pt idx="56">
                  <c:v>0.47234741135304681</c:v>
                </c:pt>
                <c:pt idx="57">
                  <c:v>0.48388102331806682</c:v>
                </c:pt>
                <c:pt idx="58">
                  <c:v>-1.7197710039829062E-3</c:v>
                </c:pt>
                <c:pt idx="59">
                  <c:v>-1.2365077794392554</c:v>
                </c:pt>
                <c:pt idx="60">
                  <c:v>-3.6860893975722897</c:v>
                </c:pt>
                <c:pt idx="61">
                  <c:v>-0.38792334972598264</c:v>
                </c:pt>
                <c:pt idx="62">
                  <c:v>0.75223710027503277</c:v>
                </c:pt>
                <c:pt idx="63">
                  <c:v>0.96375211984567333</c:v>
                </c:pt>
                <c:pt idx="64">
                  <c:v>0.75357434477938412</c:v>
                </c:pt>
                <c:pt idx="65">
                  <c:v>1.3112632008594582</c:v>
                </c:pt>
                <c:pt idx="66">
                  <c:v>0.93798103352620288</c:v>
                </c:pt>
                <c:pt idx="67">
                  <c:v>0.43140448763765438</c:v>
                </c:pt>
                <c:pt idx="68">
                  <c:v>0.53860541895642822</c:v>
                </c:pt>
                <c:pt idx="69">
                  <c:v>0.48132311172590647</c:v>
                </c:pt>
                <c:pt idx="70">
                  <c:v>0.23711019266756672</c:v>
                </c:pt>
                <c:pt idx="71">
                  <c:v>-4.5536857834944104</c:v>
                </c:pt>
                <c:pt idx="72">
                  <c:v>2.9385299099401019</c:v>
                </c:pt>
                <c:pt idx="73">
                  <c:v>1.8021863385048409</c:v>
                </c:pt>
                <c:pt idx="74">
                  <c:v>1.1768427831837514E-2</c:v>
                </c:pt>
                <c:pt idx="75">
                  <c:v>-0.40072659014659395</c:v>
                </c:pt>
              </c:numCache>
            </c:numRef>
          </c:val>
          <c:extLst>
            <c:ext xmlns:c16="http://schemas.microsoft.com/office/drawing/2014/chart" uri="{C3380CC4-5D6E-409C-BE32-E72D297353CC}">
              <c16:uniqueId val="{00000002-5465-419F-ADF1-BF9EF607CCCD}"/>
            </c:ext>
          </c:extLst>
        </c:ser>
        <c:ser>
          <c:idx val="1"/>
          <c:order val="4"/>
          <c:tx>
            <c:v>Hours per worker</c:v>
          </c:tx>
          <c:spPr>
            <a:solidFill>
              <a:srgbClr val="6DBDE1"/>
            </a:solidFill>
          </c:spPr>
          <c:invertIfNegative val="0"/>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Data_Current!$W$12:$W$87</c:f>
              <c:numCache>
                <c:formatCode>General</c:formatCode>
                <c:ptCount val="76"/>
                <c:pt idx="0">
                  <c:v>-1.1310710454493833</c:v>
                </c:pt>
                <c:pt idx="1">
                  <c:v>-0.27818656634370775</c:v>
                </c:pt>
                <c:pt idx="2">
                  <c:v>3.8738175962160337</c:v>
                </c:pt>
                <c:pt idx="3">
                  <c:v>0.52329486724336238</c:v>
                </c:pt>
                <c:pt idx="4">
                  <c:v>-0.42751491766516159</c:v>
                </c:pt>
                <c:pt idx="5">
                  <c:v>-1.1637470357988566</c:v>
                </c:pt>
                <c:pt idx="6">
                  <c:v>-7.6116122012626075E-2</c:v>
                </c:pt>
                <c:pt idx="7">
                  <c:v>-0.98785139752005646</c:v>
                </c:pt>
                <c:pt idx="8">
                  <c:v>-1.3216776954831255</c:v>
                </c:pt>
                <c:pt idx="9">
                  <c:v>-1.9310864514978099</c:v>
                </c:pt>
                <c:pt idx="10">
                  <c:v>1.1051052607611078</c:v>
                </c:pt>
                <c:pt idx="11">
                  <c:v>-1.0336580304003529</c:v>
                </c:pt>
                <c:pt idx="12">
                  <c:v>-0.62115326002994964</c:v>
                </c:pt>
                <c:pt idx="13">
                  <c:v>1.0501649068249463</c:v>
                </c:pt>
                <c:pt idx="14">
                  <c:v>-0.76501861613312849</c:v>
                </c:pt>
                <c:pt idx="15">
                  <c:v>0.49259429889143558</c:v>
                </c:pt>
                <c:pt idx="16">
                  <c:v>0.85720351738653999</c:v>
                </c:pt>
                <c:pt idx="17">
                  <c:v>0.94315431139297967</c:v>
                </c:pt>
                <c:pt idx="18">
                  <c:v>-0.91378385445483046</c:v>
                </c:pt>
                <c:pt idx="19">
                  <c:v>-0.25256477639353792</c:v>
                </c:pt>
                <c:pt idx="20">
                  <c:v>-0.13401129817168789</c:v>
                </c:pt>
                <c:pt idx="21">
                  <c:v>-2.7130539765026995</c:v>
                </c:pt>
                <c:pt idx="22">
                  <c:v>-1.2971259439331195</c:v>
                </c:pt>
                <c:pt idx="23">
                  <c:v>-0.78186410293660247</c:v>
                </c:pt>
                <c:pt idx="24">
                  <c:v>-0.3441165852807071</c:v>
                </c:pt>
                <c:pt idx="25">
                  <c:v>-1.6370308857270643</c:v>
                </c:pt>
                <c:pt idx="26">
                  <c:v>-1.740312542103406</c:v>
                </c:pt>
                <c:pt idx="27">
                  <c:v>-0.44733660279863141</c:v>
                </c:pt>
                <c:pt idx="28">
                  <c:v>-0.17087744976699293</c:v>
                </c:pt>
                <c:pt idx="29">
                  <c:v>0.20668816078956986</c:v>
                </c:pt>
                <c:pt idx="30">
                  <c:v>2.2537767832830902E-2</c:v>
                </c:pt>
                <c:pt idx="31">
                  <c:v>-0.82596677272871455</c:v>
                </c:pt>
                <c:pt idx="32">
                  <c:v>-0.59381646669326438</c:v>
                </c:pt>
                <c:pt idx="33">
                  <c:v>-0.91258964349226757</c:v>
                </c:pt>
                <c:pt idx="34">
                  <c:v>0.52531916574249937</c:v>
                </c:pt>
                <c:pt idx="35">
                  <c:v>0.80254368283041444</c:v>
                </c:pt>
                <c:pt idx="36">
                  <c:v>0.27073456290149789</c:v>
                </c:pt>
                <c:pt idx="37">
                  <c:v>-1.0980858457043774</c:v>
                </c:pt>
                <c:pt idx="38">
                  <c:v>0.37354888817455745</c:v>
                </c:pt>
                <c:pt idx="39">
                  <c:v>0.48617930988805735</c:v>
                </c:pt>
                <c:pt idx="40">
                  <c:v>0.64105552406528155</c:v>
                </c:pt>
                <c:pt idx="41">
                  <c:v>-0.93744008348825014</c:v>
                </c:pt>
                <c:pt idx="42">
                  <c:v>-0.37449530833587596</c:v>
                </c:pt>
                <c:pt idx="43">
                  <c:v>-0.70396586391385796</c:v>
                </c:pt>
                <c:pt idx="44">
                  <c:v>0.81363737590132157</c:v>
                </c:pt>
                <c:pt idx="45">
                  <c:v>0.96036248385538148</c:v>
                </c:pt>
                <c:pt idx="46">
                  <c:v>0.5519182780189924</c:v>
                </c:pt>
                <c:pt idx="47">
                  <c:v>0.30096242366299819</c:v>
                </c:pt>
                <c:pt idx="48">
                  <c:v>0.37777323300012267</c:v>
                </c:pt>
                <c:pt idx="49">
                  <c:v>0.61037520902988973</c:v>
                </c:pt>
                <c:pt idx="50">
                  <c:v>0.2195524338205912</c:v>
                </c:pt>
                <c:pt idx="51">
                  <c:v>-1.0758225585910219</c:v>
                </c:pt>
                <c:pt idx="52">
                  <c:v>-1.1572156428695801</c:v>
                </c:pt>
                <c:pt idx="53">
                  <c:v>-1.0329040509176157</c:v>
                </c:pt>
                <c:pt idx="54">
                  <c:v>-1.3720795521840135</c:v>
                </c:pt>
                <c:pt idx="55">
                  <c:v>3.7502529757937886E-2</c:v>
                </c:pt>
                <c:pt idx="56">
                  <c:v>-0.29465327017761389</c:v>
                </c:pt>
                <c:pt idx="57">
                  <c:v>6.3655585390609559E-2</c:v>
                </c:pt>
                <c:pt idx="58">
                  <c:v>-0.36923151400164445</c:v>
                </c:pt>
                <c:pt idx="59">
                  <c:v>-0.74210633447135965</c:v>
                </c:pt>
                <c:pt idx="60">
                  <c:v>-2.1339441381523661</c:v>
                </c:pt>
                <c:pt idx="61">
                  <c:v>0.68659842790799175</c:v>
                </c:pt>
                <c:pt idx="62">
                  <c:v>0.91473969437445568</c:v>
                </c:pt>
                <c:pt idx="63">
                  <c:v>3.7879686454189709E-4</c:v>
                </c:pt>
                <c:pt idx="64">
                  <c:v>0.31804654648976971</c:v>
                </c:pt>
                <c:pt idx="65">
                  <c:v>0.29477970550624288</c:v>
                </c:pt>
                <c:pt idx="66">
                  <c:v>0.39771233857675004</c:v>
                </c:pt>
                <c:pt idx="67">
                  <c:v>-0.5190865150993762</c:v>
                </c:pt>
                <c:pt idx="68">
                  <c:v>-8.4906048153110536E-2</c:v>
                </c:pt>
                <c:pt idx="69">
                  <c:v>0.2883955310195585</c:v>
                </c:pt>
                <c:pt idx="70">
                  <c:v>-8.7267119867073806E-2</c:v>
                </c:pt>
                <c:pt idx="71">
                  <c:v>-0.36609618734207983</c:v>
                </c:pt>
                <c:pt idx="72">
                  <c:v>1.0894642000411681</c:v>
                </c:pt>
                <c:pt idx="73">
                  <c:v>-0.5731640975331409</c:v>
                </c:pt>
                <c:pt idx="74">
                  <c:v>-0.40373526241238578</c:v>
                </c:pt>
                <c:pt idx="75">
                  <c:v>0.47625461690505855</c:v>
                </c:pt>
              </c:numCache>
            </c:numRef>
          </c:val>
          <c:extLst>
            <c:ext xmlns:c16="http://schemas.microsoft.com/office/drawing/2014/chart" uri="{C3380CC4-5D6E-409C-BE32-E72D297353CC}">
              <c16:uniqueId val="{00000003-5465-419F-ADF1-BF9EF607CCCD}"/>
            </c:ext>
          </c:extLst>
        </c:ser>
        <c:ser>
          <c:idx val="0"/>
          <c:order val="5"/>
          <c:tx>
            <c:v>GDP per hour (labor productivity)</c:v>
          </c:tx>
          <c:spPr>
            <a:solidFill>
              <a:srgbClr val="58A73F"/>
            </a:solidFill>
          </c:spPr>
          <c:invertIfNegative val="0"/>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Data_Current!$V$12:$V$87</c:f>
              <c:numCache>
                <c:formatCode>General</c:formatCode>
                <c:ptCount val="76"/>
                <c:pt idx="0">
                  <c:v>1.7571310559677977</c:v>
                </c:pt>
                <c:pt idx="1">
                  <c:v>6.7572803140343307</c:v>
                </c:pt>
                <c:pt idx="2">
                  <c:v>2.1513591846390456</c:v>
                </c:pt>
                <c:pt idx="3">
                  <c:v>3.0176859883952467</c:v>
                </c:pt>
                <c:pt idx="4">
                  <c:v>3.5328849596968359</c:v>
                </c:pt>
                <c:pt idx="5">
                  <c:v>2.4340690970109824</c:v>
                </c:pt>
                <c:pt idx="6">
                  <c:v>3.7231971983662016</c:v>
                </c:pt>
                <c:pt idx="7">
                  <c:v>0.46594201169820604</c:v>
                </c:pt>
                <c:pt idx="8">
                  <c:v>3.0331567055215558</c:v>
                </c:pt>
                <c:pt idx="9">
                  <c:v>2.8515883504279138</c:v>
                </c:pt>
                <c:pt idx="10">
                  <c:v>3.1681444729809272</c:v>
                </c:pt>
                <c:pt idx="11">
                  <c:v>1.8259134732464766</c:v>
                </c:pt>
                <c:pt idx="12">
                  <c:v>3.2697505414990724</c:v>
                </c:pt>
                <c:pt idx="13">
                  <c:v>3.5175277997443022</c:v>
                </c:pt>
                <c:pt idx="14">
                  <c:v>3.5196094021477498</c:v>
                </c:pt>
                <c:pt idx="15">
                  <c:v>2.9043435912366578</c:v>
                </c:pt>
                <c:pt idx="16">
                  <c:v>2.9655943128083395</c:v>
                </c:pt>
                <c:pt idx="17">
                  <c:v>2.978385050766974</c:v>
                </c:pt>
                <c:pt idx="18">
                  <c:v>1.6033896351791421</c:v>
                </c:pt>
                <c:pt idx="19">
                  <c:v>3.0493216703215476</c:v>
                </c:pt>
                <c:pt idx="20">
                  <c:v>0.65977702283461781</c:v>
                </c:pt>
                <c:pt idx="21">
                  <c:v>1.9393996449012851</c:v>
                </c:pt>
                <c:pt idx="22">
                  <c:v>3.7447960526748814</c:v>
                </c:pt>
                <c:pt idx="23">
                  <c:v>2.4934501320163172</c:v>
                </c:pt>
                <c:pt idx="24">
                  <c:v>2.3770200131861152</c:v>
                </c:pt>
                <c:pt idx="25">
                  <c:v>-0.92513662391573437</c:v>
                </c:pt>
                <c:pt idx="26">
                  <c:v>2.7122228071957188</c:v>
                </c:pt>
                <c:pt idx="27">
                  <c:v>2.3749951572497707</c:v>
                </c:pt>
                <c:pt idx="28">
                  <c:v>1.0854017238263181</c:v>
                </c:pt>
                <c:pt idx="29">
                  <c:v>0.89960162078557282</c:v>
                </c:pt>
                <c:pt idx="30">
                  <c:v>0.24241594209568618</c:v>
                </c:pt>
                <c:pt idx="31">
                  <c:v>8.9496631499041968E-2</c:v>
                </c:pt>
                <c:pt idx="32">
                  <c:v>2.0243709747377547</c:v>
                </c:pt>
                <c:pt idx="33">
                  <c:v>-3.2342446657984691E-2</c:v>
                </c:pt>
                <c:pt idx="34">
                  <c:v>2.7041941163023164</c:v>
                </c:pt>
                <c:pt idx="35">
                  <c:v>2.1462628088449787</c:v>
                </c:pt>
                <c:pt idx="36">
                  <c:v>1.8025166838471218</c:v>
                </c:pt>
                <c:pt idx="37">
                  <c:v>2.2760876433885802</c:v>
                </c:pt>
                <c:pt idx="38">
                  <c:v>0.46705143436620578</c:v>
                </c:pt>
                <c:pt idx="39">
                  <c:v>1.3875556692283242</c:v>
                </c:pt>
                <c:pt idx="40">
                  <c:v>0.94629401509020994</c:v>
                </c:pt>
                <c:pt idx="41">
                  <c:v>1.5783293060776415</c:v>
                </c:pt>
                <c:pt idx="42">
                  <c:v>1.1896587724878893</c:v>
                </c:pt>
                <c:pt idx="43">
                  <c:v>3.574151817627591</c:v>
                </c:pt>
                <c:pt idx="44">
                  <c:v>0.4223986612623909</c:v>
                </c:pt>
                <c:pt idx="45">
                  <c:v>0.68412362355441125</c:v>
                </c:pt>
                <c:pt idx="46">
                  <c:v>0.61918913469978243</c:v>
                </c:pt>
                <c:pt idx="47">
                  <c:v>1.9821590610044737</c:v>
                </c:pt>
                <c:pt idx="48">
                  <c:v>1.763585307498583</c:v>
                </c:pt>
                <c:pt idx="49">
                  <c:v>2.3458560812466223</c:v>
                </c:pt>
                <c:pt idx="50">
                  <c:v>2.9728756452178651</c:v>
                </c:pt>
                <c:pt idx="51">
                  <c:v>2.5962757234428091</c:v>
                </c:pt>
                <c:pt idx="52">
                  <c:v>2.1087019381710315</c:v>
                </c:pt>
                <c:pt idx="53">
                  <c:v>3.1071418626710701</c:v>
                </c:pt>
                <c:pt idx="54">
                  <c:v>3.2809996463402991</c:v>
                </c:pt>
                <c:pt idx="55">
                  <c:v>2.6830707875860504</c:v>
                </c:pt>
                <c:pt idx="56">
                  <c:v>1.9800712634453044</c:v>
                </c:pt>
                <c:pt idx="57">
                  <c:v>0.79283803850318524</c:v>
                </c:pt>
                <c:pt idx="58">
                  <c:v>1.2374594703487229</c:v>
                </c:pt>
                <c:pt idx="59">
                  <c:v>1.3321085273289901</c:v>
                </c:pt>
                <c:pt idx="60">
                  <c:v>3.4467038616337708</c:v>
                </c:pt>
                <c:pt idx="61">
                  <c:v>2.5942447153685766</c:v>
                </c:pt>
                <c:pt idx="62">
                  <c:v>6.2086389963145194E-2</c:v>
                </c:pt>
                <c:pt idx="63">
                  <c:v>0.4299655620507048</c:v>
                </c:pt>
                <c:pt idx="64">
                  <c:v>0.75722101188211433</c:v>
                </c:pt>
                <c:pt idx="65">
                  <c:v>0.56088509713039247</c:v>
                </c:pt>
                <c:pt idx="66">
                  <c:v>0.79756594627784505</c:v>
                </c:pt>
                <c:pt idx="67">
                  <c:v>0.59932928124486473</c:v>
                </c:pt>
                <c:pt idx="68">
                  <c:v>1.2751044504017539</c:v>
                </c:pt>
                <c:pt idx="69">
                  <c:v>1.0697597364565326</c:v>
                </c:pt>
                <c:pt idx="70">
                  <c:v>1.517304077214332</c:v>
                </c:pt>
                <c:pt idx="71">
                  <c:v>4.7434758600660487</c:v>
                </c:pt>
                <c:pt idx="72">
                  <c:v>1.7262444880489891</c:v>
                </c:pt>
                <c:pt idx="73">
                  <c:v>-0.60576758705085387</c:v>
                </c:pt>
                <c:pt idx="74">
                  <c:v>1.5886319164187368</c:v>
                </c:pt>
                <c:pt idx="75">
                  <c:v>2.1111703432625806</c:v>
                </c:pt>
              </c:numCache>
            </c:numRef>
          </c:val>
          <c:extLst>
            <c:ext xmlns:c16="http://schemas.microsoft.com/office/drawing/2014/chart" uri="{C3380CC4-5D6E-409C-BE32-E72D297353CC}">
              <c16:uniqueId val="{00000004-5465-419F-ADF1-BF9EF607CCCD}"/>
            </c:ext>
          </c:extLst>
        </c:ser>
        <c:dLbls>
          <c:showLegendKey val="0"/>
          <c:showVal val="0"/>
          <c:showCatName val="0"/>
          <c:showSerName val="0"/>
          <c:showPercent val="0"/>
          <c:showBubbleSize val="0"/>
        </c:dLbls>
        <c:gapWidth val="150"/>
        <c:overlap val="100"/>
        <c:axId val="181672664"/>
        <c:axId val="181673448"/>
      </c:barChart>
      <c:lineChart>
        <c:grouping val="standard"/>
        <c:varyColors val="0"/>
        <c:ser>
          <c:idx val="5"/>
          <c:order val="3"/>
          <c:tx>
            <c:v>GDP per capita, growth</c:v>
          </c:tx>
          <c:spPr>
            <a:ln>
              <a:solidFill>
                <a:schemeClr val="tx1"/>
              </a:solidFill>
            </a:ln>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Data_Current!$AA$12:$AA$87</c:f>
              <c:numCache>
                <c:formatCode>General</c:formatCode>
                <c:ptCount val="76"/>
                <c:pt idx="0">
                  <c:v>-2.2497674051291883</c:v>
                </c:pt>
                <c:pt idx="1">
                  <c:v>6.4309530837161173</c:v>
                </c:pt>
                <c:pt idx="2">
                  <c:v>6.4791106687849371</c:v>
                </c:pt>
                <c:pt idx="3">
                  <c:v>2.5027101143286323</c:v>
                </c:pt>
                <c:pt idx="4">
                  <c:v>3.0262391770745638</c:v>
                </c:pt>
                <c:pt idx="5">
                  <c:v>-2.324473576984698</c:v>
                </c:pt>
                <c:pt idx="6">
                  <c:v>5.0276331211984502</c:v>
                </c:pt>
                <c:pt idx="7">
                  <c:v>0.3195167234137708</c:v>
                </c:pt>
                <c:pt idx="8">
                  <c:v>0.31495726219775699</c:v>
                </c:pt>
                <c:pt idx="9">
                  <c:v>-2.3658467949318918</c:v>
                </c:pt>
                <c:pt idx="10">
                  <c:v>5.0696342055619006</c:v>
                </c:pt>
                <c:pt idx="11">
                  <c:v>0.97788516231253064</c:v>
                </c:pt>
                <c:pt idx="12">
                  <c:v>0.93616210031630676</c:v>
                </c:pt>
                <c:pt idx="13">
                  <c:v>4.5276637817363801</c:v>
                </c:pt>
                <c:pt idx="14">
                  <c:v>2.8789995611581243</c:v>
                </c:pt>
                <c:pt idx="15">
                  <c:v>4.2482372118242351</c:v>
                </c:pt>
                <c:pt idx="16">
                  <c:v>5.1064890403803576</c:v>
                </c:pt>
                <c:pt idx="17">
                  <c:v>5.3836602569932834</c:v>
                </c:pt>
                <c:pt idx="18">
                  <c:v>1.7701230744175178</c:v>
                </c:pt>
                <c:pt idx="19">
                  <c:v>3.8666760935288313</c:v>
                </c:pt>
                <c:pt idx="20">
                  <c:v>2.0920456404448395</c:v>
                </c:pt>
                <c:pt idx="21">
                  <c:v>-1.0257558996391691</c:v>
                </c:pt>
                <c:pt idx="22">
                  <c:v>1.9389085757406055</c:v>
                </c:pt>
                <c:pt idx="23">
                  <c:v>3.9844611246064532</c:v>
                </c:pt>
                <c:pt idx="24">
                  <c:v>4.5466357666177792</c:v>
                </c:pt>
                <c:pt idx="25">
                  <c:v>-1.4466007708781814</c:v>
                </c:pt>
                <c:pt idx="26">
                  <c:v>-1.0956967129372774</c:v>
                </c:pt>
                <c:pt idx="27">
                  <c:v>4.3161715842189752</c:v>
                </c:pt>
                <c:pt idx="28">
                  <c:v>3.5346331151523525</c:v>
                </c:pt>
                <c:pt idx="29">
                  <c:v>4.3546824261704087</c:v>
                </c:pt>
                <c:pt idx="30">
                  <c:v>2.0173140110183674</c:v>
                </c:pt>
                <c:pt idx="31">
                  <c:v>-1.4192128480112531</c:v>
                </c:pt>
                <c:pt idx="32">
                  <c:v>1.5492042256113225</c:v>
                </c:pt>
                <c:pt idx="33">
                  <c:v>-2.7417764224823227</c:v>
                </c:pt>
                <c:pt idx="34">
                  <c:v>3.6057542395202979</c:v>
                </c:pt>
                <c:pt idx="35">
                  <c:v>6.1757821949561809</c:v>
                </c:pt>
                <c:pt idx="36">
                  <c:v>3.2184511864261633</c:v>
                </c:pt>
                <c:pt idx="37">
                  <c:v>2.5169090009886985</c:v>
                </c:pt>
                <c:pt idx="38">
                  <c:v>2.5121035757044274</c:v>
                </c:pt>
                <c:pt idx="39">
                  <c:v>3.2011897892363361</c:v>
                </c:pt>
                <c:pt idx="40">
                  <c:v>2.6764430321862043</c:v>
                </c:pt>
                <c:pt idx="41">
                  <c:v>0.75967264321366024</c:v>
                </c:pt>
                <c:pt idx="42">
                  <c:v>-1.4259880428940663</c:v>
                </c:pt>
                <c:pt idx="43">
                  <c:v>2.1426360389592891</c:v>
                </c:pt>
                <c:pt idx="44">
                  <c:v>1.4034325027215466</c:v>
                </c:pt>
                <c:pt idx="45">
                  <c:v>2.7341043472199122</c:v>
                </c:pt>
                <c:pt idx="46">
                  <c:v>1.4639442619556964</c:v>
                </c:pt>
                <c:pt idx="47">
                  <c:v>2.5602690402694139</c:v>
                </c:pt>
                <c:pt idx="48">
                  <c:v>3.1687830294872432</c:v>
                </c:pt>
                <c:pt idx="49">
                  <c:v>3.2476073167381325</c:v>
                </c:pt>
                <c:pt idx="50">
                  <c:v>3.573406018841796</c:v>
                </c:pt>
                <c:pt idx="51">
                  <c:v>2.927332424540352</c:v>
                </c:pt>
                <c:pt idx="52">
                  <c:v>-5.5217616248381951E-3</c:v>
                </c:pt>
                <c:pt idx="53">
                  <c:v>0.8185759554984684</c:v>
                </c:pt>
                <c:pt idx="54">
                  <c:v>1.9603380441825413</c:v>
                </c:pt>
                <c:pt idx="55">
                  <c:v>2.8893461713006441</c:v>
                </c:pt>
                <c:pt idx="56">
                  <c:v>2.5236397979320646</c:v>
                </c:pt>
                <c:pt idx="57">
                  <c:v>1.7865789490142392</c:v>
                </c:pt>
                <c:pt idx="58">
                  <c:v>1.0414772520907056</c:v>
                </c:pt>
                <c:pt idx="59">
                  <c:v>-0.81271259470135915</c:v>
                </c:pt>
                <c:pt idx="60">
                  <c:v>-3.3324128812853404</c:v>
                </c:pt>
                <c:pt idx="61">
                  <c:v>1.8548031431459666</c:v>
                </c:pt>
                <c:pt idx="62">
                  <c:v>0.77025535534371858</c:v>
                </c:pt>
                <c:pt idx="63">
                  <c:v>1.4738879139829519</c:v>
                </c:pt>
                <c:pt idx="64">
                  <c:v>1.3462211862183437</c:v>
                </c:pt>
                <c:pt idx="65">
                  <c:v>1.7073722556685933</c:v>
                </c:pt>
                <c:pt idx="66">
                  <c:v>2.1148519651591036</c:v>
                </c:pt>
                <c:pt idx="67">
                  <c:v>1.0270071361567545</c:v>
                </c:pt>
                <c:pt idx="68">
                  <c:v>1.7462725553473168</c:v>
                </c:pt>
                <c:pt idx="69">
                  <c:v>2.3500807658967116</c:v>
                </c:pt>
                <c:pt idx="70">
                  <c:v>2.0527891335668902</c:v>
                </c:pt>
                <c:pt idx="71">
                  <c:v>-2.2530128778672007</c:v>
                </c:pt>
                <c:pt idx="72">
                  <c:v>5.8769044923838054</c:v>
                </c:pt>
                <c:pt idx="73">
                  <c:v>1.9605818938388642</c:v>
                </c:pt>
                <c:pt idx="74">
                  <c:v>2.0972641137214643</c:v>
                </c:pt>
                <c:pt idx="75">
                  <c:v>1.8235930193535754</c:v>
                </c:pt>
              </c:numCache>
            </c:numRef>
          </c:val>
          <c:smooth val="0"/>
          <c:extLst>
            <c:ext xmlns:c16="http://schemas.microsoft.com/office/drawing/2014/chart" uri="{C3380CC4-5D6E-409C-BE32-E72D297353CC}">
              <c16:uniqueId val="{00000005-5465-419F-ADF1-BF9EF607CCCD}"/>
            </c:ext>
          </c:extLst>
        </c:ser>
        <c:dLbls>
          <c:showLegendKey val="0"/>
          <c:showVal val="0"/>
          <c:showCatName val="0"/>
          <c:showSerName val="0"/>
          <c:showPercent val="0"/>
          <c:showBubbleSize val="0"/>
        </c:dLbls>
        <c:marker val="1"/>
        <c:smooth val="0"/>
        <c:axId val="181672664"/>
        <c:axId val="181673448"/>
      </c:lineChart>
      <c:catAx>
        <c:axId val="181672664"/>
        <c:scaling>
          <c:orientation val="minMax"/>
        </c:scaling>
        <c:delete val="0"/>
        <c:axPos val="b"/>
        <c:numFmt formatCode="[$-409]\'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Algn val="ctr"/>
        <c:lblOffset val="100"/>
        <c:tickLblSkip val="5"/>
        <c:tickMarkSkip val="5"/>
        <c:noMultiLvlLbl val="0"/>
      </c:cat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c:spPr>
    </c:plotArea>
    <c:legend>
      <c:legendPos val="r"/>
      <c:layout>
        <c:manualLayout>
          <c:xMode val="edge"/>
          <c:yMode val="edge"/>
          <c:x val="0.46638422036710292"/>
          <c:y val="0.13904666341486074"/>
          <c:w val="0.52123824822900477"/>
          <c:h val="0.206864841009918"/>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83485633700886E-2"/>
          <c:y val="0.154486972550891"/>
          <c:w val="0.9453498199410626"/>
          <c:h val="0.61619901052191484"/>
        </c:manualLayout>
      </c:layout>
      <c:barChart>
        <c:barDir val="col"/>
        <c:grouping val="stacked"/>
        <c:varyColors val="0"/>
        <c:ser>
          <c:idx val="4"/>
          <c:order val="0"/>
          <c:tx>
            <c:v>Working-age population per total population</c:v>
          </c:tx>
          <c:spPr>
            <a:solidFill>
              <a:srgbClr val="F47721"/>
            </a:solidFill>
          </c:spPr>
          <c:invertIfNegative val="0"/>
          <c:cat>
            <c:strRef>
              <c:f>'By Time Period_Current'!$A$2:$A$5</c:f>
              <c:strCache>
                <c:ptCount val="4"/>
                <c:pt idx="0">
                  <c:v>1949-73</c:v>
                </c:pt>
                <c:pt idx="1">
                  <c:v>1973-1995</c:v>
                </c:pt>
                <c:pt idx="2">
                  <c:v>1995-2007</c:v>
                </c:pt>
                <c:pt idx="3">
                  <c:v>2007-2024</c:v>
                </c:pt>
              </c:strCache>
            </c:strRef>
          </c:cat>
          <c:val>
            <c:numRef>
              <c:f>'By Time Period_Current'!$F$2:$F$5</c:f>
              <c:numCache>
                <c:formatCode>General</c:formatCode>
                <c:ptCount val="4"/>
                <c:pt idx="0">
                  <c:v>-0.17288997988992086</c:v>
                </c:pt>
                <c:pt idx="1">
                  <c:v>0.18664992179204709</c:v>
                </c:pt>
                <c:pt idx="2">
                  <c:v>0.22452582728591861</c:v>
                </c:pt>
                <c:pt idx="3">
                  <c:v>-0.30143449988287074</c:v>
                </c:pt>
              </c:numCache>
            </c:numRef>
          </c:val>
          <c:extLst>
            <c:ext xmlns:c16="http://schemas.microsoft.com/office/drawing/2014/chart" uri="{C3380CC4-5D6E-409C-BE32-E72D297353CC}">
              <c16:uniqueId val="{0000000B-9661-4B9A-9D5D-F2948EA1EC41}"/>
            </c:ext>
          </c:extLst>
        </c:ser>
        <c:ser>
          <c:idx val="3"/>
          <c:order val="1"/>
          <c:tx>
            <c:v>Labor force participation rate</c:v>
          </c:tx>
          <c:spPr>
            <a:solidFill>
              <a:srgbClr val="FBB040"/>
            </a:solidFill>
          </c:spPr>
          <c:invertIfNegative val="0"/>
          <c:cat>
            <c:strRef>
              <c:f>'By Time Period_Current'!$A$2:$A$5</c:f>
              <c:strCache>
                <c:ptCount val="4"/>
                <c:pt idx="0">
                  <c:v>1949-73</c:v>
                </c:pt>
                <c:pt idx="1">
                  <c:v>1973-1995</c:v>
                </c:pt>
                <c:pt idx="2">
                  <c:v>1995-2007</c:v>
                </c:pt>
                <c:pt idx="3">
                  <c:v>2007-2024</c:v>
                </c:pt>
              </c:strCache>
            </c:strRef>
          </c:cat>
          <c:val>
            <c:numRef>
              <c:f>'By Time Period_Current'!$E$2:$E$5</c:f>
              <c:numCache>
                <c:formatCode>General</c:formatCode>
                <c:ptCount val="4"/>
                <c:pt idx="0">
                  <c:v>0.25420895831755663</c:v>
                </c:pt>
                <c:pt idx="1">
                  <c:v>0.59269562971010725</c:v>
                </c:pt>
                <c:pt idx="2">
                  <c:v>-6.6179170638985388E-2</c:v>
                </c:pt>
                <c:pt idx="3">
                  <c:v>0.16375755678026219</c:v>
                </c:pt>
              </c:numCache>
            </c:numRef>
          </c:val>
          <c:extLst>
            <c:ext xmlns:c16="http://schemas.microsoft.com/office/drawing/2014/chart" uri="{C3380CC4-5D6E-409C-BE32-E72D297353CC}">
              <c16:uniqueId val="{0000000A-9661-4B9A-9D5D-F2948EA1EC41}"/>
            </c:ext>
          </c:extLst>
        </c:ser>
        <c:ser>
          <c:idx val="2"/>
          <c:order val="2"/>
          <c:tx>
            <c:v>Employment rate</c:v>
          </c:tx>
          <c:spPr>
            <a:solidFill>
              <a:srgbClr val="6F3A99"/>
            </a:solidFill>
          </c:spPr>
          <c:invertIfNegative val="0"/>
          <c:cat>
            <c:strRef>
              <c:f>'By Time Period_Current'!$A$2:$A$5</c:f>
              <c:strCache>
                <c:ptCount val="4"/>
                <c:pt idx="0">
                  <c:v>1949-73</c:v>
                </c:pt>
                <c:pt idx="1">
                  <c:v>1973-1995</c:v>
                </c:pt>
                <c:pt idx="2">
                  <c:v>1995-2007</c:v>
                </c:pt>
                <c:pt idx="3">
                  <c:v>2007-2024</c:v>
                </c:pt>
              </c:strCache>
            </c:strRef>
          </c:cat>
          <c:val>
            <c:numRef>
              <c:f>'By Time Period_Current'!$D$2:$D$5</c:f>
              <c:numCache>
                <c:formatCode>General</c:formatCode>
                <c:ptCount val="4"/>
                <c:pt idx="0">
                  <c:v>-3.9302686201362125E-2</c:v>
                </c:pt>
                <c:pt idx="1">
                  <c:v>6.977861886011634E-3</c:v>
                </c:pt>
                <c:pt idx="2">
                  <c:v>0.12055483843852893</c:v>
                </c:pt>
                <c:pt idx="3">
                  <c:v>4.9615723064865135E-2</c:v>
                </c:pt>
              </c:numCache>
            </c:numRef>
          </c:val>
          <c:extLst>
            <c:ext xmlns:c16="http://schemas.microsoft.com/office/drawing/2014/chart" uri="{C3380CC4-5D6E-409C-BE32-E72D297353CC}">
              <c16:uniqueId val="{00000009-9661-4B9A-9D5D-F2948EA1EC41}"/>
            </c:ext>
          </c:extLst>
        </c:ser>
        <c:ser>
          <c:idx val="1"/>
          <c:order val="3"/>
          <c:tx>
            <c:v>Hours per worker</c:v>
          </c:tx>
          <c:spPr>
            <a:solidFill>
              <a:srgbClr val="6DBDE1"/>
            </a:solidFill>
          </c:spPr>
          <c:invertIfNegative val="0"/>
          <c:cat>
            <c:strRef>
              <c:f>'By Time Period_Current'!$A$2:$A$5</c:f>
              <c:strCache>
                <c:ptCount val="4"/>
                <c:pt idx="0">
                  <c:v>1949-73</c:v>
                </c:pt>
                <c:pt idx="1">
                  <c:v>1973-1995</c:v>
                </c:pt>
                <c:pt idx="2">
                  <c:v>1995-2007</c:v>
                </c:pt>
                <c:pt idx="3">
                  <c:v>2007-2024</c:v>
                </c:pt>
              </c:strCache>
            </c:strRef>
          </c:cat>
          <c:val>
            <c:numRef>
              <c:f>'By Time Period_Current'!$C$2:$C$5</c:f>
              <c:numCache>
                <c:formatCode>General</c:formatCode>
                <c:ptCount val="4"/>
                <c:pt idx="0">
                  <c:v>-0.2931306766916375</c:v>
                </c:pt>
                <c:pt idx="1">
                  <c:v>-0.17963081956665239</c:v>
                </c:pt>
                <c:pt idx="2">
                  <c:v>-0.24155129969694983</c:v>
                </c:pt>
                <c:pt idx="3">
                  <c:v>-4.5175964408166673E-2</c:v>
                </c:pt>
              </c:numCache>
            </c:numRef>
          </c:val>
          <c:extLst>
            <c:ext xmlns:c16="http://schemas.microsoft.com/office/drawing/2014/chart" uri="{C3380CC4-5D6E-409C-BE32-E72D297353CC}">
              <c16:uniqueId val="{00000008-9661-4B9A-9D5D-F2948EA1EC41}"/>
            </c:ext>
          </c:extLst>
        </c:ser>
        <c:ser>
          <c:idx val="0"/>
          <c:order val="4"/>
          <c:tx>
            <c:v>GDP per hour (labor productivity)</c:v>
          </c:tx>
          <c:spPr>
            <a:solidFill>
              <a:srgbClr val="58A73F"/>
            </a:solidFill>
          </c:spPr>
          <c:invertIfNegative val="0"/>
          <c:cat>
            <c:strRef>
              <c:f>'By Time Period_Current'!$A$2:$A$5</c:f>
              <c:strCache>
                <c:ptCount val="4"/>
                <c:pt idx="0">
                  <c:v>1949-73</c:v>
                </c:pt>
                <c:pt idx="1">
                  <c:v>1973-1995</c:v>
                </c:pt>
                <c:pt idx="2">
                  <c:v>1995-2007</c:v>
                </c:pt>
                <c:pt idx="3">
                  <c:v>2007-2024</c:v>
                </c:pt>
              </c:strCache>
            </c:strRef>
          </c:cat>
          <c:val>
            <c:numRef>
              <c:f>'By Time Period_Current'!$B$2:$B$5</c:f>
              <c:numCache>
                <c:formatCode>General</c:formatCode>
                <c:ptCount val="4"/>
                <c:pt idx="0">
                  <c:v>2.7896287072521009</c:v>
                </c:pt>
                <c:pt idx="1">
                  <c:v>1.3324286733382478</c:v>
                </c:pt>
                <c:pt idx="2">
                  <c:v>2.1130941507827532</c:v>
                </c:pt>
                <c:pt idx="3">
                  <c:v>1.402416286002625</c:v>
                </c:pt>
              </c:numCache>
            </c:numRef>
          </c:val>
          <c:extLst>
            <c:ext xmlns:c16="http://schemas.microsoft.com/office/drawing/2014/chart" uri="{C3380CC4-5D6E-409C-BE32-E72D297353CC}">
              <c16:uniqueId val="{00000007-9661-4B9A-9D5D-F2948EA1EC41}"/>
            </c:ext>
          </c:extLst>
        </c:ser>
        <c:dLbls>
          <c:showLegendKey val="0"/>
          <c:showVal val="0"/>
          <c:showCatName val="0"/>
          <c:showSerName val="0"/>
          <c:showPercent val="0"/>
          <c:showBubbleSize val="0"/>
        </c:dLbls>
        <c:gapWidth val="50"/>
        <c:overlap val="100"/>
        <c:axId val="471207856"/>
        <c:axId val="471200800"/>
      </c:barChart>
      <c:catAx>
        <c:axId val="471207856"/>
        <c:scaling>
          <c:orientation val="minMax"/>
        </c:scaling>
        <c:delete val="0"/>
        <c:axPos val="b"/>
        <c:numFmt formatCode="General"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0800"/>
        <c:crosses val="autoZero"/>
        <c:auto val="1"/>
        <c:lblAlgn val="ctr"/>
        <c:lblOffset val="100"/>
        <c:noMultiLvlLbl val="0"/>
      </c:catAx>
      <c:valAx>
        <c:axId val="471200800"/>
        <c:scaling>
          <c:orientation val="minMax"/>
        </c:scaling>
        <c:delete val="0"/>
        <c:axPos val="l"/>
        <c:numFmt formatCode="#,##0.0" sourceLinked="0"/>
        <c:majorTickMark val="out"/>
        <c:minorTickMark val="none"/>
        <c:tickLblPos val="nextTo"/>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7856"/>
        <c:crosses val="autoZero"/>
        <c:crossBetween val="between"/>
      </c:valAx>
      <c:spPr>
        <a:noFill/>
      </c:spPr>
    </c:plotArea>
    <c:legend>
      <c:legendPos val="r"/>
      <c:layout>
        <c:manualLayout>
          <c:xMode val="edge"/>
          <c:yMode val="edge"/>
          <c:x val="0.65149939122778189"/>
          <c:y val="9.7131814275427955E-2"/>
          <c:w val="0.33714827079199372"/>
          <c:h val="0.17788010127052703"/>
        </c:manualLayout>
      </c:layout>
      <c:overlay val="0"/>
      <c:txPr>
        <a:bodyPr/>
        <a:lstStyle/>
        <a:p>
          <a:pPr>
            <a:defRPr sz="1200">
              <a:solidFill>
                <a:srgbClr val="1E1E2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700537307460434E-2"/>
          <c:y val="0.16268641072853707"/>
          <c:w val="0.94621807680258607"/>
          <c:h val="0.63898833963458623"/>
        </c:manualLayout>
      </c:layout>
      <c:areaChart>
        <c:grouping val="standard"/>
        <c:varyColors val="0"/>
        <c:ser>
          <c:idx val="1"/>
          <c:order val="1"/>
          <c:tx>
            <c:v>The Baby Boom</c:v>
          </c:tx>
          <c:spPr>
            <a:solidFill>
              <a:srgbClr val="0070C0"/>
            </a:solidFill>
            <a:ln>
              <a:solidFill>
                <a:srgbClr val="6DBDE1"/>
              </a:solidFill>
            </a:ln>
          </c:spPr>
          <c:val>
            <c:numRef>
              <c:f>'Birth Rate Data'!$F$10:$F$126</c:f>
              <c:numCache>
                <c:formatCode>General</c:formatCode>
                <c:ptCount val="1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1000</c:v>
                </c:pt>
                <c:pt idx="38">
                  <c:v>1000</c:v>
                </c:pt>
                <c:pt idx="39">
                  <c:v>1000</c:v>
                </c:pt>
                <c:pt idx="40">
                  <c:v>1000</c:v>
                </c:pt>
                <c:pt idx="41">
                  <c:v>1000</c:v>
                </c:pt>
                <c:pt idx="42">
                  <c:v>1000</c:v>
                </c:pt>
                <c:pt idx="43">
                  <c:v>1000</c:v>
                </c:pt>
                <c:pt idx="44">
                  <c:v>1000</c:v>
                </c:pt>
                <c:pt idx="45">
                  <c:v>1000</c:v>
                </c:pt>
                <c:pt idx="46">
                  <c:v>1000</c:v>
                </c:pt>
                <c:pt idx="47">
                  <c:v>1000</c:v>
                </c:pt>
                <c:pt idx="48">
                  <c:v>1000</c:v>
                </c:pt>
                <c:pt idx="49">
                  <c:v>1000</c:v>
                </c:pt>
                <c:pt idx="50">
                  <c:v>1000</c:v>
                </c:pt>
                <c:pt idx="51">
                  <c:v>1000</c:v>
                </c:pt>
                <c:pt idx="52">
                  <c:v>1000</c:v>
                </c:pt>
                <c:pt idx="53">
                  <c:v>1000</c:v>
                </c:pt>
                <c:pt idx="54">
                  <c:v>1000</c:v>
                </c:pt>
                <c:pt idx="55">
                  <c:v>1000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numCache>
            </c:numRef>
          </c:val>
          <c:extLst>
            <c:ext xmlns:c16="http://schemas.microsoft.com/office/drawing/2014/chart" uri="{C3380CC4-5D6E-409C-BE32-E72D297353CC}">
              <c16:uniqueId val="{00000000-1D9B-4BD0-BDD1-B9D17A22921E}"/>
            </c:ext>
          </c:extLst>
        </c:ser>
        <c:dLbls>
          <c:showLegendKey val="0"/>
          <c:showVal val="0"/>
          <c:showCatName val="0"/>
          <c:showSerName val="0"/>
          <c:showPercent val="0"/>
          <c:showBubbleSize val="0"/>
        </c:dLbls>
        <c:axId val="9968288"/>
        <c:axId val="9967808"/>
      </c:areaChart>
      <c:lineChart>
        <c:grouping val="standard"/>
        <c:varyColors val="0"/>
        <c:ser>
          <c:idx val="0"/>
          <c:order val="0"/>
          <c:tx>
            <c:v>U.S. birth rate</c:v>
          </c:tx>
          <c:spPr>
            <a:ln>
              <a:solidFill>
                <a:srgbClr val="F47721"/>
              </a:solidFill>
            </a:ln>
          </c:spPr>
          <c:marker>
            <c:symbol val="none"/>
          </c:marker>
          <c:cat>
            <c:numRef>
              <c:f>'Birth Rate Data'!$B$10:$B$124</c:f>
              <c:numCache>
                <c:formatCode>yyyy</c:formatCode>
                <c:ptCount val="115"/>
                <c:pt idx="0">
                  <c:v>3653</c:v>
                </c:pt>
                <c:pt idx="1">
                  <c:v>4018</c:v>
                </c:pt>
                <c:pt idx="2">
                  <c:v>4383</c:v>
                </c:pt>
                <c:pt idx="3">
                  <c:v>4749</c:v>
                </c:pt>
                <c:pt idx="4">
                  <c:v>5114</c:v>
                </c:pt>
                <c:pt idx="5">
                  <c:v>5479</c:v>
                </c:pt>
                <c:pt idx="6">
                  <c:v>5844</c:v>
                </c:pt>
                <c:pt idx="7">
                  <c:v>6210</c:v>
                </c:pt>
                <c:pt idx="8">
                  <c:v>6575</c:v>
                </c:pt>
                <c:pt idx="9">
                  <c:v>6940</c:v>
                </c:pt>
                <c:pt idx="10">
                  <c:v>7305</c:v>
                </c:pt>
                <c:pt idx="11">
                  <c:v>7671</c:v>
                </c:pt>
                <c:pt idx="12">
                  <c:v>8036</c:v>
                </c:pt>
                <c:pt idx="13">
                  <c:v>8401</c:v>
                </c:pt>
                <c:pt idx="14">
                  <c:v>8766</c:v>
                </c:pt>
                <c:pt idx="15">
                  <c:v>9132</c:v>
                </c:pt>
                <c:pt idx="16">
                  <c:v>9497</c:v>
                </c:pt>
                <c:pt idx="17">
                  <c:v>9862</c:v>
                </c:pt>
                <c:pt idx="18">
                  <c:v>10227</c:v>
                </c:pt>
                <c:pt idx="19">
                  <c:v>10593</c:v>
                </c:pt>
                <c:pt idx="20">
                  <c:v>10958</c:v>
                </c:pt>
                <c:pt idx="21">
                  <c:v>11323</c:v>
                </c:pt>
                <c:pt idx="22">
                  <c:v>11688</c:v>
                </c:pt>
                <c:pt idx="23">
                  <c:v>12054</c:v>
                </c:pt>
                <c:pt idx="24">
                  <c:v>12419</c:v>
                </c:pt>
                <c:pt idx="25">
                  <c:v>12784</c:v>
                </c:pt>
                <c:pt idx="26">
                  <c:v>13149</c:v>
                </c:pt>
                <c:pt idx="27">
                  <c:v>13515</c:v>
                </c:pt>
                <c:pt idx="28">
                  <c:v>13880</c:v>
                </c:pt>
                <c:pt idx="29">
                  <c:v>14245</c:v>
                </c:pt>
                <c:pt idx="30">
                  <c:v>14610</c:v>
                </c:pt>
                <c:pt idx="31">
                  <c:v>14976</c:v>
                </c:pt>
                <c:pt idx="32">
                  <c:v>15341</c:v>
                </c:pt>
                <c:pt idx="33">
                  <c:v>15706</c:v>
                </c:pt>
                <c:pt idx="34">
                  <c:v>16071</c:v>
                </c:pt>
                <c:pt idx="35">
                  <c:v>16437</c:v>
                </c:pt>
                <c:pt idx="36">
                  <c:v>16802</c:v>
                </c:pt>
                <c:pt idx="37">
                  <c:v>17167</c:v>
                </c:pt>
                <c:pt idx="38">
                  <c:v>17532</c:v>
                </c:pt>
                <c:pt idx="39">
                  <c:v>17898</c:v>
                </c:pt>
                <c:pt idx="40">
                  <c:v>18263</c:v>
                </c:pt>
                <c:pt idx="41">
                  <c:v>18628</c:v>
                </c:pt>
                <c:pt idx="42">
                  <c:v>18993</c:v>
                </c:pt>
                <c:pt idx="43">
                  <c:v>19359</c:v>
                </c:pt>
                <c:pt idx="44">
                  <c:v>19724</c:v>
                </c:pt>
                <c:pt idx="45">
                  <c:v>20089</c:v>
                </c:pt>
                <c:pt idx="46">
                  <c:v>20454</c:v>
                </c:pt>
                <c:pt idx="47">
                  <c:v>20820</c:v>
                </c:pt>
                <c:pt idx="48">
                  <c:v>21185</c:v>
                </c:pt>
                <c:pt idx="49">
                  <c:v>21550</c:v>
                </c:pt>
                <c:pt idx="50">
                  <c:v>21915</c:v>
                </c:pt>
                <c:pt idx="51">
                  <c:v>22281</c:v>
                </c:pt>
                <c:pt idx="52">
                  <c:v>22646</c:v>
                </c:pt>
                <c:pt idx="53">
                  <c:v>23011</c:v>
                </c:pt>
                <c:pt idx="54">
                  <c:v>23376</c:v>
                </c:pt>
                <c:pt idx="55">
                  <c:v>23742</c:v>
                </c:pt>
                <c:pt idx="56">
                  <c:v>24107</c:v>
                </c:pt>
                <c:pt idx="57">
                  <c:v>24472</c:v>
                </c:pt>
                <c:pt idx="58">
                  <c:v>24837</c:v>
                </c:pt>
                <c:pt idx="59">
                  <c:v>25203</c:v>
                </c:pt>
                <c:pt idx="60">
                  <c:v>25568</c:v>
                </c:pt>
                <c:pt idx="61">
                  <c:v>25933</c:v>
                </c:pt>
                <c:pt idx="62">
                  <c:v>26298</c:v>
                </c:pt>
                <c:pt idx="63">
                  <c:v>26664</c:v>
                </c:pt>
                <c:pt idx="64">
                  <c:v>27029</c:v>
                </c:pt>
                <c:pt idx="65">
                  <c:v>27394</c:v>
                </c:pt>
                <c:pt idx="66">
                  <c:v>27759</c:v>
                </c:pt>
                <c:pt idx="67">
                  <c:v>28125</c:v>
                </c:pt>
                <c:pt idx="68">
                  <c:v>28490</c:v>
                </c:pt>
                <c:pt idx="69">
                  <c:v>28855</c:v>
                </c:pt>
                <c:pt idx="70">
                  <c:v>29220</c:v>
                </c:pt>
                <c:pt idx="71">
                  <c:v>29586</c:v>
                </c:pt>
                <c:pt idx="72">
                  <c:v>29951</c:v>
                </c:pt>
                <c:pt idx="73">
                  <c:v>30316</c:v>
                </c:pt>
                <c:pt idx="74">
                  <c:v>30681</c:v>
                </c:pt>
                <c:pt idx="75">
                  <c:v>31047</c:v>
                </c:pt>
                <c:pt idx="76">
                  <c:v>31412</c:v>
                </c:pt>
                <c:pt idx="77">
                  <c:v>31777</c:v>
                </c:pt>
                <c:pt idx="78">
                  <c:v>32142</c:v>
                </c:pt>
                <c:pt idx="79">
                  <c:v>32508</c:v>
                </c:pt>
                <c:pt idx="80">
                  <c:v>32873</c:v>
                </c:pt>
                <c:pt idx="81">
                  <c:v>33238</c:v>
                </c:pt>
                <c:pt idx="82">
                  <c:v>33603</c:v>
                </c:pt>
                <c:pt idx="83">
                  <c:v>33969</c:v>
                </c:pt>
                <c:pt idx="84">
                  <c:v>34334</c:v>
                </c:pt>
                <c:pt idx="85">
                  <c:v>34699</c:v>
                </c:pt>
                <c:pt idx="86">
                  <c:v>35064</c:v>
                </c:pt>
                <c:pt idx="87">
                  <c:v>35430</c:v>
                </c:pt>
                <c:pt idx="88">
                  <c:v>35795</c:v>
                </c:pt>
                <c:pt idx="89">
                  <c:v>36160</c:v>
                </c:pt>
                <c:pt idx="90">
                  <c:v>36525</c:v>
                </c:pt>
                <c:pt idx="91">
                  <c:v>36891</c:v>
                </c:pt>
                <c:pt idx="92">
                  <c:v>37256</c:v>
                </c:pt>
                <c:pt idx="93">
                  <c:v>37621</c:v>
                </c:pt>
                <c:pt idx="94">
                  <c:v>37986</c:v>
                </c:pt>
                <c:pt idx="95">
                  <c:v>38352</c:v>
                </c:pt>
                <c:pt idx="96">
                  <c:v>38717</c:v>
                </c:pt>
                <c:pt idx="97">
                  <c:v>39082</c:v>
                </c:pt>
                <c:pt idx="98">
                  <c:v>39447</c:v>
                </c:pt>
                <c:pt idx="99">
                  <c:v>39813</c:v>
                </c:pt>
                <c:pt idx="100">
                  <c:v>40178</c:v>
                </c:pt>
                <c:pt idx="101">
                  <c:v>40543</c:v>
                </c:pt>
                <c:pt idx="102">
                  <c:v>40908</c:v>
                </c:pt>
                <c:pt idx="103">
                  <c:v>41274</c:v>
                </c:pt>
                <c:pt idx="104">
                  <c:v>41639</c:v>
                </c:pt>
                <c:pt idx="105">
                  <c:v>42004</c:v>
                </c:pt>
                <c:pt idx="106">
                  <c:v>42369</c:v>
                </c:pt>
                <c:pt idx="107">
                  <c:v>42735</c:v>
                </c:pt>
                <c:pt idx="108">
                  <c:v>43100</c:v>
                </c:pt>
                <c:pt idx="109">
                  <c:v>43465</c:v>
                </c:pt>
                <c:pt idx="110">
                  <c:v>43830</c:v>
                </c:pt>
                <c:pt idx="111">
                  <c:v>44196</c:v>
                </c:pt>
                <c:pt idx="112">
                  <c:v>44561</c:v>
                </c:pt>
                <c:pt idx="113">
                  <c:v>44926</c:v>
                </c:pt>
                <c:pt idx="114">
                  <c:v>45291</c:v>
                </c:pt>
              </c:numCache>
            </c:numRef>
          </c:cat>
          <c:val>
            <c:numRef>
              <c:f>'Birth Rate Data'!$C$10:$C$124</c:f>
              <c:numCache>
                <c:formatCode>0.0</c:formatCode>
                <c:ptCount val="115"/>
                <c:pt idx="0">
                  <c:v>30</c:v>
                </c:pt>
                <c:pt idx="1">
                  <c:v>30.1</c:v>
                </c:pt>
                <c:pt idx="2">
                  <c:v>29.9</c:v>
                </c:pt>
                <c:pt idx="3">
                  <c:v>29.8</c:v>
                </c:pt>
                <c:pt idx="4">
                  <c:v>29.5</c:v>
                </c:pt>
                <c:pt idx="5">
                  <c:v>29.9</c:v>
                </c:pt>
                <c:pt idx="6">
                  <c:v>29.5</c:v>
                </c:pt>
                <c:pt idx="7">
                  <c:v>29.1</c:v>
                </c:pt>
                <c:pt idx="8">
                  <c:v>28.5</c:v>
                </c:pt>
                <c:pt idx="9">
                  <c:v>28.2</c:v>
                </c:pt>
                <c:pt idx="10">
                  <c:v>26.1</c:v>
                </c:pt>
                <c:pt idx="11">
                  <c:v>27.7</c:v>
                </c:pt>
                <c:pt idx="12">
                  <c:v>28.1</c:v>
                </c:pt>
                <c:pt idx="13">
                  <c:v>26.2</c:v>
                </c:pt>
                <c:pt idx="14">
                  <c:v>26</c:v>
                </c:pt>
                <c:pt idx="15">
                  <c:v>26.1</c:v>
                </c:pt>
                <c:pt idx="16">
                  <c:v>25.1</c:v>
                </c:pt>
                <c:pt idx="17">
                  <c:v>24.2</c:v>
                </c:pt>
                <c:pt idx="18">
                  <c:v>23.5</c:v>
                </c:pt>
                <c:pt idx="19">
                  <c:v>22.2</c:v>
                </c:pt>
                <c:pt idx="20">
                  <c:v>21.2</c:v>
                </c:pt>
                <c:pt idx="21">
                  <c:v>21.3</c:v>
                </c:pt>
                <c:pt idx="22">
                  <c:v>20.2</c:v>
                </c:pt>
                <c:pt idx="23">
                  <c:v>19.5</c:v>
                </c:pt>
                <c:pt idx="24">
                  <c:v>18.399999999999999</c:v>
                </c:pt>
                <c:pt idx="25">
                  <c:v>19</c:v>
                </c:pt>
                <c:pt idx="26">
                  <c:v>18.7</c:v>
                </c:pt>
                <c:pt idx="27">
                  <c:v>18.399999999999999</c:v>
                </c:pt>
                <c:pt idx="28">
                  <c:v>18.7</c:v>
                </c:pt>
                <c:pt idx="29">
                  <c:v>19.2</c:v>
                </c:pt>
                <c:pt idx="30">
                  <c:v>18.8</c:v>
                </c:pt>
                <c:pt idx="31">
                  <c:v>19.399999999999999</c:v>
                </c:pt>
                <c:pt idx="32">
                  <c:v>20.3</c:v>
                </c:pt>
                <c:pt idx="33">
                  <c:v>22.2</c:v>
                </c:pt>
                <c:pt idx="34">
                  <c:v>22.7</c:v>
                </c:pt>
                <c:pt idx="35">
                  <c:v>21.2</c:v>
                </c:pt>
                <c:pt idx="36">
                  <c:v>20.399999999999999</c:v>
                </c:pt>
                <c:pt idx="37">
                  <c:v>24.1</c:v>
                </c:pt>
                <c:pt idx="38">
                  <c:v>26.6</c:v>
                </c:pt>
                <c:pt idx="39">
                  <c:v>24.9</c:v>
                </c:pt>
                <c:pt idx="40">
                  <c:v>24.5</c:v>
                </c:pt>
                <c:pt idx="41">
                  <c:v>24.1</c:v>
                </c:pt>
                <c:pt idx="42">
                  <c:v>24.9</c:v>
                </c:pt>
                <c:pt idx="43">
                  <c:v>25.1</c:v>
                </c:pt>
                <c:pt idx="44">
                  <c:v>25</c:v>
                </c:pt>
                <c:pt idx="45">
                  <c:v>25.3</c:v>
                </c:pt>
                <c:pt idx="46">
                  <c:v>25</c:v>
                </c:pt>
                <c:pt idx="47">
                  <c:v>25.2</c:v>
                </c:pt>
                <c:pt idx="48">
                  <c:v>25.3</c:v>
                </c:pt>
                <c:pt idx="49">
                  <c:v>24.5</c:v>
                </c:pt>
                <c:pt idx="50">
                  <c:v>24</c:v>
                </c:pt>
                <c:pt idx="51">
                  <c:v>23.7</c:v>
                </c:pt>
                <c:pt idx="52">
                  <c:v>23.3</c:v>
                </c:pt>
                <c:pt idx="53">
                  <c:v>22.4</c:v>
                </c:pt>
                <c:pt idx="54">
                  <c:v>21.7</c:v>
                </c:pt>
                <c:pt idx="55">
                  <c:v>21.1</c:v>
                </c:pt>
                <c:pt idx="56">
                  <c:v>19.399999999999999</c:v>
                </c:pt>
                <c:pt idx="57">
                  <c:v>18.399999999999999</c:v>
                </c:pt>
                <c:pt idx="58">
                  <c:v>17.8</c:v>
                </c:pt>
                <c:pt idx="59">
                  <c:v>17.600000000000001</c:v>
                </c:pt>
                <c:pt idx="60">
                  <c:v>17.899999999999999</c:v>
                </c:pt>
                <c:pt idx="61">
                  <c:v>18.399999999999999</c:v>
                </c:pt>
                <c:pt idx="62">
                  <c:v>17.2</c:v>
                </c:pt>
                <c:pt idx="63">
                  <c:v>15.6</c:v>
                </c:pt>
                <c:pt idx="64">
                  <c:v>14.8</c:v>
                </c:pt>
                <c:pt idx="65">
                  <c:v>14.8</c:v>
                </c:pt>
                <c:pt idx="66">
                  <c:v>14.6</c:v>
                </c:pt>
                <c:pt idx="67">
                  <c:v>14.6</c:v>
                </c:pt>
                <c:pt idx="68">
                  <c:v>15.1</c:v>
                </c:pt>
                <c:pt idx="69">
                  <c:v>15</c:v>
                </c:pt>
                <c:pt idx="70">
                  <c:v>15.6</c:v>
                </c:pt>
                <c:pt idx="71">
                  <c:v>15.9</c:v>
                </c:pt>
                <c:pt idx="72">
                  <c:v>15.8</c:v>
                </c:pt>
                <c:pt idx="73">
                  <c:v>15.9</c:v>
                </c:pt>
                <c:pt idx="74">
                  <c:v>15.6</c:v>
                </c:pt>
                <c:pt idx="75">
                  <c:v>15.6</c:v>
                </c:pt>
                <c:pt idx="76">
                  <c:v>15.8</c:v>
                </c:pt>
                <c:pt idx="77">
                  <c:v>15.6</c:v>
                </c:pt>
                <c:pt idx="78">
                  <c:v>15.7</c:v>
                </c:pt>
                <c:pt idx="79">
                  <c:v>16</c:v>
                </c:pt>
                <c:pt idx="80">
                  <c:v>16.399999999999999</c:v>
                </c:pt>
                <c:pt idx="81">
                  <c:v>16.7</c:v>
                </c:pt>
                <c:pt idx="82">
                  <c:v>16.2</c:v>
                </c:pt>
                <c:pt idx="83">
                  <c:v>15.8</c:v>
                </c:pt>
                <c:pt idx="84">
                  <c:v>15.4</c:v>
                </c:pt>
                <c:pt idx="85">
                  <c:v>15</c:v>
                </c:pt>
                <c:pt idx="86">
                  <c:v>14.6</c:v>
                </c:pt>
                <c:pt idx="87">
                  <c:v>14.4</c:v>
                </c:pt>
                <c:pt idx="88">
                  <c:v>14.2</c:v>
                </c:pt>
                <c:pt idx="89">
                  <c:v>14.3</c:v>
                </c:pt>
                <c:pt idx="90">
                  <c:v>14.2</c:v>
                </c:pt>
                <c:pt idx="91">
                  <c:v>14.4</c:v>
                </c:pt>
                <c:pt idx="92">
                  <c:v>14.1</c:v>
                </c:pt>
                <c:pt idx="93">
                  <c:v>14</c:v>
                </c:pt>
                <c:pt idx="94">
                  <c:v>14.1</c:v>
                </c:pt>
                <c:pt idx="95">
                  <c:v>14</c:v>
                </c:pt>
                <c:pt idx="96">
                  <c:v>14</c:v>
                </c:pt>
                <c:pt idx="97">
                  <c:v>14.3</c:v>
                </c:pt>
                <c:pt idx="98">
                  <c:v>14.3</c:v>
                </c:pt>
                <c:pt idx="99">
                  <c:v>14</c:v>
                </c:pt>
                <c:pt idx="100">
                  <c:v>13.5</c:v>
                </c:pt>
                <c:pt idx="101">
                  <c:v>13</c:v>
                </c:pt>
                <c:pt idx="102">
                  <c:v>12.7</c:v>
                </c:pt>
                <c:pt idx="103">
                  <c:v>12.6</c:v>
                </c:pt>
                <c:pt idx="104">
                  <c:v>12.4</c:v>
                </c:pt>
                <c:pt idx="105">
                  <c:v>12.5</c:v>
                </c:pt>
                <c:pt idx="106">
                  <c:v>12.4</c:v>
                </c:pt>
                <c:pt idx="107">
                  <c:v>12.2</c:v>
                </c:pt>
                <c:pt idx="108">
                  <c:v>11.8</c:v>
                </c:pt>
                <c:pt idx="109">
                  <c:v>11.6</c:v>
                </c:pt>
                <c:pt idx="110">
                  <c:v>11.4</c:v>
                </c:pt>
                <c:pt idx="111">
                  <c:v>10.9</c:v>
                </c:pt>
                <c:pt idx="112">
                  <c:v>11</c:v>
                </c:pt>
                <c:pt idx="113">
                  <c:v>11</c:v>
                </c:pt>
                <c:pt idx="114">
                  <c:v>10.7</c:v>
                </c:pt>
              </c:numCache>
            </c:numRef>
          </c:val>
          <c:smooth val="0"/>
          <c:extLst>
            <c:ext xmlns:c16="http://schemas.microsoft.com/office/drawing/2014/chart" uri="{C3380CC4-5D6E-409C-BE32-E72D297353CC}">
              <c16:uniqueId val="{00000002-BA3C-4BFA-96AB-BCC93FF1D9BE}"/>
            </c:ext>
          </c:extLst>
        </c:ser>
        <c:dLbls>
          <c:showLegendKey val="0"/>
          <c:showVal val="0"/>
          <c:showCatName val="0"/>
          <c:showSerName val="0"/>
          <c:showPercent val="0"/>
          <c:showBubbleSize val="0"/>
        </c:dLbls>
        <c:marker val="1"/>
        <c:smooth val="0"/>
        <c:axId val="181672664"/>
        <c:axId val="181673448"/>
      </c:lineChart>
      <c:dateAx>
        <c:axId val="181672664"/>
        <c:scaling>
          <c:orientation val="minMax"/>
        </c:scaling>
        <c:delete val="0"/>
        <c:axPos val="b"/>
        <c:numFmt formatCode="yy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years"/>
        <c:majorUnit val="10"/>
        <c:majorTimeUnit val="years"/>
      </c:dateAx>
      <c:valAx>
        <c:axId val="181673448"/>
        <c:scaling>
          <c:orientation val="minMax"/>
          <c:max val="32"/>
          <c:min val="10"/>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majorUnit val="2"/>
      </c:valAx>
      <c:valAx>
        <c:axId val="9967808"/>
        <c:scaling>
          <c:orientation val="minMax"/>
          <c:max val="10"/>
        </c:scaling>
        <c:delete val="0"/>
        <c:axPos val="r"/>
        <c:numFmt formatCode="General" sourceLinked="1"/>
        <c:majorTickMark val="none"/>
        <c:minorTickMark val="none"/>
        <c:tickLblPos val="none"/>
        <c:spPr>
          <a:noFill/>
          <a:ln>
            <a:noFill/>
          </a:ln>
        </c:spPr>
        <c:crossAx val="9968288"/>
        <c:crosses val="max"/>
        <c:crossBetween val="between"/>
      </c:valAx>
      <c:catAx>
        <c:axId val="9968288"/>
        <c:scaling>
          <c:orientation val="minMax"/>
        </c:scaling>
        <c:delete val="1"/>
        <c:axPos val="b"/>
        <c:majorTickMark val="out"/>
        <c:minorTickMark val="none"/>
        <c:tickLblPos val="nextTo"/>
        <c:crossAx val="9967808"/>
        <c:crosses val="autoZero"/>
        <c:auto val="1"/>
        <c:lblAlgn val="ctr"/>
        <c:lblOffset val="100"/>
        <c:noMultiLvlLbl val="0"/>
      </c:catAx>
      <c:spPr>
        <a:noFill/>
      </c:spPr>
    </c:plotArea>
    <c:legend>
      <c:legendPos val="r"/>
      <c:legendEntry>
        <c:idx val="0"/>
        <c:delete val="1"/>
      </c:legendEntry>
      <c:layout>
        <c:manualLayout>
          <c:xMode val="edge"/>
          <c:yMode val="edge"/>
          <c:x val="0.63102830802117638"/>
          <c:y val="0.27825981929249993"/>
          <c:w val="0.21791126660822363"/>
          <c:h val="0.14932367082433279"/>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3819395621166768"/>
          <c:h val="0.63898833963458623"/>
        </c:manualLayout>
      </c:layout>
      <c:lineChart>
        <c:grouping val="standard"/>
        <c:varyColors val="0"/>
        <c:ser>
          <c:idx val="1"/>
          <c:order val="0"/>
          <c:tx>
            <c:v>Male labor force participation rate</c:v>
          </c:tx>
          <c:spPr>
            <a:ln>
              <a:solidFill>
                <a:srgbClr val="6DBDE1"/>
              </a:solidFill>
            </a:ln>
          </c:spPr>
          <c:marker>
            <c:symbol val="none"/>
          </c:marker>
          <c:cat>
            <c:numRef>
              <c:f>'Labor Force Data'!$B$10:$B$87</c:f>
              <c:numCache>
                <c:formatCode>yyyy</c:formatCode>
                <c:ptCount val="78"/>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pt idx="77">
                  <c:v>46022</c:v>
                </c:pt>
              </c:numCache>
            </c:numRef>
          </c:cat>
          <c:val>
            <c:numRef>
              <c:f>'Labor Force Data'!$D$10:$D$87</c:f>
              <c:numCache>
                <c:formatCode>0.0</c:formatCode>
                <c:ptCount val="78"/>
                <c:pt idx="0">
                  <c:v>86.583333333333357</c:v>
                </c:pt>
                <c:pt idx="1">
                  <c:v>86.591666666666683</c:v>
                </c:pt>
                <c:pt idx="2">
                  <c:v>86.25</c:v>
                </c:pt>
                <c:pt idx="3">
                  <c:v>86.483333333333334</c:v>
                </c:pt>
                <c:pt idx="4">
                  <c:v>86.258333333333326</c:v>
                </c:pt>
                <c:pt idx="5">
                  <c:v>86.008333333333326</c:v>
                </c:pt>
                <c:pt idx="6">
                  <c:v>85.616666666666674</c:v>
                </c:pt>
                <c:pt idx="7">
                  <c:v>85.3</c:v>
                </c:pt>
                <c:pt idx="8">
                  <c:v>85.516666666666666</c:v>
                </c:pt>
                <c:pt idx="9">
                  <c:v>84.791666666666657</c:v>
                </c:pt>
                <c:pt idx="10">
                  <c:v>84.3</c:v>
                </c:pt>
                <c:pt idx="11">
                  <c:v>83.733333333333334</c:v>
                </c:pt>
                <c:pt idx="12">
                  <c:v>83.383333333333326</c:v>
                </c:pt>
                <c:pt idx="13">
                  <c:v>82.86666666666666</c:v>
                </c:pt>
                <c:pt idx="14">
                  <c:v>82.01666666666668</c:v>
                </c:pt>
                <c:pt idx="15">
                  <c:v>81.341666666666654</c:v>
                </c:pt>
                <c:pt idx="16">
                  <c:v>81</c:v>
                </c:pt>
                <c:pt idx="17">
                  <c:v>80.683333333333323</c:v>
                </c:pt>
                <c:pt idx="18">
                  <c:v>80.400000000000006</c:v>
                </c:pt>
                <c:pt idx="19">
                  <c:v>80.424999999999997</c:v>
                </c:pt>
                <c:pt idx="20">
                  <c:v>80.074999999999989</c:v>
                </c:pt>
                <c:pt idx="21">
                  <c:v>79.825000000000003</c:v>
                </c:pt>
                <c:pt idx="22">
                  <c:v>79.7</c:v>
                </c:pt>
                <c:pt idx="23">
                  <c:v>79.125</c:v>
                </c:pt>
                <c:pt idx="24">
                  <c:v>78.916666666666657</c:v>
                </c:pt>
                <c:pt idx="25">
                  <c:v>78.8</c:v>
                </c:pt>
                <c:pt idx="26">
                  <c:v>78.733333333333334</c:v>
                </c:pt>
                <c:pt idx="27">
                  <c:v>77.88333333333334</c:v>
                </c:pt>
                <c:pt idx="28">
                  <c:v>77.50833333333334</c:v>
                </c:pt>
                <c:pt idx="29">
                  <c:v>77.641666666666666</c:v>
                </c:pt>
                <c:pt idx="30">
                  <c:v>77.833333333333329</c:v>
                </c:pt>
                <c:pt idx="31">
                  <c:v>77.825000000000003</c:v>
                </c:pt>
                <c:pt idx="32">
                  <c:v>77.458333333333329</c:v>
                </c:pt>
                <c:pt idx="33">
                  <c:v>76.983333333333334</c:v>
                </c:pt>
                <c:pt idx="34">
                  <c:v>76.65000000000002</c:v>
                </c:pt>
                <c:pt idx="35">
                  <c:v>76.341666666666654</c:v>
                </c:pt>
                <c:pt idx="36">
                  <c:v>76.333333333333329</c:v>
                </c:pt>
                <c:pt idx="37">
                  <c:v>76.250000000000014</c:v>
                </c:pt>
                <c:pt idx="38">
                  <c:v>76.24166666666666</c:v>
                </c:pt>
                <c:pt idx="39">
                  <c:v>76.174999999999997</c:v>
                </c:pt>
                <c:pt idx="40">
                  <c:v>76.166666666666671</c:v>
                </c:pt>
                <c:pt idx="41">
                  <c:v>76.408333333333331</c:v>
                </c:pt>
                <c:pt idx="42">
                  <c:v>76.375</c:v>
                </c:pt>
                <c:pt idx="43">
                  <c:v>75.774999999999991</c:v>
                </c:pt>
                <c:pt idx="44">
                  <c:v>75.816666666666677</c:v>
                </c:pt>
                <c:pt idx="45">
                  <c:v>75.424999999999997</c:v>
                </c:pt>
                <c:pt idx="46">
                  <c:v>75.025000000000006</c:v>
                </c:pt>
                <c:pt idx="47">
                  <c:v>74.991666666666674</c:v>
                </c:pt>
                <c:pt idx="48">
                  <c:v>74.924999999999997</c:v>
                </c:pt>
                <c:pt idx="49">
                  <c:v>74.974999999999994</c:v>
                </c:pt>
                <c:pt idx="50">
                  <c:v>74.875</c:v>
                </c:pt>
                <c:pt idx="51">
                  <c:v>74.716666666666683</c:v>
                </c:pt>
                <c:pt idx="52">
                  <c:v>74.8</c:v>
                </c:pt>
                <c:pt idx="53">
                  <c:v>74.483333333333334</c:v>
                </c:pt>
                <c:pt idx="54">
                  <c:v>74.091666666666669</c:v>
                </c:pt>
                <c:pt idx="55">
                  <c:v>73.50833333333334</c:v>
                </c:pt>
                <c:pt idx="56">
                  <c:v>73.308333333333351</c:v>
                </c:pt>
                <c:pt idx="57">
                  <c:v>73.291666666666671</c:v>
                </c:pt>
                <c:pt idx="58">
                  <c:v>73.45</c:v>
                </c:pt>
                <c:pt idx="59">
                  <c:v>73.233333333333334</c:v>
                </c:pt>
                <c:pt idx="60">
                  <c:v>72.966666666666669</c:v>
                </c:pt>
                <c:pt idx="61">
                  <c:v>71.966666666666669</c:v>
                </c:pt>
                <c:pt idx="62">
                  <c:v>71.174999999999997</c:v>
                </c:pt>
                <c:pt idx="63">
                  <c:v>70.458333333333329</c:v>
                </c:pt>
                <c:pt idx="64">
                  <c:v>70.158333333333346</c:v>
                </c:pt>
                <c:pt idx="65">
                  <c:v>69.733333333333334</c:v>
                </c:pt>
                <c:pt idx="66">
                  <c:v>69.208333333333343</c:v>
                </c:pt>
                <c:pt idx="67">
                  <c:v>69.05</c:v>
                </c:pt>
                <c:pt idx="68">
                  <c:v>69.174999999999997</c:v>
                </c:pt>
                <c:pt idx="69">
                  <c:v>69.083333333333329</c:v>
                </c:pt>
                <c:pt idx="70">
                  <c:v>69.05</c:v>
                </c:pt>
                <c:pt idx="71">
                  <c:v>69.15000000000002</c:v>
                </c:pt>
                <c:pt idx="72">
                  <c:v>67.666666666666671</c:v>
                </c:pt>
                <c:pt idx="73">
                  <c:v>67.600000000000009</c:v>
                </c:pt>
                <c:pt idx="74">
                  <c:v>67.958333333333329</c:v>
                </c:pt>
                <c:pt idx="75">
                  <c:v>68.108333333333334</c:v>
                </c:pt>
                <c:pt idx="76">
                  <c:v>67.958333333333329</c:v>
                </c:pt>
                <c:pt idx="77">
                  <c:v>67.809090909090912</c:v>
                </c:pt>
              </c:numCache>
            </c:numRef>
          </c:val>
          <c:smooth val="0"/>
          <c:extLst>
            <c:ext xmlns:c16="http://schemas.microsoft.com/office/drawing/2014/chart" uri="{C3380CC4-5D6E-409C-BE32-E72D297353CC}">
              <c16:uniqueId val="{00000005-0C25-4F2D-AF7E-7229111A59DF}"/>
            </c:ext>
          </c:extLst>
        </c:ser>
        <c:ser>
          <c:idx val="0"/>
          <c:order val="1"/>
          <c:tx>
            <c:v>Female labor force participation rate</c:v>
          </c:tx>
          <c:spPr>
            <a:ln>
              <a:solidFill>
                <a:srgbClr val="C3362B"/>
              </a:solidFill>
            </a:ln>
          </c:spPr>
          <c:marker>
            <c:symbol val="none"/>
          </c:marker>
          <c:cat>
            <c:numRef>
              <c:f>'Labor Force Data'!$B$10:$B$87</c:f>
              <c:numCache>
                <c:formatCode>yyyy</c:formatCode>
                <c:ptCount val="78"/>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pt idx="77">
                  <c:v>46022</c:v>
                </c:pt>
              </c:numCache>
            </c:numRef>
          </c:cat>
          <c:val>
            <c:numRef>
              <c:f>'Labor Force Data'!$C$10:$C$87</c:f>
              <c:numCache>
                <c:formatCode>0.0</c:formatCode>
                <c:ptCount val="78"/>
                <c:pt idx="0">
                  <c:v>32.666666666666664</c:v>
                </c:pt>
                <c:pt idx="1">
                  <c:v>33.199999999999996</c:v>
                </c:pt>
                <c:pt idx="2">
                  <c:v>33.824999999999996</c:v>
                </c:pt>
                <c:pt idx="3">
                  <c:v>34.641666666666666</c:v>
                </c:pt>
                <c:pt idx="4">
                  <c:v>34.716666666666661</c:v>
                </c:pt>
                <c:pt idx="5">
                  <c:v>34.458333333333336</c:v>
                </c:pt>
                <c:pt idx="6">
                  <c:v>34.56666666666667</c:v>
                </c:pt>
                <c:pt idx="7">
                  <c:v>35.624999999999993</c:v>
                </c:pt>
                <c:pt idx="8">
                  <c:v>36.841666666666661</c:v>
                </c:pt>
                <c:pt idx="9">
                  <c:v>36.85</c:v>
                </c:pt>
                <c:pt idx="10">
                  <c:v>37.050000000000004</c:v>
                </c:pt>
                <c:pt idx="11">
                  <c:v>37.133333333333333</c:v>
                </c:pt>
                <c:pt idx="12">
                  <c:v>37.758333333333333</c:v>
                </c:pt>
                <c:pt idx="13">
                  <c:v>38.108333333333334</c:v>
                </c:pt>
                <c:pt idx="14">
                  <c:v>37.908333333333339</c:v>
                </c:pt>
                <c:pt idx="15">
                  <c:v>38.291666666666664</c:v>
                </c:pt>
                <c:pt idx="16">
                  <c:v>38.708333333333336</c:v>
                </c:pt>
                <c:pt idx="17">
                  <c:v>39.241666666666667</c:v>
                </c:pt>
                <c:pt idx="18">
                  <c:v>40.258333333333333</c:v>
                </c:pt>
                <c:pt idx="19">
                  <c:v>41.116666666666667</c:v>
                </c:pt>
                <c:pt idx="20">
                  <c:v>41.608333333333341</c:v>
                </c:pt>
                <c:pt idx="21">
                  <c:v>42.699999999999996</c:v>
                </c:pt>
                <c:pt idx="22">
                  <c:v>43.349999999999994</c:v>
                </c:pt>
                <c:pt idx="23">
                  <c:v>43.358333333333327</c:v>
                </c:pt>
                <c:pt idx="24">
                  <c:v>43.883333333333326</c:v>
                </c:pt>
                <c:pt idx="25">
                  <c:v>44.733333333333341</c:v>
                </c:pt>
                <c:pt idx="26">
                  <c:v>45.666666666666664</c:v>
                </c:pt>
                <c:pt idx="27">
                  <c:v>46.349999999999994</c:v>
                </c:pt>
                <c:pt idx="28">
                  <c:v>47.300000000000011</c:v>
                </c:pt>
                <c:pt idx="29">
                  <c:v>48.433333333333337</c:v>
                </c:pt>
                <c:pt idx="30">
                  <c:v>49.958333333333336</c:v>
                </c:pt>
                <c:pt idx="31">
                  <c:v>50.941666666666663</c:v>
                </c:pt>
                <c:pt idx="32">
                  <c:v>51.474999999999994</c:v>
                </c:pt>
                <c:pt idx="33">
                  <c:v>52.116666666666667</c:v>
                </c:pt>
                <c:pt idx="34">
                  <c:v>52.633333333333333</c:v>
                </c:pt>
                <c:pt idx="35">
                  <c:v>52.908333333333331</c:v>
                </c:pt>
                <c:pt idx="36">
                  <c:v>53.566666666666663</c:v>
                </c:pt>
                <c:pt idx="37">
                  <c:v>54.458333333333336</c:v>
                </c:pt>
                <c:pt idx="38">
                  <c:v>55.300000000000004</c:v>
                </c:pt>
                <c:pt idx="39">
                  <c:v>55.991666666666667</c:v>
                </c:pt>
                <c:pt idx="40">
                  <c:v>56.591666666666676</c:v>
                </c:pt>
                <c:pt idx="41">
                  <c:v>57.4</c:v>
                </c:pt>
                <c:pt idx="42">
                  <c:v>57.524999999999999</c:v>
                </c:pt>
                <c:pt idx="43">
                  <c:v>57.391666666666659</c:v>
                </c:pt>
                <c:pt idx="44">
                  <c:v>57.833333333333321</c:v>
                </c:pt>
                <c:pt idx="45">
                  <c:v>57.933333333333337</c:v>
                </c:pt>
                <c:pt idx="46">
                  <c:v>58.791666666666664</c:v>
                </c:pt>
                <c:pt idx="47">
                  <c:v>58.95000000000001</c:v>
                </c:pt>
                <c:pt idx="48">
                  <c:v>59.274999999999999</c:v>
                </c:pt>
                <c:pt idx="49">
                  <c:v>59.80833333333333</c:v>
                </c:pt>
                <c:pt idx="50">
                  <c:v>59.849999999999994</c:v>
                </c:pt>
                <c:pt idx="51">
                  <c:v>60.041666666666679</c:v>
                </c:pt>
                <c:pt idx="52">
                  <c:v>59.941666666666663</c:v>
                </c:pt>
                <c:pt idx="53">
                  <c:v>59.791666666666664</c:v>
                </c:pt>
                <c:pt idx="54">
                  <c:v>59.616666666666674</c:v>
                </c:pt>
                <c:pt idx="55">
                  <c:v>59.491666666666667</c:v>
                </c:pt>
                <c:pt idx="56">
                  <c:v>59.150000000000006</c:v>
                </c:pt>
                <c:pt idx="57">
                  <c:v>59.233333333333327</c:v>
                </c:pt>
                <c:pt idx="58">
                  <c:v>59.358333333333327</c:v>
                </c:pt>
                <c:pt idx="59">
                  <c:v>59.300000000000004</c:v>
                </c:pt>
                <c:pt idx="60">
                  <c:v>59.483333333333341</c:v>
                </c:pt>
                <c:pt idx="61">
                  <c:v>59.208333333333321</c:v>
                </c:pt>
                <c:pt idx="62">
                  <c:v>58.625</c:v>
                </c:pt>
                <c:pt idx="63">
                  <c:v>58.116666666666667</c:v>
                </c:pt>
                <c:pt idx="64">
                  <c:v>57.675000000000011</c:v>
                </c:pt>
                <c:pt idx="65">
                  <c:v>57.199999999999996</c:v>
                </c:pt>
                <c:pt idx="66">
                  <c:v>56.983333333333327</c:v>
                </c:pt>
                <c:pt idx="67">
                  <c:v>56.699999999999989</c:v>
                </c:pt>
                <c:pt idx="68">
                  <c:v>56.791666666666679</c:v>
                </c:pt>
                <c:pt idx="69">
                  <c:v>57.041666666666664</c:v>
                </c:pt>
                <c:pt idx="70">
                  <c:v>57.091666666666647</c:v>
                </c:pt>
                <c:pt idx="71">
                  <c:v>57.43333333333333</c:v>
                </c:pt>
                <c:pt idx="72">
                  <c:v>56.208333333333336</c:v>
                </c:pt>
                <c:pt idx="73">
                  <c:v>56.083333333333336</c:v>
                </c:pt>
                <c:pt idx="74">
                  <c:v>56.774999999999999</c:v>
                </c:pt>
                <c:pt idx="75">
                  <c:v>57.324999999999996</c:v>
                </c:pt>
                <c:pt idx="76">
                  <c:v>57.499999999999993</c:v>
                </c:pt>
                <c:pt idx="77">
                  <c:v>57.3</c:v>
                </c:pt>
              </c:numCache>
            </c:numRef>
          </c:val>
          <c:smooth val="0"/>
          <c:extLst>
            <c:ext xmlns:c16="http://schemas.microsoft.com/office/drawing/2014/chart" uri="{C3380CC4-5D6E-409C-BE32-E72D297353CC}">
              <c16:uniqueId val="{00000004-0C25-4F2D-AF7E-7229111A59DF}"/>
            </c:ext>
          </c:extLst>
        </c:ser>
        <c:dLbls>
          <c:showLegendKey val="0"/>
          <c:showVal val="0"/>
          <c:showCatName val="0"/>
          <c:showSerName val="0"/>
          <c:showPercent val="0"/>
          <c:showBubbleSize val="0"/>
        </c:dLbls>
        <c:smooth val="0"/>
        <c:axId val="181672664"/>
        <c:axId val="181673448"/>
      </c:lineChart>
      <c:dateAx>
        <c:axId val="181672664"/>
        <c:scaling>
          <c:orientation val="minMax"/>
        </c:scaling>
        <c:delete val="0"/>
        <c:axPos val="b"/>
        <c:numFmt formatCode="yy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years"/>
        <c:majorUnit val="5"/>
      </c:date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ayout>
        <c:manualLayout>
          <c:xMode val="edge"/>
          <c:yMode val="edge"/>
          <c:x val="0.60683236059885681"/>
          <c:y val="0.1673453650152138"/>
          <c:w val="0.36107135053454331"/>
          <c:h val="0.13109571922978655"/>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3819395621166768"/>
          <c:h val="0.61538958957563927"/>
        </c:manualLayout>
      </c:layout>
      <c:barChart>
        <c:barDir val="col"/>
        <c:grouping val="stacked"/>
        <c:varyColors val="0"/>
        <c:ser>
          <c:idx val="5"/>
          <c:order val="0"/>
          <c:tx>
            <c:v>Workers per population</c:v>
          </c:tx>
          <c:spPr>
            <a:solidFill>
              <a:srgbClr val="C3362B"/>
            </a:solidFill>
          </c:spPr>
          <c:invertIfNegative val="0"/>
          <c:cat>
            <c:numRef>
              <c:f>Data_Historical!$B$3:$B$54</c:f>
              <c:numCache>
                <c:formatCode>m/d/yyyy</c:formatCode>
                <c:ptCount val="52"/>
                <c:pt idx="0">
                  <c:v>732</c:v>
                </c:pt>
                <c:pt idx="1">
                  <c:v>1097</c:v>
                </c:pt>
                <c:pt idx="2">
                  <c:v>1462</c:v>
                </c:pt>
                <c:pt idx="3">
                  <c:v>1828</c:v>
                </c:pt>
                <c:pt idx="4">
                  <c:v>2193</c:v>
                </c:pt>
                <c:pt idx="5">
                  <c:v>2558</c:v>
                </c:pt>
                <c:pt idx="6">
                  <c:v>2923</c:v>
                </c:pt>
                <c:pt idx="7">
                  <c:v>3289</c:v>
                </c:pt>
                <c:pt idx="8">
                  <c:v>3654</c:v>
                </c:pt>
                <c:pt idx="9">
                  <c:v>4019</c:v>
                </c:pt>
                <c:pt idx="10">
                  <c:v>4384</c:v>
                </c:pt>
                <c:pt idx="11">
                  <c:v>4750</c:v>
                </c:pt>
                <c:pt idx="12">
                  <c:v>5115</c:v>
                </c:pt>
                <c:pt idx="13">
                  <c:v>5480</c:v>
                </c:pt>
                <c:pt idx="14">
                  <c:v>5845</c:v>
                </c:pt>
                <c:pt idx="15">
                  <c:v>6211</c:v>
                </c:pt>
                <c:pt idx="16">
                  <c:v>6576</c:v>
                </c:pt>
                <c:pt idx="17">
                  <c:v>6941</c:v>
                </c:pt>
                <c:pt idx="18">
                  <c:v>7306</c:v>
                </c:pt>
                <c:pt idx="19">
                  <c:v>7672</c:v>
                </c:pt>
                <c:pt idx="20">
                  <c:v>8037</c:v>
                </c:pt>
                <c:pt idx="21">
                  <c:v>8402</c:v>
                </c:pt>
                <c:pt idx="22">
                  <c:v>8767</c:v>
                </c:pt>
                <c:pt idx="23">
                  <c:v>9133</c:v>
                </c:pt>
                <c:pt idx="24">
                  <c:v>9498</c:v>
                </c:pt>
                <c:pt idx="25">
                  <c:v>9863</c:v>
                </c:pt>
                <c:pt idx="26">
                  <c:v>10228</c:v>
                </c:pt>
                <c:pt idx="27">
                  <c:v>10594</c:v>
                </c:pt>
                <c:pt idx="28">
                  <c:v>10959</c:v>
                </c:pt>
                <c:pt idx="29">
                  <c:v>11324</c:v>
                </c:pt>
                <c:pt idx="30">
                  <c:v>11689</c:v>
                </c:pt>
                <c:pt idx="31">
                  <c:v>12055</c:v>
                </c:pt>
                <c:pt idx="32">
                  <c:v>12420</c:v>
                </c:pt>
                <c:pt idx="33">
                  <c:v>12785</c:v>
                </c:pt>
                <c:pt idx="34">
                  <c:v>13150</c:v>
                </c:pt>
                <c:pt idx="35">
                  <c:v>13516</c:v>
                </c:pt>
                <c:pt idx="36">
                  <c:v>13881</c:v>
                </c:pt>
                <c:pt idx="37">
                  <c:v>14246</c:v>
                </c:pt>
                <c:pt idx="38">
                  <c:v>14611</c:v>
                </c:pt>
                <c:pt idx="39">
                  <c:v>14977</c:v>
                </c:pt>
                <c:pt idx="40">
                  <c:v>15342</c:v>
                </c:pt>
                <c:pt idx="41">
                  <c:v>15707</c:v>
                </c:pt>
                <c:pt idx="42">
                  <c:v>16072</c:v>
                </c:pt>
                <c:pt idx="43">
                  <c:v>16438</c:v>
                </c:pt>
                <c:pt idx="44">
                  <c:v>16803</c:v>
                </c:pt>
                <c:pt idx="45">
                  <c:v>17168</c:v>
                </c:pt>
                <c:pt idx="46">
                  <c:v>17533</c:v>
                </c:pt>
                <c:pt idx="47">
                  <c:v>17899</c:v>
                </c:pt>
                <c:pt idx="48">
                  <c:v>18264</c:v>
                </c:pt>
                <c:pt idx="49">
                  <c:v>18629</c:v>
                </c:pt>
                <c:pt idx="50">
                  <c:v>18994</c:v>
                </c:pt>
                <c:pt idx="51">
                  <c:v>19360</c:v>
                </c:pt>
              </c:numCache>
            </c:numRef>
          </c:cat>
          <c:val>
            <c:numRef>
              <c:f>Data_Historical!$V$3:$V$54</c:f>
              <c:numCache>
                <c:formatCode>General</c:formatCode>
                <c:ptCount val="52"/>
                <c:pt idx="0">
                  <c:v>2.2186645367304969</c:v>
                </c:pt>
                <c:pt idx="1">
                  <c:v>1.0857019290245518</c:v>
                </c:pt>
                <c:pt idx="2">
                  <c:v>-2.2077255043688848</c:v>
                </c:pt>
                <c:pt idx="3">
                  <c:v>2.5197338699877392</c:v>
                </c:pt>
                <c:pt idx="4">
                  <c:v>1.9706065054916344</c:v>
                </c:pt>
                <c:pt idx="5">
                  <c:v>0.51677963387231074</c:v>
                </c:pt>
                <c:pt idx="6">
                  <c:v>-4.1266594874228897</c:v>
                </c:pt>
                <c:pt idx="7">
                  <c:v>3.0670233091969257</c:v>
                </c:pt>
                <c:pt idx="8">
                  <c:v>0.52387826340229982</c:v>
                </c:pt>
                <c:pt idx="9">
                  <c:v>9.2943198184647358E-3</c:v>
                </c:pt>
                <c:pt idx="10">
                  <c:v>1.3520542250035961</c:v>
                </c:pt>
                <c:pt idx="11">
                  <c:v>-0.48653542240493231</c:v>
                </c:pt>
                <c:pt idx="12">
                  <c:v>-2.9927119487217158</c:v>
                </c:pt>
                <c:pt idx="13">
                  <c:v>-0.91691734046051021</c:v>
                </c:pt>
                <c:pt idx="14">
                  <c:v>5.0442995033107341</c:v>
                </c:pt>
                <c:pt idx="15">
                  <c:v>2.191515476491146</c:v>
                </c:pt>
                <c:pt idx="16">
                  <c:v>6.0017294304208324</c:v>
                </c:pt>
                <c:pt idx="17">
                  <c:v>-5.0314569677892385</c:v>
                </c:pt>
                <c:pt idx="18">
                  <c:v>-3.7220551784404421</c:v>
                </c:pt>
                <c:pt idx="19">
                  <c:v>-6.9624748778884911</c:v>
                </c:pt>
                <c:pt idx="20">
                  <c:v>3.6935066954288054</c:v>
                </c:pt>
                <c:pt idx="21">
                  <c:v>4.3739103084741604</c:v>
                </c:pt>
                <c:pt idx="22">
                  <c:v>-3.2857219029250539</c:v>
                </c:pt>
                <c:pt idx="23">
                  <c:v>1.2374930329609457</c:v>
                </c:pt>
                <c:pt idx="24">
                  <c:v>1.5082318600013966</c:v>
                </c:pt>
                <c:pt idx="25">
                  <c:v>-1.1499382707904737</c:v>
                </c:pt>
                <c:pt idx="26">
                  <c:v>-0.185880583395448</c:v>
                </c:pt>
                <c:pt idx="27">
                  <c:v>1.5892392218657125</c:v>
                </c:pt>
                <c:pt idx="28">
                  <c:v>-5.5237608773211715</c:v>
                </c:pt>
                <c:pt idx="29">
                  <c:v>-7.0137133067585289</c:v>
                </c:pt>
                <c:pt idx="30">
                  <c:v>-8.4133493204251444</c:v>
                </c:pt>
                <c:pt idx="31">
                  <c:v>0.27467523195201515</c:v>
                </c:pt>
                <c:pt idx="32">
                  <c:v>7.2072076752655478</c:v>
                </c:pt>
                <c:pt idx="33">
                  <c:v>2.7622503125955156</c:v>
                </c:pt>
                <c:pt idx="34">
                  <c:v>5.7859563774148581</c:v>
                </c:pt>
                <c:pt idx="35">
                  <c:v>1.8394105246280379</c:v>
                </c:pt>
                <c:pt idx="36">
                  <c:v>-4.5845011542895993</c:v>
                </c:pt>
                <c:pt idx="37">
                  <c:v>2.1668055236248263</c:v>
                </c:pt>
                <c:pt idx="38">
                  <c:v>3.0003702057757486</c:v>
                </c:pt>
                <c:pt idx="39">
                  <c:v>8.0973285117619032</c:v>
                </c:pt>
                <c:pt idx="40">
                  <c:v>8.5155502674749695</c:v>
                </c:pt>
                <c:pt idx="41">
                  <c:v>9.5688290915309615</c:v>
                </c:pt>
                <c:pt idx="42">
                  <c:v>2.8238714239283924</c:v>
                </c:pt>
                <c:pt idx="43">
                  <c:v>-2.2125498709147151</c:v>
                </c:pt>
                <c:pt idx="44">
                  <c:v>-13.411059259381053</c:v>
                </c:pt>
                <c:pt idx="45">
                  <c:v>-1.7896157222812015</c:v>
                </c:pt>
                <c:pt idx="46">
                  <c:v>-0.23459327418277054</c:v>
                </c:pt>
                <c:pt idx="47">
                  <c:v>-4.200847464492341</c:v>
                </c:pt>
                <c:pt idx="48">
                  <c:v>0.87425204123310341</c:v>
                </c:pt>
                <c:pt idx="49">
                  <c:v>4.6597504268999668</c:v>
                </c:pt>
                <c:pt idx="50">
                  <c:v>0.10417532596915802</c:v>
                </c:pt>
                <c:pt idx="51">
                  <c:v>-0.17270230119943442</c:v>
                </c:pt>
              </c:numCache>
            </c:numRef>
          </c:val>
          <c:extLst>
            <c:ext xmlns:c16="http://schemas.microsoft.com/office/drawing/2014/chart" uri="{C3380CC4-5D6E-409C-BE32-E72D297353CC}">
              <c16:uniqueId val="{0000000C-D849-4C61-AEFF-EE9182DC4FDA}"/>
            </c:ext>
          </c:extLst>
        </c:ser>
        <c:ser>
          <c:idx val="4"/>
          <c:order val="1"/>
          <c:tx>
            <c:v>Hours per worker</c:v>
          </c:tx>
          <c:spPr>
            <a:solidFill>
              <a:srgbClr val="6DBDE1"/>
            </a:solidFill>
          </c:spPr>
          <c:invertIfNegative val="0"/>
          <c:cat>
            <c:numRef>
              <c:f>Data_Historical!$B$3:$B$54</c:f>
              <c:numCache>
                <c:formatCode>m/d/yyyy</c:formatCode>
                <c:ptCount val="52"/>
                <c:pt idx="0">
                  <c:v>732</c:v>
                </c:pt>
                <c:pt idx="1">
                  <c:v>1097</c:v>
                </c:pt>
                <c:pt idx="2">
                  <c:v>1462</c:v>
                </c:pt>
                <c:pt idx="3">
                  <c:v>1828</c:v>
                </c:pt>
                <c:pt idx="4">
                  <c:v>2193</c:v>
                </c:pt>
                <c:pt idx="5">
                  <c:v>2558</c:v>
                </c:pt>
                <c:pt idx="6">
                  <c:v>2923</c:v>
                </c:pt>
                <c:pt idx="7">
                  <c:v>3289</c:v>
                </c:pt>
                <c:pt idx="8">
                  <c:v>3654</c:v>
                </c:pt>
                <c:pt idx="9">
                  <c:v>4019</c:v>
                </c:pt>
                <c:pt idx="10">
                  <c:v>4384</c:v>
                </c:pt>
                <c:pt idx="11">
                  <c:v>4750</c:v>
                </c:pt>
                <c:pt idx="12">
                  <c:v>5115</c:v>
                </c:pt>
                <c:pt idx="13">
                  <c:v>5480</c:v>
                </c:pt>
                <c:pt idx="14">
                  <c:v>5845</c:v>
                </c:pt>
                <c:pt idx="15">
                  <c:v>6211</c:v>
                </c:pt>
                <c:pt idx="16">
                  <c:v>6576</c:v>
                </c:pt>
                <c:pt idx="17">
                  <c:v>6941</c:v>
                </c:pt>
                <c:pt idx="18">
                  <c:v>7306</c:v>
                </c:pt>
                <c:pt idx="19">
                  <c:v>7672</c:v>
                </c:pt>
                <c:pt idx="20">
                  <c:v>8037</c:v>
                </c:pt>
                <c:pt idx="21">
                  <c:v>8402</c:v>
                </c:pt>
                <c:pt idx="22">
                  <c:v>8767</c:v>
                </c:pt>
                <c:pt idx="23">
                  <c:v>9133</c:v>
                </c:pt>
                <c:pt idx="24">
                  <c:v>9498</c:v>
                </c:pt>
                <c:pt idx="25">
                  <c:v>9863</c:v>
                </c:pt>
                <c:pt idx="26">
                  <c:v>10228</c:v>
                </c:pt>
                <c:pt idx="27">
                  <c:v>10594</c:v>
                </c:pt>
                <c:pt idx="28">
                  <c:v>10959</c:v>
                </c:pt>
                <c:pt idx="29">
                  <c:v>11324</c:v>
                </c:pt>
                <c:pt idx="30">
                  <c:v>11689</c:v>
                </c:pt>
                <c:pt idx="31">
                  <c:v>12055</c:v>
                </c:pt>
                <c:pt idx="32">
                  <c:v>12420</c:v>
                </c:pt>
                <c:pt idx="33">
                  <c:v>12785</c:v>
                </c:pt>
                <c:pt idx="34">
                  <c:v>13150</c:v>
                </c:pt>
                <c:pt idx="35">
                  <c:v>13516</c:v>
                </c:pt>
                <c:pt idx="36">
                  <c:v>13881</c:v>
                </c:pt>
                <c:pt idx="37">
                  <c:v>14246</c:v>
                </c:pt>
                <c:pt idx="38">
                  <c:v>14611</c:v>
                </c:pt>
                <c:pt idx="39">
                  <c:v>14977</c:v>
                </c:pt>
                <c:pt idx="40">
                  <c:v>15342</c:v>
                </c:pt>
                <c:pt idx="41">
                  <c:v>15707</c:v>
                </c:pt>
                <c:pt idx="42">
                  <c:v>16072</c:v>
                </c:pt>
                <c:pt idx="43">
                  <c:v>16438</c:v>
                </c:pt>
                <c:pt idx="44">
                  <c:v>16803</c:v>
                </c:pt>
                <c:pt idx="45">
                  <c:v>17168</c:v>
                </c:pt>
                <c:pt idx="46">
                  <c:v>17533</c:v>
                </c:pt>
                <c:pt idx="47">
                  <c:v>17899</c:v>
                </c:pt>
                <c:pt idx="48">
                  <c:v>18264</c:v>
                </c:pt>
                <c:pt idx="49">
                  <c:v>18629</c:v>
                </c:pt>
                <c:pt idx="50">
                  <c:v>18994</c:v>
                </c:pt>
                <c:pt idx="51">
                  <c:v>19360</c:v>
                </c:pt>
              </c:numCache>
            </c:numRef>
          </c:cat>
          <c:val>
            <c:numRef>
              <c:f>Data_Historical!$U$3:$U$54</c:f>
              <c:numCache>
                <c:formatCode>General</c:formatCode>
                <c:ptCount val="52"/>
                <c:pt idx="0">
                  <c:v>-5.0018193783274434E-2</c:v>
                </c:pt>
                <c:pt idx="1">
                  <c:v>-1.97175826156748E-2</c:v>
                </c:pt>
                <c:pt idx="2">
                  <c:v>-1.0441410192220779</c:v>
                </c:pt>
                <c:pt idx="3">
                  <c:v>0.32758279359945686</c:v>
                </c:pt>
                <c:pt idx="4">
                  <c:v>-1.1642167541892068E-2</c:v>
                </c:pt>
                <c:pt idx="5">
                  <c:v>-6.4252983655144202E-2</c:v>
                </c:pt>
                <c:pt idx="6">
                  <c:v>-1.8691342807295341</c:v>
                </c:pt>
                <c:pt idx="7">
                  <c:v>0.30512023032147617</c:v>
                </c:pt>
                <c:pt idx="8">
                  <c:v>5.7308451056559129E-2</c:v>
                </c:pt>
                <c:pt idx="9">
                  <c:v>0.37064224448819516</c:v>
                </c:pt>
                <c:pt idx="10">
                  <c:v>0.24618162396037313</c:v>
                </c:pt>
                <c:pt idx="11">
                  <c:v>-0.67060507114697909</c:v>
                </c:pt>
                <c:pt idx="12">
                  <c:v>-0.57503459029877302</c:v>
                </c:pt>
                <c:pt idx="13">
                  <c:v>-1.2684695440429272</c:v>
                </c:pt>
                <c:pt idx="14">
                  <c:v>0.53385066621465249</c:v>
                </c:pt>
                <c:pt idx="15">
                  <c:v>-0.11829368186113687</c:v>
                </c:pt>
                <c:pt idx="16">
                  <c:v>-2.0373848003529593</c:v>
                </c:pt>
                <c:pt idx="17">
                  <c:v>-2.3050782238958623</c:v>
                </c:pt>
                <c:pt idx="18">
                  <c:v>1.3013062125135866</c:v>
                </c:pt>
                <c:pt idx="19">
                  <c:v>-4.7486469487169725</c:v>
                </c:pt>
                <c:pt idx="20">
                  <c:v>1.8814899810909447</c:v>
                </c:pt>
                <c:pt idx="21">
                  <c:v>1.4669206562816228</c:v>
                </c:pt>
                <c:pt idx="22">
                  <c:v>-0.66499707295406552</c:v>
                </c:pt>
                <c:pt idx="23">
                  <c:v>0.83704983542622902</c:v>
                </c:pt>
                <c:pt idx="24">
                  <c:v>0.55022979171246433</c:v>
                </c:pt>
                <c:pt idx="25">
                  <c:v>-0.60963582506246006</c:v>
                </c:pt>
                <c:pt idx="26">
                  <c:v>-8.9424441905072705E-2</c:v>
                </c:pt>
                <c:pt idx="27">
                  <c:v>-0.67469448902086615</c:v>
                </c:pt>
                <c:pt idx="28">
                  <c:v>-1.9857740519377942</c:v>
                </c:pt>
                <c:pt idx="29">
                  <c:v>-1.6890087867973747</c:v>
                </c:pt>
                <c:pt idx="30">
                  <c:v>-3.4170980748572055</c:v>
                </c:pt>
                <c:pt idx="31">
                  <c:v>-0.67942563586630422</c:v>
                </c:pt>
                <c:pt idx="32">
                  <c:v>-7.2423828671020711</c:v>
                </c:pt>
                <c:pt idx="33">
                  <c:v>2.0022308414774814</c:v>
                </c:pt>
                <c:pt idx="34">
                  <c:v>2.6621011158870056</c:v>
                </c:pt>
                <c:pt idx="35">
                  <c:v>1.8152823055352041</c:v>
                </c:pt>
                <c:pt idx="36">
                  <c:v>-3.1460709733739822</c:v>
                </c:pt>
                <c:pt idx="37">
                  <c:v>1.5280145972143222</c:v>
                </c:pt>
                <c:pt idx="38">
                  <c:v>0.24160624916467199</c:v>
                </c:pt>
                <c:pt idx="39">
                  <c:v>0.80979406926608988</c:v>
                </c:pt>
                <c:pt idx="40">
                  <c:v>2.0159247428180649</c:v>
                </c:pt>
                <c:pt idx="41">
                  <c:v>2.8950159165900713</c:v>
                </c:pt>
                <c:pt idx="42">
                  <c:v>0.56626553758889475</c:v>
                </c:pt>
                <c:pt idx="43">
                  <c:v>-3.8359625164433253</c:v>
                </c:pt>
                <c:pt idx="44">
                  <c:v>-4.2564494541145521</c:v>
                </c:pt>
                <c:pt idx="45">
                  <c:v>-1.4603848981621814</c:v>
                </c:pt>
                <c:pt idx="46">
                  <c:v>-1.0508052209433849</c:v>
                </c:pt>
                <c:pt idx="47">
                  <c:v>-1.035674230012551</c:v>
                </c:pt>
                <c:pt idx="48">
                  <c:v>-1.0289284217954497</c:v>
                </c:pt>
                <c:pt idx="49">
                  <c:v>-0.67483574405154956</c:v>
                </c:pt>
                <c:pt idx="50">
                  <c:v>-0.15944415796712574</c:v>
                </c:pt>
                <c:pt idx="51">
                  <c:v>-0.98486262569780214</c:v>
                </c:pt>
              </c:numCache>
            </c:numRef>
          </c:val>
          <c:extLst>
            <c:ext xmlns:c16="http://schemas.microsoft.com/office/drawing/2014/chart" uri="{C3380CC4-5D6E-409C-BE32-E72D297353CC}">
              <c16:uniqueId val="{0000000B-D849-4C61-AEFF-EE9182DC4FDA}"/>
            </c:ext>
          </c:extLst>
        </c:ser>
        <c:ser>
          <c:idx val="3"/>
          <c:order val="2"/>
          <c:tx>
            <c:v>GDP per hour (labor productivity)</c:v>
          </c:tx>
          <c:spPr>
            <a:solidFill>
              <a:srgbClr val="58A73F"/>
            </a:solidFill>
          </c:spPr>
          <c:invertIfNegative val="0"/>
          <c:cat>
            <c:numRef>
              <c:f>Data_Historical!$B$3:$B$54</c:f>
              <c:numCache>
                <c:formatCode>m/d/yyyy</c:formatCode>
                <c:ptCount val="52"/>
                <c:pt idx="0">
                  <c:v>732</c:v>
                </c:pt>
                <c:pt idx="1">
                  <c:v>1097</c:v>
                </c:pt>
                <c:pt idx="2">
                  <c:v>1462</c:v>
                </c:pt>
                <c:pt idx="3">
                  <c:v>1828</c:v>
                </c:pt>
                <c:pt idx="4">
                  <c:v>2193</c:v>
                </c:pt>
                <c:pt idx="5">
                  <c:v>2558</c:v>
                </c:pt>
                <c:pt idx="6">
                  <c:v>2923</c:v>
                </c:pt>
                <c:pt idx="7">
                  <c:v>3289</c:v>
                </c:pt>
                <c:pt idx="8">
                  <c:v>3654</c:v>
                </c:pt>
                <c:pt idx="9">
                  <c:v>4019</c:v>
                </c:pt>
                <c:pt idx="10">
                  <c:v>4384</c:v>
                </c:pt>
                <c:pt idx="11">
                  <c:v>4750</c:v>
                </c:pt>
                <c:pt idx="12">
                  <c:v>5115</c:v>
                </c:pt>
                <c:pt idx="13">
                  <c:v>5480</c:v>
                </c:pt>
                <c:pt idx="14">
                  <c:v>5845</c:v>
                </c:pt>
                <c:pt idx="15">
                  <c:v>6211</c:v>
                </c:pt>
                <c:pt idx="16">
                  <c:v>6576</c:v>
                </c:pt>
                <c:pt idx="17">
                  <c:v>6941</c:v>
                </c:pt>
                <c:pt idx="18">
                  <c:v>7306</c:v>
                </c:pt>
                <c:pt idx="19">
                  <c:v>7672</c:v>
                </c:pt>
                <c:pt idx="20">
                  <c:v>8037</c:v>
                </c:pt>
                <c:pt idx="21">
                  <c:v>8402</c:v>
                </c:pt>
                <c:pt idx="22">
                  <c:v>8767</c:v>
                </c:pt>
                <c:pt idx="23">
                  <c:v>9133</c:v>
                </c:pt>
                <c:pt idx="24">
                  <c:v>9498</c:v>
                </c:pt>
                <c:pt idx="25">
                  <c:v>9863</c:v>
                </c:pt>
                <c:pt idx="26">
                  <c:v>10228</c:v>
                </c:pt>
                <c:pt idx="27">
                  <c:v>10594</c:v>
                </c:pt>
                <c:pt idx="28">
                  <c:v>10959</c:v>
                </c:pt>
                <c:pt idx="29">
                  <c:v>11324</c:v>
                </c:pt>
                <c:pt idx="30">
                  <c:v>11689</c:v>
                </c:pt>
                <c:pt idx="31">
                  <c:v>12055</c:v>
                </c:pt>
                <c:pt idx="32">
                  <c:v>12420</c:v>
                </c:pt>
                <c:pt idx="33">
                  <c:v>12785</c:v>
                </c:pt>
                <c:pt idx="34">
                  <c:v>13150</c:v>
                </c:pt>
                <c:pt idx="35">
                  <c:v>13516</c:v>
                </c:pt>
                <c:pt idx="36">
                  <c:v>13881</c:v>
                </c:pt>
                <c:pt idx="37">
                  <c:v>14246</c:v>
                </c:pt>
                <c:pt idx="38">
                  <c:v>14611</c:v>
                </c:pt>
                <c:pt idx="39">
                  <c:v>14977</c:v>
                </c:pt>
                <c:pt idx="40">
                  <c:v>15342</c:v>
                </c:pt>
                <c:pt idx="41">
                  <c:v>15707</c:v>
                </c:pt>
                <c:pt idx="42">
                  <c:v>16072</c:v>
                </c:pt>
                <c:pt idx="43">
                  <c:v>16438</c:v>
                </c:pt>
                <c:pt idx="44">
                  <c:v>16803</c:v>
                </c:pt>
                <c:pt idx="45">
                  <c:v>17168</c:v>
                </c:pt>
                <c:pt idx="46">
                  <c:v>17533</c:v>
                </c:pt>
                <c:pt idx="47">
                  <c:v>17899</c:v>
                </c:pt>
                <c:pt idx="48">
                  <c:v>18264</c:v>
                </c:pt>
                <c:pt idx="49">
                  <c:v>18629</c:v>
                </c:pt>
                <c:pt idx="50">
                  <c:v>18994</c:v>
                </c:pt>
                <c:pt idx="51">
                  <c:v>19360</c:v>
                </c:pt>
              </c:numCache>
            </c:numRef>
          </c:cat>
          <c:val>
            <c:numRef>
              <c:f>Data_Historical!$T$3:$T$54</c:f>
              <c:numCache>
                <c:formatCode>General</c:formatCode>
                <c:ptCount val="52"/>
                <c:pt idx="0">
                  <c:v>-3.1878494937031765</c:v>
                </c:pt>
                <c:pt idx="1">
                  <c:v>1.8760630121412714</c:v>
                </c:pt>
                <c:pt idx="2">
                  <c:v>0.1347816065751184</c:v>
                </c:pt>
                <c:pt idx="3">
                  <c:v>2.3478882583951144</c:v>
                </c:pt>
                <c:pt idx="4">
                  <c:v>7.302532204303458</c:v>
                </c:pt>
                <c:pt idx="5">
                  <c:v>-0.66397672840686761</c:v>
                </c:pt>
                <c:pt idx="6">
                  <c:v>-4.3290954639859658</c:v>
                </c:pt>
                <c:pt idx="7">
                  <c:v>6.3899662232729693</c:v>
                </c:pt>
                <c:pt idx="8">
                  <c:v>-1.5923546569859504</c:v>
                </c:pt>
                <c:pt idx="9">
                  <c:v>1.2537495352594075</c:v>
                </c:pt>
                <c:pt idx="10">
                  <c:v>1.4440858580062388</c:v>
                </c:pt>
                <c:pt idx="11">
                  <c:v>3.1166560124151088</c:v>
                </c:pt>
                <c:pt idx="12">
                  <c:v>-6.0790237133837248</c:v>
                </c:pt>
                <c:pt idx="13">
                  <c:v>3.5102557987717775</c:v>
                </c:pt>
                <c:pt idx="14">
                  <c:v>6.3266401804927597</c:v>
                </c:pt>
                <c:pt idx="15">
                  <c:v>-5.6611730273137706</c:v>
                </c:pt>
                <c:pt idx="16">
                  <c:v>5.0465424547973647</c:v>
                </c:pt>
                <c:pt idx="17">
                  <c:v>7.2896679434010014</c:v>
                </c:pt>
                <c:pt idx="18">
                  <c:v>-0.28411997486615936</c:v>
                </c:pt>
                <c:pt idx="19">
                  <c:v>8.1451329042695484</c:v>
                </c:pt>
                <c:pt idx="20">
                  <c:v>-1.4584531860191485</c:v>
                </c:pt>
                <c:pt idx="21">
                  <c:v>5.0457744142639704</c:v>
                </c:pt>
                <c:pt idx="22">
                  <c:v>5.2617586691952489</c:v>
                </c:pt>
                <c:pt idx="23">
                  <c:v>-1.2301240102616351</c:v>
                </c:pt>
                <c:pt idx="24">
                  <c:v>2.9830482114591383</c:v>
                </c:pt>
                <c:pt idx="25">
                  <c:v>1.3527350265682969</c:v>
                </c:pt>
                <c:pt idx="26">
                  <c:v>0.18451757959574433</c:v>
                </c:pt>
                <c:pt idx="27">
                  <c:v>4.0284156831095652</c:v>
                </c:pt>
                <c:pt idx="28">
                  <c:v>-2.709732835108325</c:v>
                </c:pt>
                <c:pt idx="29">
                  <c:v>2.1743825505990522</c:v>
                </c:pt>
                <c:pt idx="30">
                  <c:v>-4.0256486899257311</c:v>
                </c:pt>
                <c:pt idx="31">
                  <c:v>-2.9957470601643221</c:v>
                </c:pt>
                <c:pt idx="32">
                  <c:v>8.9438837053027456</c:v>
                </c:pt>
                <c:pt idx="33">
                  <c:v>7.1954452728525187</c:v>
                </c:pt>
                <c:pt idx="34">
                  <c:v>1.1247293643461553</c:v>
                </c:pt>
                <c:pt idx="35">
                  <c:v>3.7108993513710775</c:v>
                </c:pt>
                <c:pt idx="36">
                  <c:v>1.4509363672668307</c:v>
                </c:pt>
                <c:pt idx="37">
                  <c:v>2.9293977467839127</c:v>
                </c:pt>
                <c:pt idx="38">
                  <c:v>4.7201934849635308</c:v>
                </c:pt>
                <c:pt idx="39">
                  <c:v>4.3221160502132649</c:v>
                </c:pt>
                <c:pt idx="40">
                  <c:v>0.18284779070003587</c:v>
                </c:pt>
                <c:pt idx="41">
                  <c:v>-2.5832033356988138</c:v>
                </c:pt>
                <c:pt idx="42">
                  <c:v>5.3674598286692188</c:v>
                </c:pt>
                <c:pt idx="43">
                  <c:v>5.1582997036691447</c:v>
                </c:pt>
                <c:pt idx="44">
                  <c:v>4.325529827343666</c:v>
                </c:pt>
                <c:pt idx="45">
                  <c:v>-0.10359702967462914</c:v>
                </c:pt>
                <c:pt idx="46">
                  <c:v>4.808029289248128</c:v>
                </c:pt>
                <c:pt idx="47">
                  <c:v>2.2222270792567445</c:v>
                </c:pt>
                <c:pt idx="48">
                  <c:v>7.6626348178032488</c:v>
                </c:pt>
                <c:pt idx="49">
                  <c:v>0.92625396769159263</c:v>
                </c:pt>
                <c:pt idx="50">
                  <c:v>1.7110875451544771</c:v>
                </c:pt>
                <c:pt idx="51">
                  <c:v>3.5042681159034528</c:v>
                </c:pt>
              </c:numCache>
            </c:numRef>
          </c:val>
          <c:extLst>
            <c:ext xmlns:c16="http://schemas.microsoft.com/office/drawing/2014/chart" uri="{C3380CC4-5D6E-409C-BE32-E72D297353CC}">
              <c16:uniqueId val="{0000000A-D849-4C61-AEFF-EE9182DC4FDA}"/>
            </c:ext>
          </c:extLst>
        </c:ser>
        <c:dLbls>
          <c:showLegendKey val="0"/>
          <c:showVal val="0"/>
          <c:showCatName val="0"/>
          <c:showSerName val="0"/>
          <c:showPercent val="0"/>
          <c:showBubbleSize val="0"/>
        </c:dLbls>
        <c:gapWidth val="150"/>
        <c:overlap val="100"/>
        <c:axId val="181672664"/>
        <c:axId val="181673448"/>
      </c:barChart>
      <c:lineChart>
        <c:grouping val="standard"/>
        <c:varyColors val="0"/>
        <c:ser>
          <c:idx val="0"/>
          <c:order val="3"/>
          <c:tx>
            <c:v>GDP per capita, growth</c:v>
          </c:tx>
          <c:spPr>
            <a:ln>
              <a:solidFill>
                <a:schemeClr val="tx1"/>
              </a:solidFill>
            </a:ln>
          </c:spPr>
          <c:marker>
            <c:symbol val="none"/>
          </c:marker>
          <c:val>
            <c:numRef>
              <c:f>Data_Historical!$W$3:$W$54</c:f>
              <c:numCache>
                <c:formatCode>General</c:formatCode>
                <c:ptCount val="52"/>
                <c:pt idx="0">
                  <c:v>-1.019203150755954</c:v>
                </c:pt>
                <c:pt idx="1">
                  <c:v>2.9420473585501483</c:v>
                </c:pt>
                <c:pt idx="2">
                  <c:v>-3.1170849170158443</c:v>
                </c:pt>
                <c:pt idx="3">
                  <c:v>5.1952049219823104</c:v>
                </c:pt>
                <c:pt idx="4">
                  <c:v>9.2614965422531998</c:v>
                </c:pt>
                <c:pt idx="5">
                  <c:v>-0.21145007818970107</c:v>
                </c:pt>
                <c:pt idx="6">
                  <c:v>-10.324889232138389</c:v>
                </c:pt>
                <c:pt idx="7">
                  <c:v>9.762109762791372</c:v>
                </c:pt>
                <c:pt idx="8">
                  <c:v>-1.0111679425270914</c:v>
                </c:pt>
                <c:pt idx="9">
                  <c:v>1.6336860995660674</c:v>
                </c:pt>
                <c:pt idx="10">
                  <c:v>3.042321706970208</c:v>
                </c:pt>
                <c:pt idx="11">
                  <c:v>1.9595155188631974</c:v>
                </c:pt>
                <c:pt idx="12">
                  <c:v>-9.6467702524042132</c:v>
                </c:pt>
                <c:pt idx="13">
                  <c:v>1.3248689142683401</c:v>
                </c:pt>
                <c:pt idx="14">
                  <c:v>11.904790350018146</c:v>
                </c:pt>
                <c:pt idx="15">
                  <c:v>-3.5879512326837615</c:v>
                </c:pt>
                <c:pt idx="16">
                  <c:v>9.0108870848652387</c:v>
                </c:pt>
                <c:pt idx="17">
                  <c:v>-4.6867248284098828E-2</c:v>
                </c:pt>
                <c:pt idx="18">
                  <c:v>-2.7048689407930149</c:v>
                </c:pt>
                <c:pt idx="19">
                  <c:v>-3.5659889223359151</c:v>
                </c:pt>
                <c:pt idx="20">
                  <c:v>4.116543490500602</c:v>
                </c:pt>
                <c:pt idx="21">
                  <c:v>10.886605379019754</c:v>
                </c:pt>
                <c:pt idx="22">
                  <c:v>1.3110396933161295</c:v>
                </c:pt>
                <c:pt idx="23">
                  <c:v>0.84441885812553963</c:v>
                </c:pt>
                <c:pt idx="24">
                  <c:v>5.0415098631729993</c:v>
                </c:pt>
                <c:pt idx="25">
                  <c:v>-0.40683906928463687</c:v>
                </c:pt>
                <c:pt idx="26">
                  <c:v>-9.0787445704776371E-2</c:v>
                </c:pt>
                <c:pt idx="27">
                  <c:v>4.9429604159544116</c:v>
                </c:pt>
                <c:pt idx="28">
                  <c:v>-10.219267764367292</c:v>
                </c:pt>
                <c:pt idx="29">
                  <c:v>-6.5283395429568518</c:v>
                </c:pt>
                <c:pt idx="30">
                  <c:v>-15.856096085208081</c:v>
                </c:pt>
                <c:pt idx="31">
                  <c:v>-3.4004974640786112</c:v>
                </c:pt>
                <c:pt idx="32">
                  <c:v>8.9087085134662232</c:v>
                </c:pt>
                <c:pt idx="33">
                  <c:v>11.959926426925517</c:v>
                </c:pt>
                <c:pt idx="34">
                  <c:v>9.5727868576480191</c:v>
                </c:pt>
                <c:pt idx="35">
                  <c:v>7.3655921815343195</c:v>
                </c:pt>
                <c:pt idx="36">
                  <c:v>-6.2796357603967508</c:v>
                </c:pt>
                <c:pt idx="37">
                  <c:v>6.6242178676230612</c:v>
                </c:pt>
                <c:pt idx="38">
                  <c:v>7.9621699399039514</c:v>
                </c:pt>
                <c:pt idx="39">
                  <c:v>13.229238631241259</c:v>
                </c:pt>
                <c:pt idx="40">
                  <c:v>10.71432280099307</c:v>
                </c:pt>
                <c:pt idx="41">
                  <c:v>9.8806416724222181</c:v>
                </c:pt>
                <c:pt idx="42">
                  <c:v>8.7575967901865059</c:v>
                </c:pt>
                <c:pt idx="43">
                  <c:v>-0.89021268368889572</c:v>
                </c:pt>
                <c:pt idx="44">
                  <c:v>-13.341978886151939</c:v>
                </c:pt>
                <c:pt idx="45">
                  <c:v>-3.353597650118012</c:v>
                </c:pt>
                <c:pt idx="46">
                  <c:v>3.5226307941219726</c:v>
                </c:pt>
                <c:pt idx="47">
                  <c:v>-3.0142946152481476</c:v>
                </c:pt>
                <c:pt idx="48">
                  <c:v>7.5079584372409025</c:v>
                </c:pt>
                <c:pt idx="49">
                  <c:v>4.9111686505400094</c:v>
                </c:pt>
                <c:pt idx="50">
                  <c:v>1.6558187131565094</c:v>
                </c:pt>
                <c:pt idx="51">
                  <c:v>2.3467031890062162</c:v>
                </c:pt>
              </c:numCache>
            </c:numRef>
          </c:val>
          <c:smooth val="0"/>
          <c:extLst>
            <c:ext xmlns:c16="http://schemas.microsoft.com/office/drawing/2014/chart" uri="{C3380CC4-5D6E-409C-BE32-E72D297353CC}">
              <c16:uniqueId val="{0000000E-D849-4C61-AEFF-EE9182DC4FDA}"/>
            </c:ext>
          </c:extLst>
        </c:ser>
        <c:dLbls>
          <c:showLegendKey val="0"/>
          <c:showVal val="0"/>
          <c:showCatName val="0"/>
          <c:showSerName val="0"/>
          <c:showPercent val="0"/>
          <c:showBubbleSize val="0"/>
        </c:dLbls>
        <c:marker val="1"/>
        <c:smooth val="0"/>
        <c:axId val="181672664"/>
        <c:axId val="181673448"/>
      </c:lineChart>
      <c:catAx>
        <c:axId val="181672664"/>
        <c:scaling>
          <c:orientation val="minMax"/>
        </c:scaling>
        <c:delete val="0"/>
        <c:axPos val="b"/>
        <c:numFmt formatCode="yy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Algn val="ctr"/>
        <c:lblOffset val="100"/>
        <c:tickLblSkip val="5"/>
        <c:noMultiLvlLbl val="0"/>
      </c:cat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ayout>
        <c:manualLayout>
          <c:xMode val="edge"/>
          <c:yMode val="edge"/>
          <c:x val="0.2123154766135677"/>
          <c:y val="0.1130680788795206"/>
          <c:w val="0.37855024390757575"/>
          <c:h val="0.17251592223538428"/>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83485633700886E-2"/>
          <c:y val="0.154486972550891"/>
          <c:w val="0.9453498199410626"/>
          <c:h val="0.63271489966020533"/>
        </c:manualLayout>
      </c:layout>
      <c:barChart>
        <c:barDir val="col"/>
        <c:grouping val="stacked"/>
        <c:varyColors val="0"/>
        <c:ser>
          <c:idx val="2"/>
          <c:order val="0"/>
          <c:tx>
            <c:v>Workers per population</c:v>
          </c:tx>
          <c:spPr>
            <a:solidFill>
              <a:srgbClr val="C3362B"/>
            </a:solidFill>
          </c:spPr>
          <c:invertIfNegative val="0"/>
          <c:cat>
            <c:strRef>
              <c:f>'By Time Period_Historical'!$A$2:$A$5</c:f>
              <c:strCache>
                <c:ptCount val="4"/>
                <c:pt idx="0">
                  <c:v>1902-1929</c:v>
                </c:pt>
                <c:pt idx="1">
                  <c:v>1929-1941</c:v>
                </c:pt>
                <c:pt idx="2">
                  <c:v>1941-1946</c:v>
                </c:pt>
                <c:pt idx="3">
                  <c:v>1946-1953</c:v>
                </c:pt>
              </c:strCache>
            </c:strRef>
          </c:cat>
          <c:val>
            <c:numRef>
              <c:f>'By Time Period_Historical'!$D$2:$D$5</c:f>
              <c:numCache>
                <c:formatCode>General</c:formatCode>
                <c:ptCount val="4"/>
                <c:pt idx="0">
                  <c:v>0.26242143348854469</c:v>
                </c:pt>
                <c:pt idx="1">
                  <c:v>0.55291684046843992</c:v>
                </c:pt>
                <c:pt idx="2">
                  <c:v>2.2303283607334099</c:v>
                </c:pt>
                <c:pt idx="3">
                  <c:v>-1.7713300284293216</c:v>
                </c:pt>
              </c:numCache>
            </c:numRef>
          </c:val>
          <c:extLst>
            <c:ext xmlns:c16="http://schemas.microsoft.com/office/drawing/2014/chart" uri="{C3380CC4-5D6E-409C-BE32-E72D297353CC}">
              <c16:uniqueId val="{00000007-CA5C-4CFA-8514-D5A2371F53C9}"/>
            </c:ext>
          </c:extLst>
        </c:ser>
        <c:ser>
          <c:idx val="1"/>
          <c:order val="1"/>
          <c:tx>
            <c:v>Hours per worker</c:v>
          </c:tx>
          <c:spPr>
            <a:solidFill>
              <a:srgbClr val="6DBDE1"/>
            </a:solidFill>
          </c:spPr>
          <c:invertIfNegative val="0"/>
          <c:cat>
            <c:strRef>
              <c:f>'By Time Period_Historical'!$A$2:$A$5</c:f>
              <c:strCache>
                <c:ptCount val="4"/>
                <c:pt idx="0">
                  <c:v>1902-1929</c:v>
                </c:pt>
                <c:pt idx="1">
                  <c:v>1929-1941</c:v>
                </c:pt>
                <c:pt idx="2">
                  <c:v>1941-1946</c:v>
                </c:pt>
                <c:pt idx="3">
                  <c:v>1946-1953</c:v>
                </c:pt>
              </c:strCache>
            </c:strRef>
          </c:cat>
          <c:val>
            <c:numRef>
              <c:f>'By Time Period_Historical'!$C$2:$C$5</c:f>
              <c:numCache>
                <c:formatCode>General</c:formatCode>
                <c:ptCount val="4"/>
                <c:pt idx="0">
                  <c:v>-0.31872216902674327</c:v>
                </c:pt>
                <c:pt idx="1">
                  <c:v>-0.75195582310852471</c:v>
                </c:pt>
                <c:pt idx="2">
                  <c:v>-0.30090195071579279</c:v>
                </c:pt>
                <c:pt idx="3">
                  <c:v>-1.3314230940930745</c:v>
                </c:pt>
              </c:numCache>
            </c:numRef>
          </c:val>
          <c:extLst>
            <c:ext xmlns:c16="http://schemas.microsoft.com/office/drawing/2014/chart" uri="{C3380CC4-5D6E-409C-BE32-E72D297353CC}">
              <c16:uniqueId val="{00000006-CA5C-4CFA-8514-D5A2371F53C9}"/>
            </c:ext>
          </c:extLst>
        </c:ser>
        <c:ser>
          <c:idx val="0"/>
          <c:order val="2"/>
          <c:tx>
            <c:v>GDP per hour (labor productivity)</c:v>
          </c:tx>
          <c:spPr>
            <a:solidFill>
              <a:srgbClr val="58A73F"/>
            </a:solidFill>
          </c:spPr>
          <c:invertIfNegative val="0"/>
          <c:cat>
            <c:strRef>
              <c:f>'By Time Period_Historical'!$A$2:$A$5</c:f>
              <c:strCache>
                <c:ptCount val="4"/>
                <c:pt idx="0">
                  <c:v>1902-1929</c:v>
                </c:pt>
                <c:pt idx="1">
                  <c:v>1929-1941</c:v>
                </c:pt>
                <c:pt idx="2">
                  <c:v>1941-1946</c:v>
                </c:pt>
                <c:pt idx="3">
                  <c:v>1946-1953</c:v>
                </c:pt>
              </c:strCache>
            </c:strRef>
          </c:cat>
          <c:val>
            <c:numRef>
              <c:f>'By Time Period_Historical'!$B$2:$B$5</c:f>
              <c:numCache>
                <c:formatCode>General</c:formatCode>
                <c:ptCount val="4"/>
                <c:pt idx="0">
                  <c:v>1.7408078444392461</c:v>
                </c:pt>
                <c:pt idx="1">
                  <c:v>2.3745593070469444</c:v>
                </c:pt>
                <c:pt idx="2">
                  <c:v>2.7955083108160861</c:v>
                </c:pt>
                <c:pt idx="3">
                  <c:v>3.1320542015908353</c:v>
                </c:pt>
              </c:numCache>
            </c:numRef>
          </c:val>
          <c:extLst>
            <c:ext xmlns:c16="http://schemas.microsoft.com/office/drawing/2014/chart" uri="{C3380CC4-5D6E-409C-BE32-E72D297353CC}">
              <c16:uniqueId val="{00000005-CA5C-4CFA-8514-D5A2371F53C9}"/>
            </c:ext>
          </c:extLst>
        </c:ser>
        <c:dLbls>
          <c:showLegendKey val="0"/>
          <c:showVal val="0"/>
          <c:showCatName val="0"/>
          <c:showSerName val="0"/>
          <c:showPercent val="0"/>
          <c:showBubbleSize val="0"/>
        </c:dLbls>
        <c:gapWidth val="50"/>
        <c:overlap val="100"/>
        <c:axId val="471207856"/>
        <c:axId val="471200800"/>
      </c:barChart>
      <c:catAx>
        <c:axId val="471207856"/>
        <c:scaling>
          <c:orientation val="minMax"/>
        </c:scaling>
        <c:delete val="0"/>
        <c:axPos val="b"/>
        <c:numFmt formatCode="General"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0800"/>
        <c:crosses val="autoZero"/>
        <c:auto val="1"/>
        <c:lblAlgn val="ctr"/>
        <c:lblOffset val="100"/>
        <c:noMultiLvlLbl val="0"/>
      </c:catAx>
      <c:valAx>
        <c:axId val="471200800"/>
        <c:scaling>
          <c:orientation val="minMax"/>
        </c:scaling>
        <c:delete val="0"/>
        <c:axPos val="l"/>
        <c:numFmt formatCode="#,##0" sourceLinked="0"/>
        <c:majorTickMark val="out"/>
        <c:minorTickMark val="none"/>
        <c:tickLblPos val="nextTo"/>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471207856"/>
        <c:crosses val="autoZero"/>
        <c:crossBetween val="between"/>
      </c:valAx>
      <c:spPr>
        <a:noFill/>
      </c:spPr>
    </c:plotArea>
    <c:legend>
      <c:legendPos val="r"/>
      <c:layout>
        <c:manualLayout>
          <c:xMode val="edge"/>
          <c:yMode val="edge"/>
          <c:x val="8.7539353152653002E-2"/>
          <c:y val="0.14824566307909737"/>
          <c:w val="0.28909844836811127"/>
          <c:h val="0.18372926472009693"/>
        </c:manualLayout>
      </c:layout>
      <c:overlay val="0"/>
      <c:txPr>
        <a:bodyPr/>
        <a:lstStyle/>
        <a:p>
          <a:pPr>
            <a:defRPr sz="1200">
              <a:solidFill>
                <a:srgbClr val="1E1E2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Chang</a:t>
            </a:r>
            <a:r>
              <a:rPr lang="en-US" baseline="0"/>
              <a:t>e Each Year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Data_Current!$V$10</c:f>
              <c:strCache>
                <c:ptCount val="1"/>
                <c:pt idx="0">
                  <c:v>GDP/H</c:v>
                </c:pt>
              </c:strCache>
            </c:strRef>
          </c:tx>
          <c:spPr>
            <a:ln w="28575" cap="rnd">
              <a:solidFill>
                <a:schemeClr val="accent1"/>
              </a:solidFill>
              <a:round/>
            </a:ln>
            <a:effectLst/>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Data_Current!$V$12:$V$87</c:f>
              <c:numCache>
                <c:formatCode>General</c:formatCode>
                <c:ptCount val="76"/>
                <c:pt idx="0">
                  <c:v>1.7571310559677977</c:v>
                </c:pt>
                <c:pt idx="1">
                  <c:v>6.7572803140343307</c:v>
                </c:pt>
                <c:pt idx="2">
                  <c:v>2.1513591846390456</c:v>
                </c:pt>
                <c:pt idx="3">
                  <c:v>3.0176859883952467</c:v>
                </c:pt>
                <c:pt idx="4">
                  <c:v>3.5328849596968359</c:v>
                </c:pt>
                <c:pt idx="5">
                  <c:v>2.4340690970109824</c:v>
                </c:pt>
                <c:pt idx="6">
                  <c:v>3.7231971983662016</c:v>
                </c:pt>
                <c:pt idx="7">
                  <c:v>0.46594201169820604</c:v>
                </c:pt>
                <c:pt idx="8">
                  <c:v>3.0331567055215558</c:v>
                </c:pt>
                <c:pt idx="9">
                  <c:v>2.8515883504279138</c:v>
                </c:pt>
                <c:pt idx="10">
                  <c:v>3.1681444729809272</c:v>
                </c:pt>
                <c:pt idx="11">
                  <c:v>1.8259134732464766</c:v>
                </c:pt>
                <c:pt idx="12">
                  <c:v>3.2697505414990724</c:v>
                </c:pt>
                <c:pt idx="13">
                  <c:v>3.5175277997443022</c:v>
                </c:pt>
                <c:pt idx="14">
                  <c:v>3.5196094021477498</c:v>
                </c:pt>
                <c:pt idx="15">
                  <c:v>2.9043435912366578</c:v>
                </c:pt>
                <c:pt idx="16">
                  <c:v>2.9655943128083395</c:v>
                </c:pt>
                <c:pt idx="17">
                  <c:v>2.978385050766974</c:v>
                </c:pt>
                <c:pt idx="18">
                  <c:v>1.6033896351791421</c:v>
                </c:pt>
                <c:pt idx="19">
                  <c:v>3.0493216703215476</c:v>
                </c:pt>
                <c:pt idx="20">
                  <c:v>0.65977702283461781</c:v>
                </c:pt>
                <c:pt idx="21">
                  <c:v>1.9393996449012851</c:v>
                </c:pt>
                <c:pt idx="22">
                  <c:v>3.7447960526748814</c:v>
                </c:pt>
                <c:pt idx="23">
                  <c:v>2.4934501320163172</c:v>
                </c:pt>
                <c:pt idx="24">
                  <c:v>2.3770200131861152</c:v>
                </c:pt>
                <c:pt idx="25">
                  <c:v>-0.92513662391573437</c:v>
                </c:pt>
                <c:pt idx="26">
                  <c:v>2.7122228071957188</c:v>
                </c:pt>
                <c:pt idx="27">
                  <c:v>2.3749951572497707</c:v>
                </c:pt>
                <c:pt idx="28">
                  <c:v>1.0854017238263181</c:v>
                </c:pt>
                <c:pt idx="29">
                  <c:v>0.89960162078557282</c:v>
                </c:pt>
                <c:pt idx="30">
                  <c:v>0.24241594209568618</c:v>
                </c:pt>
                <c:pt idx="31">
                  <c:v>8.9496631499041968E-2</c:v>
                </c:pt>
                <c:pt idx="32">
                  <c:v>2.0243709747377547</c:v>
                </c:pt>
                <c:pt idx="33">
                  <c:v>-3.2342446657984691E-2</c:v>
                </c:pt>
                <c:pt idx="34">
                  <c:v>2.7041941163023164</c:v>
                </c:pt>
                <c:pt idx="35">
                  <c:v>2.1462628088449787</c:v>
                </c:pt>
                <c:pt idx="36">
                  <c:v>1.8025166838471218</c:v>
                </c:pt>
                <c:pt idx="37">
                  <c:v>2.2760876433885802</c:v>
                </c:pt>
                <c:pt idx="38">
                  <c:v>0.46705143436620578</c:v>
                </c:pt>
                <c:pt idx="39">
                  <c:v>1.3875556692283242</c:v>
                </c:pt>
                <c:pt idx="40">
                  <c:v>0.94629401509020994</c:v>
                </c:pt>
                <c:pt idx="41">
                  <c:v>1.5783293060776415</c:v>
                </c:pt>
                <c:pt idx="42">
                  <c:v>1.1896587724878893</c:v>
                </c:pt>
                <c:pt idx="43">
                  <c:v>3.574151817627591</c:v>
                </c:pt>
                <c:pt idx="44">
                  <c:v>0.4223986612623909</c:v>
                </c:pt>
                <c:pt idx="45">
                  <c:v>0.68412362355441125</c:v>
                </c:pt>
                <c:pt idx="46">
                  <c:v>0.61918913469978243</c:v>
                </c:pt>
                <c:pt idx="47">
                  <c:v>1.9821590610044737</c:v>
                </c:pt>
                <c:pt idx="48">
                  <c:v>1.763585307498583</c:v>
                </c:pt>
                <c:pt idx="49">
                  <c:v>2.3458560812466223</c:v>
                </c:pt>
                <c:pt idx="50">
                  <c:v>2.9728756452178651</c:v>
                </c:pt>
                <c:pt idx="51">
                  <c:v>2.5962757234428091</c:v>
                </c:pt>
                <c:pt idx="52">
                  <c:v>2.1087019381710315</c:v>
                </c:pt>
                <c:pt idx="53">
                  <c:v>3.1071418626710701</c:v>
                </c:pt>
                <c:pt idx="54">
                  <c:v>3.2809996463402991</c:v>
                </c:pt>
                <c:pt idx="55">
                  <c:v>2.6830707875860504</c:v>
                </c:pt>
                <c:pt idx="56">
                  <c:v>1.9800712634453044</c:v>
                </c:pt>
                <c:pt idx="57">
                  <c:v>0.79283803850318524</c:v>
                </c:pt>
                <c:pt idx="58">
                  <c:v>1.2374594703487229</c:v>
                </c:pt>
                <c:pt idx="59">
                  <c:v>1.3321085273289901</c:v>
                </c:pt>
                <c:pt idx="60">
                  <c:v>3.4467038616337708</c:v>
                </c:pt>
                <c:pt idx="61">
                  <c:v>2.5942447153685766</c:v>
                </c:pt>
                <c:pt idx="62">
                  <c:v>6.2086389963145194E-2</c:v>
                </c:pt>
                <c:pt idx="63">
                  <c:v>0.4299655620507048</c:v>
                </c:pt>
                <c:pt idx="64">
                  <c:v>0.75722101188211433</c:v>
                </c:pt>
                <c:pt idx="65">
                  <c:v>0.56088509713039247</c:v>
                </c:pt>
                <c:pt idx="66">
                  <c:v>0.79756594627784505</c:v>
                </c:pt>
                <c:pt idx="67">
                  <c:v>0.59932928124486473</c:v>
                </c:pt>
                <c:pt idx="68">
                  <c:v>1.2751044504017539</c:v>
                </c:pt>
                <c:pt idx="69">
                  <c:v>1.0697597364565326</c:v>
                </c:pt>
                <c:pt idx="70">
                  <c:v>1.517304077214332</c:v>
                </c:pt>
                <c:pt idx="71">
                  <c:v>4.7434758600660487</c:v>
                </c:pt>
                <c:pt idx="72">
                  <c:v>1.7262444880489891</c:v>
                </c:pt>
                <c:pt idx="73">
                  <c:v>-0.60576758705085387</c:v>
                </c:pt>
                <c:pt idx="74">
                  <c:v>1.5886319164187368</c:v>
                </c:pt>
                <c:pt idx="75">
                  <c:v>2.1111703432625806</c:v>
                </c:pt>
              </c:numCache>
            </c:numRef>
          </c:val>
          <c:smooth val="0"/>
          <c:extLst>
            <c:ext xmlns:c16="http://schemas.microsoft.com/office/drawing/2014/chart" uri="{C3380CC4-5D6E-409C-BE32-E72D297353CC}">
              <c16:uniqueId val="{00000000-BE6D-4AD2-B7FD-D8519D740C8D}"/>
            </c:ext>
          </c:extLst>
        </c:ser>
        <c:ser>
          <c:idx val="1"/>
          <c:order val="1"/>
          <c:tx>
            <c:strRef>
              <c:f>Data_Current!$W$10</c:f>
              <c:strCache>
                <c:ptCount val="1"/>
                <c:pt idx="0">
                  <c:v>H/W</c:v>
                </c:pt>
              </c:strCache>
            </c:strRef>
          </c:tx>
          <c:spPr>
            <a:ln w="28575" cap="rnd">
              <a:solidFill>
                <a:schemeClr val="accent2"/>
              </a:solidFill>
              <a:round/>
            </a:ln>
            <a:effectLst/>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Data_Current!$W$12:$W$87</c:f>
              <c:numCache>
                <c:formatCode>General</c:formatCode>
                <c:ptCount val="76"/>
                <c:pt idx="0">
                  <c:v>-1.1310710454493833</c:v>
                </c:pt>
                <c:pt idx="1">
                  <c:v>-0.27818656634370775</c:v>
                </c:pt>
                <c:pt idx="2">
                  <c:v>3.8738175962160337</c:v>
                </c:pt>
                <c:pt idx="3">
                  <c:v>0.52329486724336238</c:v>
                </c:pt>
                <c:pt idx="4">
                  <c:v>-0.42751491766516159</c:v>
                </c:pt>
                <c:pt idx="5">
                  <c:v>-1.1637470357988566</c:v>
                </c:pt>
                <c:pt idx="6">
                  <c:v>-7.6116122012626075E-2</c:v>
                </c:pt>
                <c:pt idx="7">
                  <c:v>-0.98785139752005646</c:v>
                </c:pt>
                <c:pt idx="8">
                  <c:v>-1.3216776954831255</c:v>
                </c:pt>
                <c:pt idx="9">
                  <c:v>-1.9310864514978099</c:v>
                </c:pt>
                <c:pt idx="10">
                  <c:v>1.1051052607611078</c:v>
                </c:pt>
                <c:pt idx="11">
                  <c:v>-1.0336580304003529</c:v>
                </c:pt>
                <c:pt idx="12">
                  <c:v>-0.62115326002994964</c:v>
                </c:pt>
                <c:pt idx="13">
                  <c:v>1.0501649068249463</c:v>
                </c:pt>
                <c:pt idx="14">
                  <c:v>-0.76501861613312849</c:v>
                </c:pt>
                <c:pt idx="15">
                  <c:v>0.49259429889143558</c:v>
                </c:pt>
                <c:pt idx="16">
                  <c:v>0.85720351738653999</c:v>
                </c:pt>
                <c:pt idx="17">
                  <c:v>0.94315431139297967</c:v>
                </c:pt>
                <c:pt idx="18">
                  <c:v>-0.91378385445483046</c:v>
                </c:pt>
                <c:pt idx="19">
                  <c:v>-0.25256477639353792</c:v>
                </c:pt>
                <c:pt idx="20">
                  <c:v>-0.13401129817168789</c:v>
                </c:pt>
                <c:pt idx="21">
                  <c:v>-2.7130539765026995</c:v>
                </c:pt>
                <c:pt idx="22">
                  <c:v>-1.2971259439331195</c:v>
                </c:pt>
                <c:pt idx="23">
                  <c:v>-0.78186410293660247</c:v>
                </c:pt>
                <c:pt idx="24">
                  <c:v>-0.3441165852807071</c:v>
                </c:pt>
                <c:pt idx="25">
                  <c:v>-1.6370308857270643</c:v>
                </c:pt>
                <c:pt idx="26">
                  <c:v>-1.740312542103406</c:v>
                </c:pt>
                <c:pt idx="27">
                  <c:v>-0.44733660279863141</c:v>
                </c:pt>
                <c:pt idx="28">
                  <c:v>-0.17087744976699293</c:v>
                </c:pt>
                <c:pt idx="29">
                  <c:v>0.20668816078956986</c:v>
                </c:pt>
                <c:pt idx="30">
                  <c:v>2.2537767832830902E-2</c:v>
                </c:pt>
                <c:pt idx="31">
                  <c:v>-0.82596677272871455</c:v>
                </c:pt>
                <c:pt idx="32">
                  <c:v>-0.59381646669326438</c:v>
                </c:pt>
                <c:pt idx="33">
                  <c:v>-0.91258964349226757</c:v>
                </c:pt>
                <c:pt idx="34">
                  <c:v>0.52531916574249937</c:v>
                </c:pt>
                <c:pt idx="35">
                  <c:v>0.80254368283041444</c:v>
                </c:pt>
                <c:pt idx="36">
                  <c:v>0.27073456290149789</c:v>
                </c:pt>
                <c:pt idx="37">
                  <c:v>-1.0980858457043774</c:v>
                </c:pt>
                <c:pt idx="38">
                  <c:v>0.37354888817455745</c:v>
                </c:pt>
                <c:pt idx="39">
                  <c:v>0.48617930988805735</c:v>
                </c:pt>
                <c:pt idx="40">
                  <c:v>0.64105552406528155</c:v>
                </c:pt>
                <c:pt idx="41">
                  <c:v>-0.93744008348825014</c:v>
                </c:pt>
                <c:pt idx="42">
                  <c:v>-0.37449530833587596</c:v>
                </c:pt>
                <c:pt idx="43">
                  <c:v>-0.70396586391385796</c:v>
                </c:pt>
                <c:pt idx="44">
                  <c:v>0.81363737590132157</c:v>
                </c:pt>
                <c:pt idx="45">
                  <c:v>0.96036248385538148</c:v>
                </c:pt>
                <c:pt idx="46">
                  <c:v>0.5519182780189924</c:v>
                </c:pt>
                <c:pt idx="47">
                  <c:v>0.30096242366299819</c:v>
                </c:pt>
                <c:pt idx="48">
                  <c:v>0.37777323300012267</c:v>
                </c:pt>
                <c:pt idx="49">
                  <c:v>0.61037520902988973</c:v>
                </c:pt>
                <c:pt idx="50">
                  <c:v>0.2195524338205912</c:v>
                </c:pt>
                <c:pt idx="51">
                  <c:v>-1.0758225585910219</c:v>
                </c:pt>
                <c:pt idx="52">
                  <c:v>-1.1572156428695801</c:v>
                </c:pt>
                <c:pt idx="53">
                  <c:v>-1.0329040509176157</c:v>
                </c:pt>
                <c:pt idx="54">
                  <c:v>-1.3720795521840135</c:v>
                </c:pt>
                <c:pt idx="55">
                  <c:v>3.7502529757937886E-2</c:v>
                </c:pt>
                <c:pt idx="56">
                  <c:v>-0.29465327017761389</c:v>
                </c:pt>
                <c:pt idx="57">
                  <c:v>6.3655585390609559E-2</c:v>
                </c:pt>
                <c:pt idx="58">
                  <c:v>-0.36923151400164445</c:v>
                </c:pt>
                <c:pt idx="59">
                  <c:v>-0.74210633447135965</c:v>
                </c:pt>
                <c:pt idx="60">
                  <c:v>-2.1339441381523661</c:v>
                </c:pt>
                <c:pt idx="61">
                  <c:v>0.68659842790799175</c:v>
                </c:pt>
                <c:pt idx="62">
                  <c:v>0.91473969437445568</c:v>
                </c:pt>
                <c:pt idx="63">
                  <c:v>3.7879686454189709E-4</c:v>
                </c:pt>
                <c:pt idx="64">
                  <c:v>0.31804654648976971</c:v>
                </c:pt>
                <c:pt idx="65">
                  <c:v>0.29477970550624288</c:v>
                </c:pt>
                <c:pt idx="66">
                  <c:v>0.39771233857675004</c:v>
                </c:pt>
                <c:pt idx="67">
                  <c:v>-0.5190865150993762</c:v>
                </c:pt>
                <c:pt idx="68">
                  <c:v>-8.4906048153110536E-2</c:v>
                </c:pt>
                <c:pt idx="69">
                  <c:v>0.2883955310195585</c:v>
                </c:pt>
                <c:pt idx="70">
                  <c:v>-8.7267119867073806E-2</c:v>
                </c:pt>
                <c:pt idx="71">
                  <c:v>-0.36609618734207983</c:v>
                </c:pt>
                <c:pt idx="72">
                  <c:v>1.0894642000411681</c:v>
                </c:pt>
                <c:pt idx="73">
                  <c:v>-0.5731640975331409</c:v>
                </c:pt>
                <c:pt idx="74">
                  <c:v>-0.40373526241238578</c:v>
                </c:pt>
                <c:pt idx="75">
                  <c:v>0.47625461690505855</c:v>
                </c:pt>
              </c:numCache>
            </c:numRef>
          </c:val>
          <c:smooth val="0"/>
          <c:extLst>
            <c:ext xmlns:c16="http://schemas.microsoft.com/office/drawing/2014/chart" uri="{C3380CC4-5D6E-409C-BE32-E72D297353CC}">
              <c16:uniqueId val="{00000001-BE6D-4AD2-B7FD-D8519D740C8D}"/>
            </c:ext>
          </c:extLst>
        </c:ser>
        <c:ser>
          <c:idx val="2"/>
          <c:order val="2"/>
          <c:tx>
            <c:strRef>
              <c:f>Data_Current!$X$10</c:f>
              <c:strCache>
                <c:ptCount val="1"/>
                <c:pt idx="0">
                  <c:v>W/LF</c:v>
                </c:pt>
              </c:strCache>
            </c:strRef>
          </c:tx>
          <c:spPr>
            <a:ln w="28575" cap="rnd">
              <a:solidFill>
                <a:schemeClr val="accent3"/>
              </a:solidFill>
              <a:round/>
            </a:ln>
            <a:effectLst/>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Data_Current!$X$12:$X$87</c:f>
              <c:numCache>
                <c:formatCode>General</c:formatCode>
                <c:ptCount val="76"/>
                <c:pt idx="0">
                  <c:v>-2.3814735383530738</c:v>
                </c:pt>
                <c:pt idx="1">
                  <c:v>0.90142029152662229</c:v>
                </c:pt>
                <c:pt idx="2">
                  <c:v>1.9979272108437085</c:v>
                </c:pt>
                <c:pt idx="3">
                  <c:v>0.2897955202493474</c:v>
                </c:pt>
                <c:pt idx="4">
                  <c:v>9.4569487297246901E-2</c:v>
                </c:pt>
                <c:pt idx="5">
                  <c:v>-2.7468610733436205</c:v>
                </c:pt>
                <c:pt idx="6">
                  <c:v>1.3110650124807943</c:v>
                </c:pt>
                <c:pt idx="7">
                  <c:v>0.247557747457261</c:v>
                </c:pt>
                <c:pt idx="8">
                  <c:v>-0.18042150379627975</c:v>
                </c:pt>
                <c:pt idx="9">
                  <c:v>-2.6534050794579822</c:v>
                </c:pt>
                <c:pt idx="10">
                  <c:v>1.4813176023846353</c:v>
                </c:pt>
                <c:pt idx="11">
                  <c:v>-0.10996548922885818</c:v>
                </c:pt>
                <c:pt idx="12">
                  <c:v>-1.1836357426992183</c:v>
                </c:pt>
                <c:pt idx="13">
                  <c:v>1.212760066557661</c:v>
                </c:pt>
                <c:pt idx="14">
                  <c:v>-0.101353839281626</c:v>
                </c:pt>
                <c:pt idx="15">
                  <c:v>0.50501997352918604</c:v>
                </c:pt>
                <c:pt idx="16">
                  <c:v>0.69674393189305128</c:v>
                </c:pt>
                <c:pt idx="17">
                  <c:v>0.75567582148756696</c:v>
                </c:pt>
                <c:pt idx="18">
                  <c:v>-5.9903839368224965E-2</c:v>
                </c:pt>
                <c:pt idx="19">
                  <c:v>0.29962641178020721</c:v>
                </c:pt>
                <c:pt idx="20">
                  <c:v>4.9002134741327197E-2</c:v>
                </c:pt>
                <c:pt idx="21">
                  <c:v>-1.5318560408823845</c:v>
                </c:pt>
                <c:pt idx="22">
                  <c:v>-1.0172963418516923</c:v>
                </c:pt>
                <c:pt idx="23">
                  <c:v>0.36983589593453381</c:v>
                </c:pt>
                <c:pt idx="24">
                  <c:v>0.77128822506575823</c:v>
                </c:pt>
                <c:pt idx="25">
                  <c:v>-0.7874225629310394</c:v>
                </c:pt>
                <c:pt idx="26">
                  <c:v>-3.0118427632972677</c:v>
                </c:pt>
                <c:pt idx="27">
                  <c:v>0.84423179812915805</c:v>
                </c:pt>
                <c:pt idx="28">
                  <c:v>0.71060927374093641</c:v>
                </c:pt>
                <c:pt idx="29">
                  <c:v>1.0611766141944479</c:v>
                </c:pt>
                <c:pt idx="30">
                  <c:v>0.21986582367612417</c:v>
                </c:pt>
                <c:pt idx="31">
                  <c:v>-1.4074940204490072</c:v>
                </c:pt>
                <c:pt idx="32">
                  <c:v>-0.47939512694354924</c:v>
                </c:pt>
                <c:pt idx="33">
                  <c:v>-2.2770702368912765</c:v>
                </c:pt>
                <c:pt idx="34">
                  <c:v>0.14375779824300494</c:v>
                </c:pt>
                <c:pt idx="35">
                  <c:v>2.2972741104757777</c:v>
                </c:pt>
                <c:pt idx="36">
                  <c:v>0.33810989544726944</c:v>
                </c:pt>
                <c:pt idx="37">
                  <c:v>0.21912738749350069</c:v>
                </c:pt>
                <c:pt idx="38">
                  <c:v>0.8719465442886154</c:v>
                </c:pt>
                <c:pt idx="39">
                  <c:v>0.72658530322131654</c:v>
                </c:pt>
                <c:pt idx="40">
                  <c:v>0.25026963929277724</c:v>
                </c:pt>
                <c:pt idx="41">
                  <c:v>-0.36205622264047221</c:v>
                </c:pt>
                <c:pt idx="42">
                  <c:v>-1.3004973668464204</c:v>
                </c:pt>
                <c:pt idx="43">
                  <c:v>-0.7138424593975401</c:v>
                </c:pt>
                <c:pt idx="44">
                  <c:v>0.64104388122498968</c:v>
                </c:pt>
                <c:pt idx="45">
                  <c:v>0.88513155928291454</c:v>
                </c:pt>
                <c:pt idx="46">
                  <c:v>0.5196937289982495</c:v>
                </c:pt>
                <c:pt idx="47">
                  <c:v>0.21147837270516501</c:v>
                </c:pt>
                <c:pt idx="48">
                  <c:v>0.48801622069087891</c:v>
                </c:pt>
                <c:pt idx="49">
                  <c:v>0.45293686515130993</c:v>
                </c:pt>
                <c:pt idx="50">
                  <c:v>0.30167170097661344</c:v>
                </c:pt>
                <c:pt idx="51">
                  <c:v>0.24100021925026471</c:v>
                </c:pt>
                <c:pt idx="52">
                  <c:v>-0.7949522839785228</c:v>
                </c:pt>
                <c:pt idx="53">
                  <c:v>-1.0827615508520516</c:v>
                </c:pt>
                <c:pt idx="54">
                  <c:v>-0.21739270042855363</c:v>
                </c:pt>
                <c:pt idx="55">
                  <c:v>0.49301366352039189</c:v>
                </c:pt>
                <c:pt idx="56">
                  <c:v>0.47234741135304681</c:v>
                </c:pt>
                <c:pt idx="57">
                  <c:v>0.48388102331806682</c:v>
                </c:pt>
                <c:pt idx="58">
                  <c:v>-1.7197710039829062E-3</c:v>
                </c:pt>
                <c:pt idx="59">
                  <c:v>-1.2365077794392554</c:v>
                </c:pt>
                <c:pt idx="60">
                  <c:v>-3.6860893975722897</c:v>
                </c:pt>
                <c:pt idx="61">
                  <c:v>-0.38792334972598264</c:v>
                </c:pt>
                <c:pt idx="62">
                  <c:v>0.75223710027503277</c:v>
                </c:pt>
                <c:pt idx="63">
                  <c:v>0.96375211984567333</c:v>
                </c:pt>
                <c:pt idx="64">
                  <c:v>0.75357434477938412</c:v>
                </c:pt>
                <c:pt idx="65">
                  <c:v>1.3112632008594582</c:v>
                </c:pt>
                <c:pt idx="66">
                  <c:v>0.93798103352620288</c:v>
                </c:pt>
                <c:pt idx="67">
                  <c:v>0.43140448763765438</c:v>
                </c:pt>
                <c:pt idx="68">
                  <c:v>0.53860541895642822</c:v>
                </c:pt>
                <c:pt idx="69">
                  <c:v>0.48132311172590647</c:v>
                </c:pt>
                <c:pt idx="70">
                  <c:v>0.23711019266756672</c:v>
                </c:pt>
                <c:pt idx="71">
                  <c:v>-4.5536857834944104</c:v>
                </c:pt>
                <c:pt idx="72">
                  <c:v>2.9385299099401019</c:v>
                </c:pt>
                <c:pt idx="73">
                  <c:v>1.8021863385048409</c:v>
                </c:pt>
                <c:pt idx="74">
                  <c:v>1.1768427831837514E-2</c:v>
                </c:pt>
                <c:pt idx="75">
                  <c:v>-0.40072659014659395</c:v>
                </c:pt>
              </c:numCache>
            </c:numRef>
          </c:val>
          <c:smooth val="0"/>
          <c:extLst>
            <c:ext xmlns:c16="http://schemas.microsoft.com/office/drawing/2014/chart" uri="{C3380CC4-5D6E-409C-BE32-E72D297353CC}">
              <c16:uniqueId val="{00000002-BE6D-4AD2-B7FD-D8519D740C8D}"/>
            </c:ext>
          </c:extLst>
        </c:ser>
        <c:ser>
          <c:idx val="3"/>
          <c:order val="3"/>
          <c:tx>
            <c:strRef>
              <c:f>Data_Current!$Y$10</c:f>
              <c:strCache>
                <c:ptCount val="1"/>
                <c:pt idx="0">
                  <c:v>LF/Pop_W</c:v>
                </c:pt>
              </c:strCache>
            </c:strRef>
          </c:tx>
          <c:spPr>
            <a:ln w="28575" cap="rnd">
              <a:solidFill>
                <a:schemeClr val="accent4"/>
              </a:solidFill>
              <a:round/>
            </a:ln>
            <a:effectLst/>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Data_Current!$Y$12:$Y$87</c:f>
              <c:numCache>
                <c:formatCode>General</c:formatCode>
                <c:ptCount val="76"/>
                <c:pt idx="0">
                  <c:v>0.40005915224956556</c:v>
                </c:pt>
                <c:pt idx="1">
                  <c:v>4.756748269167943E-2</c:v>
                </c:pt>
                <c:pt idx="2">
                  <c:v>-0.37742588180673664</c:v>
                </c:pt>
                <c:pt idx="3">
                  <c:v>-0.21048263712443172</c:v>
                </c:pt>
                <c:pt idx="4">
                  <c:v>0.85098086828099273</c:v>
                </c:pt>
                <c:pt idx="5">
                  <c:v>0.14133348143468005</c:v>
                </c:pt>
                <c:pt idx="6">
                  <c:v>0.96295502054939419</c:v>
                </c:pt>
                <c:pt idx="7">
                  <c:v>1.4368249850593484</c:v>
                </c:pt>
                <c:pt idx="8">
                  <c:v>-0.41854771494503895</c:v>
                </c:pt>
                <c:pt idx="9">
                  <c:v>-0.1993147661267014</c:v>
                </c:pt>
                <c:pt idx="10">
                  <c:v>-0.10063733906778838</c:v>
                </c:pt>
                <c:pt idx="11">
                  <c:v>0.87532753869254964</c:v>
                </c:pt>
                <c:pt idx="12">
                  <c:v>8.5809851457741004E-2</c:v>
                </c:pt>
                <c:pt idx="13">
                  <c:v>-1.6296486203335792</c:v>
                </c:pt>
                <c:pt idx="14">
                  <c:v>3.1916527529918248E-2</c:v>
                </c:pt>
                <c:pt idx="15">
                  <c:v>0.13174948020291399</c:v>
                </c:pt>
                <c:pt idx="16">
                  <c:v>0.29799985557918962</c:v>
                </c:pt>
                <c:pt idx="17">
                  <c:v>0.26809830406073765</c:v>
                </c:pt>
                <c:pt idx="18">
                  <c:v>0.6068678388963189</c:v>
                </c:pt>
                <c:pt idx="19">
                  <c:v>6.7063244043175096E-2</c:v>
                </c:pt>
                <c:pt idx="20">
                  <c:v>0.79241673197421036</c:v>
                </c:pt>
                <c:pt idx="21">
                  <c:v>0.55929868419921647</c:v>
                </c:pt>
                <c:pt idx="22">
                  <c:v>-0.14436948921419113</c:v>
                </c:pt>
                <c:pt idx="23">
                  <c:v>1.0102377630031745</c:v>
                </c:pt>
                <c:pt idx="24">
                  <c:v>0.86914359665257734</c:v>
                </c:pt>
                <c:pt idx="25">
                  <c:v>1.0532303517224895</c:v>
                </c:pt>
                <c:pt idx="26">
                  <c:v>0.23268417184874046</c:v>
                </c:pt>
                <c:pt idx="27">
                  <c:v>0.71976367830504095</c:v>
                </c:pt>
                <c:pt idx="28">
                  <c:v>1.2490110458932335</c:v>
                </c:pt>
                <c:pt idx="29">
                  <c:v>1.6045142729562034</c:v>
                </c:pt>
                <c:pt idx="30">
                  <c:v>1.0421944446044273</c:v>
                </c:pt>
                <c:pt idx="31">
                  <c:v>0.3931629516345847</c:v>
                </c:pt>
                <c:pt idx="32">
                  <c:v>0.41257164246686351</c:v>
                </c:pt>
                <c:pt idx="33">
                  <c:v>0.41498214432220681</c:v>
                </c:pt>
                <c:pt idx="34">
                  <c:v>0.22889464221522715</c:v>
                </c:pt>
                <c:pt idx="35">
                  <c:v>0.83023396933530336</c:v>
                </c:pt>
                <c:pt idx="36">
                  <c:v>0.73401954732752461</c:v>
                </c:pt>
                <c:pt idx="37">
                  <c:v>1.0255165805545419</c:v>
                </c:pt>
                <c:pt idx="38">
                  <c:v>0.93547761959242859</c:v>
                </c:pt>
                <c:pt idx="39">
                  <c:v>0.8151747285719102</c:v>
                </c:pt>
                <c:pt idx="40">
                  <c:v>1.1719093245909251</c:v>
                </c:pt>
                <c:pt idx="41">
                  <c:v>0.8072498078714796</c:v>
                </c:pt>
                <c:pt idx="42">
                  <c:v>-0.63107658318339865</c:v>
                </c:pt>
                <c:pt idx="43">
                  <c:v>0.15699706721015172</c:v>
                </c:pt>
                <c:pt idx="44">
                  <c:v>-0.32003000848833674</c:v>
                </c:pt>
                <c:pt idx="45">
                  <c:v>0.21876623455059363</c:v>
                </c:pt>
                <c:pt idx="46">
                  <c:v>-0.33239174722224929</c:v>
                </c:pt>
                <c:pt idx="47">
                  <c:v>-8.8673449851095487E-2</c:v>
                </c:pt>
                <c:pt idx="48">
                  <c:v>0.27125342813476561</c:v>
                </c:pt>
                <c:pt idx="49">
                  <c:v>-0.43113599857208529</c:v>
                </c:pt>
                <c:pt idx="50">
                  <c:v>-0.1561002276927459</c:v>
                </c:pt>
                <c:pt idx="51">
                  <c:v>0.91681357227850757</c:v>
                </c:pt>
                <c:pt idx="52">
                  <c:v>-0.45650920826914021</c:v>
                </c:pt>
                <c:pt idx="53">
                  <c:v>-0.45948255501906399</c:v>
                </c:pt>
                <c:pt idx="54">
                  <c:v>4.9082139336142916E-2</c:v>
                </c:pt>
                <c:pt idx="55">
                  <c:v>-0.59854876964878789</c:v>
                </c:pt>
                <c:pt idx="56">
                  <c:v>7.206099673804367E-2</c:v>
                </c:pt>
                <c:pt idx="57">
                  <c:v>0.23180155179081119</c:v>
                </c:pt>
                <c:pt idx="58">
                  <c:v>0.12150104969008702</c:v>
                </c:pt>
                <c:pt idx="59">
                  <c:v>-4.7583020096519935E-2</c:v>
                </c:pt>
                <c:pt idx="60">
                  <c:v>-0.88725064567708456</c:v>
                </c:pt>
                <c:pt idx="61">
                  <c:v>-0.95849193396396748</c:v>
                </c:pt>
                <c:pt idx="62">
                  <c:v>-0.84329991253683234</c:v>
                </c:pt>
                <c:pt idx="63">
                  <c:v>0.60889622103468266</c:v>
                </c:pt>
                <c:pt idx="64">
                  <c:v>-7.081431688322759E-2</c:v>
                </c:pt>
                <c:pt idx="65">
                  <c:v>-4.7090324257870186E-2</c:v>
                </c:pt>
                <c:pt idx="66">
                  <c:v>0.35047087853108394</c:v>
                </c:pt>
                <c:pt idx="67">
                  <c:v>0.9282057021043677</c:v>
                </c:pt>
                <c:pt idx="68">
                  <c:v>0.46791071728360389</c:v>
                </c:pt>
                <c:pt idx="69">
                  <c:v>0.98070276523942734</c:v>
                </c:pt>
                <c:pt idx="70">
                  <c:v>0.86383235775004952</c:v>
                </c:pt>
                <c:pt idx="71">
                  <c:v>-2.7950172679924612</c:v>
                </c:pt>
                <c:pt idx="72">
                  <c:v>0.38241858392329409</c:v>
                </c:pt>
                <c:pt idx="73">
                  <c:v>1.8211684764811276</c:v>
                </c:pt>
                <c:pt idx="74">
                  <c:v>1.5693196147529731</c:v>
                </c:pt>
                <c:pt idx="75">
                  <c:v>0.50275707666198599</c:v>
                </c:pt>
              </c:numCache>
            </c:numRef>
          </c:val>
          <c:smooth val="0"/>
          <c:extLst>
            <c:ext xmlns:c16="http://schemas.microsoft.com/office/drawing/2014/chart" uri="{C3380CC4-5D6E-409C-BE32-E72D297353CC}">
              <c16:uniqueId val="{00000003-BE6D-4AD2-B7FD-D8519D740C8D}"/>
            </c:ext>
          </c:extLst>
        </c:ser>
        <c:ser>
          <c:idx val="4"/>
          <c:order val="4"/>
          <c:tx>
            <c:strRef>
              <c:f>Data_Current!$Z$10</c:f>
              <c:strCache>
                <c:ptCount val="1"/>
                <c:pt idx="0">
                  <c:v>Pop_W/POP</c:v>
                </c:pt>
              </c:strCache>
            </c:strRef>
          </c:tx>
          <c:spPr>
            <a:ln w="28575" cap="rnd">
              <a:solidFill>
                <a:schemeClr val="accent5"/>
              </a:solidFill>
              <a:round/>
            </a:ln>
            <a:effectLst/>
          </c:spPr>
          <c:marker>
            <c:symbol val="none"/>
          </c:marker>
          <c:cat>
            <c:strRef>
              <c:f>Data_Current!$A$12:$A$87</c:f>
              <c:strCache>
                <c:ptCount val="76"/>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pt idx="75">
                  <c:v>2024</c:v>
                </c:pt>
              </c:strCache>
            </c:strRef>
          </c:cat>
          <c:val>
            <c:numRef>
              <c:f>Data_Current!$Z$12:$Z$87</c:f>
              <c:numCache>
                <c:formatCode>General</c:formatCode>
                <c:ptCount val="76"/>
                <c:pt idx="0">
                  <c:v>-0.89441302954409441</c:v>
                </c:pt>
                <c:pt idx="1">
                  <c:v>-0.99712843819280694</c:v>
                </c:pt>
                <c:pt idx="2">
                  <c:v>-1.1665674411071136</c:v>
                </c:pt>
                <c:pt idx="3">
                  <c:v>-1.1175836244348925</c:v>
                </c:pt>
                <c:pt idx="4">
                  <c:v>-1.0246812205353506</c:v>
                </c:pt>
                <c:pt idx="5">
                  <c:v>-0.98926804628788334</c:v>
                </c:pt>
                <c:pt idx="6">
                  <c:v>-0.8934679881853147</c:v>
                </c:pt>
                <c:pt idx="7">
                  <c:v>-0.84295662328098819</c:v>
                </c:pt>
                <c:pt idx="8">
                  <c:v>-0.79755252909935459</c:v>
                </c:pt>
                <c:pt idx="9">
                  <c:v>-0.43362884827731207</c:v>
                </c:pt>
                <c:pt idx="10">
                  <c:v>-0.58429579149698041</c:v>
                </c:pt>
                <c:pt idx="11">
                  <c:v>-0.57973232999728452</c:v>
                </c:pt>
                <c:pt idx="12">
                  <c:v>-0.61460928991133867</c:v>
                </c:pt>
                <c:pt idx="13">
                  <c:v>0.37685962894304925</c:v>
                </c:pt>
                <c:pt idx="14">
                  <c:v>0.19384608689521077</c:v>
                </c:pt>
                <c:pt idx="15">
                  <c:v>0.21452986796404172</c:v>
                </c:pt>
                <c:pt idx="16">
                  <c:v>0.28894742271323715</c:v>
                </c:pt>
                <c:pt idx="17">
                  <c:v>0.43834676928502514</c:v>
                </c:pt>
                <c:pt idx="18">
                  <c:v>0.53355329416511221</c:v>
                </c:pt>
                <c:pt idx="19">
                  <c:v>0.7032295437774394</c:v>
                </c:pt>
                <c:pt idx="20">
                  <c:v>0.72486104906637205</c:v>
                </c:pt>
                <c:pt idx="21">
                  <c:v>0.72045578864541326</c:v>
                </c:pt>
                <c:pt idx="22">
                  <c:v>0.65290429806472705</c:v>
                </c:pt>
                <c:pt idx="23">
                  <c:v>0.89280143658903022</c:v>
                </c:pt>
                <c:pt idx="24">
                  <c:v>0.87330051699403555</c:v>
                </c:pt>
                <c:pt idx="25">
                  <c:v>0.84975894997316725</c:v>
                </c:pt>
                <c:pt idx="26">
                  <c:v>0.71155161341893702</c:v>
                </c:pt>
                <c:pt idx="27">
                  <c:v>0.82451755333363685</c:v>
                </c:pt>
                <c:pt idx="28">
                  <c:v>0.66048852145885739</c:v>
                </c:pt>
                <c:pt idx="29">
                  <c:v>0.58270175744461472</c:v>
                </c:pt>
                <c:pt idx="30">
                  <c:v>0.49030003280929879</c:v>
                </c:pt>
                <c:pt idx="31">
                  <c:v>0.33158836203284192</c:v>
                </c:pt>
                <c:pt idx="32">
                  <c:v>0.18547320204351792</c:v>
                </c:pt>
                <c:pt idx="33">
                  <c:v>6.5243760236999293E-2</c:v>
                </c:pt>
                <c:pt idx="34">
                  <c:v>3.588517017250048E-3</c:v>
                </c:pt>
                <c:pt idx="35">
                  <c:v>9.9467623469706723E-2</c:v>
                </c:pt>
                <c:pt idx="36">
                  <c:v>7.3070496902749582E-2</c:v>
                </c:pt>
                <c:pt idx="37">
                  <c:v>9.4263235256453193E-2</c:v>
                </c:pt>
                <c:pt idx="38">
                  <c:v>-0.13592091071737977</c:v>
                </c:pt>
                <c:pt idx="39">
                  <c:v>-0.21430522167327215</c:v>
                </c:pt>
                <c:pt idx="40">
                  <c:v>-0.33308547085298956</c:v>
                </c:pt>
                <c:pt idx="41">
                  <c:v>-0.32641016460673855</c:v>
                </c:pt>
                <c:pt idx="42">
                  <c:v>-0.30957755701626066</c:v>
                </c:pt>
                <c:pt idx="43">
                  <c:v>-0.17070452256705559</c:v>
                </c:pt>
                <c:pt idx="44">
                  <c:v>-0.15361740717881878</c:v>
                </c:pt>
                <c:pt idx="45">
                  <c:v>-1.4279554023388652E-2</c:v>
                </c:pt>
                <c:pt idx="46">
                  <c:v>0.10553486746092133</c:v>
                </c:pt>
                <c:pt idx="47">
                  <c:v>0.15434263274787252</c:v>
                </c:pt>
                <c:pt idx="48">
                  <c:v>0.26815484016289304</c:v>
                </c:pt>
                <c:pt idx="49">
                  <c:v>0.26957515988239589</c:v>
                </c:pt>
                <c:pt idx="50">
                  <c:v>0.23540646651947217</c:v>
                </c:pt>
                <c:pt idx="51">
                  <c:v>0.24906546815979258</c:v>
                </c:pt>
                <c:pt idx="52">
                  <c:v>0.29445343532137347</c:v>
                </c:pt>
                <c:pt idx="53">
                  <c:v>0.28658224961612966</c:v>
                </c:pt>
                <c:pt idx="54">
                  <c:v>0.21972851111866643</c:v>
                </c:pt>
                <c:pt idx="55">
                  <c:v>0.27430796008505176</c:v>
                </c:pt>
                <c:pt idx="56">
                  <c:v>0.29381339657328365</c:v>
                </c:pt>
                <c:pt idx="57">
                  <c:v>0.21440275001156639</c:v>
                </c:pt>
                <c:pt idx="58">
                  <c:v>5.3468017057523021E-2</c:v>
                </c:pt>
                <c:pt idx="59">
                  <c:v>-0.11862398802321428</c:v>
                </c:pt>
                <c:pt idx="60">
                  <c:v>-7.1832561517370941E-2</c:v>
                </c:pt>
                <c:pt idx="61">
                  <c:v>-7.9624716440651611E-2</c:v>
                </c:pt>
                <c:pt idx="62">
                  <c:v>-0.11550791673208272</c:v>
                </c:pt>
                <c:pt idx="63">
                  <c:v>-0.52910478581265075</c:v>
                </c:pt>
                <c:pt idx="64">
                  <c:v>-0.41180640004969682</c:v>
                </c:pt>
                <c:pt idx="65">
                  <c:v>-0.41246542356963012</c:v>
                </c:pt>
                <c:pt idx="66">
                  <c:v>-0.36887823175277834</c:v>
                </c:pt>
                <c:pt idx="67">
                  <c:v>-0.41284581973075607</c:v>
                </c:pt>
                <c:pt idx="68">
                  <c:v>-0.45044198314135864</c:v>
                </c:pt>
                <c:pt idx="69">
                  <c:v>-0.47010037854471332</c:v>
                </c:pt>
                <c:pt idx="70">
                  <c:v>-0.47819037419798427</c:v>
                </c:pt>
                <c:pt idx="71">
                  <c:v>0.71831050089570248</c:v>
                </c:pt>
                <c:pt idx="72">
                  <c:v>-0.25975268956974773</c:v>
                </c:pt>
                <c:pt idx="73">
                  <c:v>-0.48384123656310951</c:v>
                </c:pt>
                <c:pt idx="74">
                  <c:v>-0.66872058286969738</c:v>
                </c:pt>
                <c:pt idx="75">
                  <c:v>-0.86586242732945573</c:v>
                </c:pt>
              </c:numCache>
            </c:numRef>
          </c:val>
          <c:smooth val="0"/>
          <c:extLst>
            <c:ext xmlns:c16="http://schemas.microsoft.com/office/drawing/2014/chart" uri="{C3380CC4-5D6E-409C-BE32-E72D297353CC}">
              <c16:uniqueId val="{00000004-BE6D-4AD2-B7FD-D8519D740C8D}"/>
            </c:ext>
          </c:extLst>
        </c:ser>
        <c:ser>
          <c:idx val="5"/>
          <c:order val="5"/>
          <c:tx>
            <c:v>Total Growth Rate</c:v>
          </c:tx>
          <c:spPr>
            <a:ln w="28575" cap="rnd">
              <a:solidFill>
                <a:schemeClr val="tx1"/>
              </a:solidFill>
              <a:round/>
            </a:ln>
            <a:effectLst/>
          </c:spPr>
          <c:marker>
            <c:symbol val="none"/>
          </c:marker>
          <c:val>
            <c:numRef>
              <c:f>Data_Current!$AC$12:$AC$87</c:f>
              <c:numCache>
                <c:formatCode>General</c:formatCode>
                <c:ptCount val="76"/>
                <c:pt idx="0">
                  <c:v>-2.2787445268665607</c:v>
                </c:pt>
                <c:pt idx="1">
                  <c:v>6.3994231994766615</c:v>
                </c:pt>
                <c:pt idx="2">
                  <c:v>6.5622120381959359</c:v>
                </c:pt>
                <c:pt idx="3">
                  <c:v>2.4800300649120643</c:v>
                </c:pt>
                <c:pt idx="4">
                  <c:v>2.999523059840481</c:v>
                </c:pt>
                <c:pt idx="5">
                  <c:v>-2.3752429740414471</c:v>
                </c:pt>
                <c:pt idx="6">
                  <c:v>5.0670199705520558</c:v>
                </c:pt>
                <c:pt idx="7">
                  <c:v>0.29986825707488673</c:v>
                </c:pt>
                <c:pt idx="8">
                  <c:v>0.25714596161920955</c:v>
                </c:pt>
                <c:pt idx="9">
                  <c:v>-2.4315661129518329</c:v>
                </c:pt>
                <c:pt idx="10">
                  <c:v>5.1289951450945281</c:v>
                </c:pt>
                <c:pt idx="11">
                  <c:v>0.95501134179716285</c:v>
                </c:pt>
                <c:pt idx="12">
                  <c:v>0.87673293987209355</c:v>
                </c:pt>
                <c:pt idx="13">
                  <c:v>4.5403653262012789</c:v>
                </c:pt>
                <c:pt idx="14">
                  <c:v>2.8552957803855916</c:v>
                </c:pt>
                <c:pt idx="15">
                  <c:v>4.2936859389599569</c:v>
                </c:pt>
                <c:pt idx="16">
                  <c:v>5.1864567902836223</c:v>
                </c:pt>
                <c:pt idx="17">
                  <c:v>5.4762795222068394</c:v>
                </c:pt>
                <c:pt idx="18">
                  <c:v>1.7653346546929516</c:v>
                </c:pt>
                <c:pt idx="19">
                  <c:v>3.8916738065844392</c:v>
                </c:pt>
                <c:pt idx="20">
                  <c:v>2.1059068783938262</c:v>
                </c:pt>
                <c:pt idx="21">
                  <c:v>-1.09179684091677</c:v>
                </c:pt>
                <c:pt idx="22">
                  <c:v>1.8718753722540171</c:v>
                </c:pt>
                <c:pt idx="23">
                  <c:v>4.0197880087233351</c:v>
                </c:pt>
                <c:pt idx="24">
                  <c:v>4.6108672001567541</c:v>
                </c:pt>
                <c:pt idx="25">
                  <c:v>-1.465819359897258</c:v>
                </c:pt>
                <c:pt idx="26">
                  <c:v>-1.1890984401161209</c:v>
                </c:pt>
                <c:pt idx="27">
                  <c:v>4.3707226271698429</c:v>
                </c:pt>
                <c:pt idx="28">
                  <c:v>3.5787682894856676</c:v>
                </c:pt>
                <c:pt idx="29">
                  <c:v>4.4255597148185277</c:v>
                </c:pt>
                <c:pt idx="30">
                  <c:v>2.0305255940386457</c:v>
                </c:pt>
                <c:pt idx="31">
                  <c:v>-1.4237685895346686</c:v>
                </c:pt>
                <c:pt idx="32">
                  <c:v>1.5367309403726104</c:v>
                </c:pt>
                <c:pt idx="33">
                  <c:v>-2.7350773123161587</c:v>
                </c:pt>
                <c:pt idx="34">
                  <c:v>3.6325176348013688</c:v>
                </c:pt>
                <c:pt idx="35">
                  <c:v>6.3115811119722975</c:v>
                </c:pt>
                <c:pt idx="36">
                  <c:v>3.25046488966938</c:v>
                </c:pt>
                <c:pt idx="37">
                  <c:v>2.5108153271789613</c:v>
                </c:pt>
                <c:pt idx="38">
                  <c:v>2.5336650974665753</c:v>
                </c:pt>
                <c:pt idx="39">
                  <c:v>3.2355535161013638</c:v>
                </c:pt>
                <c:pt idx="40">
                  <c:v>2.6980202796178743</c:v>
                </c:pt>
                <c:pt idx="41">
                  <c:v>0.7412267942229267</c:v>
                </c:pt>
                <c:pt idx="42">
                  <c:v>-1.4343362049359154</c:v>
                </c:pt>
                <c:pt idx="43">
                  <c:v>2.0966032274462254</c:v>
                </c:pt>
                <c:pt idx="44">
                  <c:v>1.4063711139695068</c:v>
                </c:pt>
                <c:pt idx="45">
                  <c:v>2.7604724472486186</c:v>
                </c:pt>
                <c:pt idx="46">
                  <c:v>1.4692515595687183</c:v>
                </c:pt>
                <c:pt idx="47">
                  <c:v>2.5725805082483566</c:v>
                </c:pt>
                <c:pt idx="48">
                  <c:v>3.2009502491857855</c:v>
                </c:pt>
                <c:pt idx="49">
                  <c:v>3.2686256236491351</c:v>
                </c:pt>
                <c:pt idx="50">
                  <c:v>3.5919868814664468</c:v>
                </c:pt>
                <c:pt idx="51">
                  <c:v>2.9255739249363755</c:v>
                </c:pt>
                <c:pt idx="52">
                  <c:v>-3.8841934253641686E-2</c:v>
                </c:pt>
                <c:pt idx="53">
                  <c:v>0.76142092943516371</c:v>
                </c:pt>
                <c:pt idx="54">
                  <c:v>1.9157928511108091</c:v>
                </c:pt>
                <c:pt idx="55">
                  <c:v>2.8916087542696367</c:v>
                </c:pt>
                <c:pt idx="56">
                  <c:v>2.5338576121648027</c:v>
                </c:pt>
                <c:pt idx="57">
                  <c:v>1.7977357251298454</c:v>
                </c:pt>
                <c:pt idx="58">
                  <c:v>1.0384669337449859</c:v>
                </c:pt>
                <c:pt idx="59">
                  <c:v>-0.82861248158021539</c:v>
                </c:pt>
                <c:pt idx="60">
                  <c:v>-3.4271148060190049</c:v>
                </c:pt>
                <c:pt idx="61">
                  <c:v>1.8305202945005261</c:v>
                </c:pt>
                <c:pt idx="62">
                  <c:v>0.76251226916084214</c:v>
                </c:pt>
                <c:pt idx="63">
                  <c:v>1.4758859451598161</c:v>
                </c:pt>
                <c:pt idx="64">
                  <c:v>1.3481703852339821</c:v>
                </c:pt>
                <c:pt idx="65">
                  <c:v>1.710448291852229</c:v>
                </c:pt>
                <c:pt idx="66">
                  <c:v>2.1275493140757717</c:v>
                </c:pt>
                <c:pt idx="67">
                  <c:v>1.0229997963246751</c:v>
                </c:pt>
                <c:pt idx="68">
                  <c:v>1.7497532704070062</c:v>
                </c:pt>
                <c:pt idx="69">
                  <c:v>2.364463960692742</c:v>
                </c:pt>
                <c:pt idx="70">
                  <c:v>2.0570901125891661</c:v>
                </c:pt>
                <c:pt idx="71">
                  <c:v>-2.4807729409208057</c:v>
                </c:pt>
                <c:pt idx="72">
                  <c:v>5.9851366079043178</c:v>
                </c:pt>
                <c:pt idx="73">
                  <c:v>1.9421031289994062</c:v>
                </c:pt>
                <c:pt idx="74">
                  <c:v>2.0910902882120608</c:v>
                </c:pt>
                <c:pt idx="75">
                  <c:v>1.8108516818018394</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5-BE6D-4AD2-B7FD-D8519D740C8D}"/>
            </c:ext>
          </c:extLst>
        </c:ser>
        <c:dLbls>
          <c:showLegendKey val="0"/>
          <c:showVal val="0"/>
          <c:showCatName val="0"/>
          <c:showSerName val="0"/>
          <c:showPercent val="0"/>
          <c:showBubbleSize val="0"/>
        </c:dLbls>
        <c:smooth val="0"/>
        <c:axId val="2099070447"/>
        <c:axId val="2099071407"/>
        <c:extLst/>
      </c:lineChart>
      <c:catAx>
        <c:axId val="2099070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9071407"/>
        <c:crosses val="autoZero"/>
        <c:auto val="1"/>
        <c:lblAlgn val="ctr"/>
        <c:lblOffset val="100"/>
        <c:noMultiLvlLbl val="0"/>
      </c:catAx>
      <c:valAx>
        <c:axId val="20990714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90704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Change Each 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Data_Current!$V$10</c:f>
              <c:strCache>
                <c:ptCount val="1"/>
                <c:pt idx="0">
                  <c:v>GDP/H</c:v>
                </c:pt>
              </c:strCache>
            </c:strRef>
          </c:tx>
          <c:spPr>
            <a:solidFill>
              <a:schemeClr val="accent1"/>
            </a:solidFill>
            <a:ln>
              <a:noFill/>
            </a:ln>
            <a:effectLst/>
          </c:spPr>
          <c:invertIfNegative val="0"/>
          <c:cat>
            <c:numRef>
              <c:f>Data_Current!$B$11:$B$87</c:f>
              <c:numCache>
                <c:formatCode>yyyy</c:formatCode>
                <c:ptCount val="77"/>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numCache>
            </c:numRef>
          </c:cat>
          <c:val>
            <c:numRef>
              <c:f>Data_Current!$V$12:$V$87</c:f>
              <c:numCache>
                <c:formatCode>General</c:formatCode>
                <c:ptCount val="76"/>
                <c:pt idx="0">
                  <c:v>1.7571310559677977</c:v>
                </c:pt>
                <c:pt idx="1">
                  <c:v>6.7572803140343307</c:v>
                </c:pt>
                <c:pt idx="2">
                  <c:v>2.1513591846390456</c:v>
                </c:pt>
                <c:pt idx="3">
                  <c:v>3.0176859883952467</c:v>
                </c:pt>
                <c:pt idx="4">
                  <c:v>3.5328849596968359</c:v>
                </c:pt>
                <c:pt idx="5">
                  <c:v>2.4340690970109824</c:v>
                </c:pt>
                <c:pt idx="6">
                  <c:v>3.7231971983662016</c:v>
                </c:pt>
                <c:pt idx="7">
                  <c:v>0.46594201169820604</c:v>
                </c:pt>
                <c:pt idx="8">
                  <c:v>3.0331567055215558</c:v>
                </c:pt>
                <c:pt idx="9">
                  <c:v>2.8515883504279138</c:v>
                </c:pt>
                <c:pt idx="10">
                  <c:v>3.1681444729809272</c:v>
                </c:pt>
                <c:pt idx="11">
                  <c:v>1.8259134732464766</c:v>
                </c:pt>
                <c:pt idx="12">
                  <c:v>3.2697505414990724</c:v>
                </c:pt>
                <c:pt idx="13">
                  <c:v>3.5175277997443022</c:v>
                </c:pt>
                <c:pt idx="14">
                  <c:v>3.5196094021477498</c:v>
                </c:pt>
                <c:pt idx="15">
                  <c:v>2.9043435912366578</c:v>
                </c:pt>
                <c:pt idx="16">
                  <c:v>2.9655943128083395</c:v>
                </c:pt>
                <c:pt idx="17">
                  <c:v>2.978385050766974</c:v>
                </c:pt>
                <c:pt idx="18">
                  <c:v>1.6033896351791421</c:v>
                </c:pt>
                <c:pt idx="19">
                  <c:v>3.0493216703215476</c:v>
                </c:pt>
                <c:pt idx="20">
                  <c:v>0.65977702283461781</c:v>
                </c:pt>
                <c:pt idx="21">
                  <c:v>1.9393996449012851</c:v>
                </c:pt>
                <c:pt idx="22">
                  <c:v>3.7447960526748814</c:v>
                </c:pt>
                <c:pt idx="23">
                  <c:v>2.4934501320163172</c:v>
                </c:pt>
                <c:pt idx="24">
                  <c:v>2.3770200131861152</c:v>
                </c:pt>
                <c:pt idx="25">
                  <c:v>-0.92513662391573437</c:v>
                </c:pt>
                <c:pt idx="26">
                  <c:v>2.7122228071957188</c:v>
                </c:pt>
                <c:pt idx="27">
                  <c:v>2.3749951572497707</c:v>
                </c:pt>
                <c:pt idx="28">
                  <c:v>1.0854017238263181</c:v>
                </c:pt>
                <c:pt idx="29">
                  <c:v>0.89960162078557282</c:v>
                </c:pt>
                <c:pt idx="30">
                  <c:v>0.24241594209568618</c:v>
                </c:pt>
                <c:pt idx="31">
                  <c:v>8.9496631499041968E-2</c:v>
                </c:pt>
                <c:pt idx="32">
                  <c:v>2.0243709747377547</c:v>
                </c:pt>
                <c:pt idx="33">
                  <c:v>-3.2342446657984691E-2</c:v>
                </c:pt>
                <c:pt idx="34">
                  <c:v>2.7041941163023164</c:v>
                </c:pt>
                <c:pt idx="35">
                  <c:v>2.1462628088449787</c:v>
                </c:pt>
                <c:pt idx="36">
                  <c:v>1.8025166838471218</c:v>
                </c:pt>
                <c:pt idx="37">
                  <c:v>2.2760876433885802</c:v>
                </c:pt>
                <c:pt idx="38">
                  <c:v>0.46705143436620578</c:v>
                </c:pt>
                <c:pt idx="39">
                  <c:v>1.3875556692283242</c:v>
                </c:pt>
                <c:pt idx="40">
                  <c:v>0.94629401509020994</c:v>
                </c:pt>
                <c:pt idx="41">
                  <c:v>1.5783293060776415</c:v>
                </c:pt>
                <c:pt idx="42">
                  <c:v>1.1896587724878893</c:v>
                </c:pt>
                <c:pt idx="43">
                  <c:v>3.574151817627591</c:v>
                </c:pt>
                <c:pt idx="44">
                  <c:v>0.4223986612623909</c:v>
                </c:pt>
                <c:pt idx="45">
                  <c:v>0.68412362355441125</c:v>
                </c:pt>
                <c:pt idx="46">
                  <c:v>0.61918913469978243</c:v>
                </c:pt>
                <c:pt idx="47">
                  <c:v>1.9821590610044737</c:v>
                </c:pt>
                <c:pt idx="48">
                  <c:v>1.763585307498583</c:v>
                </c:pt>
                <c:pt idx="49">
                  <c:v>2.3458560812466223</c:v>
                </c:pt>
                <c:pt idx="50">
                  <c:v>2.9728756452178651</c:v>
                </c:pt>
                <c:pt idx="51">
                  <c:v>2.5962757234428091</c:v>
                </c:pt>
                <c:pt idx="52">
                  <c:v>2.1087019381710315</c:v>
                </c:pt>
                <c:pt idx="53">
                  <c:v>3.1071418626710701</c:v>
                </c:pt>
                <c:pt idx="54">
                  <c:v>3.2809996463402991</c:v>
                </c:pt>
                <c:pt idx="55">
                  <c:v>2.6830707875860504</c:v>
                </c:pt>
                <c:pt idx="56">
                  <c:v>1.9800712634453044</c:v>
                </c:pt>
                <c:pt idx="57">
                  <c:v>0.79283803850318524</c:v>
                </c:pt>
                <c:pt idx="58">
                  <c:v>1.2374594703487229</c:v>
                </c:pt>
                <c:pt idx="59">
                  <c:v>1.3321085273289901</c:v>
                </c:pt>
                <c:pt idx="60">
                  <c:v>3.4467038616337708</c:v>
                </c:pt>
                <c:pt idx="61">
                  <c:v>2.5942447153685766</c:v>
                </c:pt>
                <c:pt idx="62">
                  <c:v>6.2086389963145194E-2</c:v>
                </c:pt>
                <c:pt idx="63">
                  <c:v>0.4299655620507048</c:v>
                </c:pt>
                <c:pt idx="64">
                  <c:v>0.75722101188211433</c:v>
                </c:pt>
                <c:pt idx="65">
                  <c:v>0.56088509713039247</c:v>
                </c:pt>
                <c:pt idx="66">
                  <c:v>0.79756594627784505</c:v>
                </c:pt>
                <c:pt idx="67">
                  <c:v>0.59932928124486473</c:v>
                </c:pt>
                <c:pt idx="68">
                  <c:v>1.2751044504017539</c:v>
                </c:pt>
                <c:pt idx="69">
                  <c:v>1.0697597364565326</c:v>
                </c:pt>
                <c:pt idx="70">
                  <c:v>1.517304077214332</c:v>
                </c:pt>
                <c:pt idx="71">
                  <c:v>4.7434758600660487</c:v>
                </c:pt>
                <c:pt idx="72">
                  <c:v>1.7262444880489891</c:v>
                </c:pt>
                <c:pt idx="73">
                  <c:v>-0.60576758705085387</c:v>
                </c:pt>
                <c:pt idx="74">
                  <c:v>1.5886319164187368</c:v>
                </c:pt>
                <c:pt idx="75">
                  <c:v>2.1111703432625806</c:v>
                </c:pt>
              </c:numCache>
            </c:numRef>
          </c:val>
          <c:extLst>
            <c:ext xmlns:c16="http://schemas.microsoft.com/office/drawing/2014/chart" uri="{C3380CC4-5D6E-409C-BE32-E72D297353CC}">
              <c16:uniqueId val="{00000000-2927-4FDE-AEEE-1488FC163883}"/>
            </c:ext>
          </c:extLst>
        </c:ser>
        <c:ser>
          <c:idx val="1"/>
          <c:order val="1"/>
          <c:tx>
            <c:strRef>
              <c:f>Data_Current!$W$10</c:f>
              <c:strCache>
                <c:ptCount val="1"/>
                <c:pt idx="0">
                  <c:v>H/W</c:v>
                </c:pt>
              </c:strCache>
            </c:strRef>
          </c:tx>
          <c:spPr>
            <a:solidFill>
              <a:schemeClr val="accent2"/>
            </a:solidFill>
            <a:ln>
              <a:noFill/>
            </a:ln>
            <a:effectLst/>
          </c:spPr>
          <c:invertIfNegative val="0"/>
          <c:cat>
            <c:numRef>
              <c:f>Data_Current!$B$11:$B$87</c:f>
              <c:numCache>
                <c:formatCode>yyyy</c:formatCode>
                <c:ptCount val="77"/>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numCache>
            </c:numRef>
          </c:cat>
          <c:val>
            <c:numRef>
              <c:f>Data_Current!$W$12:$W$87</c:f>
              <c:numCache>
                <c:formatCode>General</c:formatCode>
                <c:ptCount val="76"/>
                <c:pt idx="0">
                  <c:v>-1.1310710454493833</c:v>
                </c:pt>
                <c:pt idx="1">
                  <c:v>-0.27818656634370775</c:v>
                </c:pt>
                <c:pt idx="2">
                  <c:v>3.8738175962160337</c:v>
                </c:pt>
                <c:pt idx="3">
                  <c:v>0.52329486724336238</c:v>
                </c:pt>
                <c:pt idx="4">
                  <c:v>-0.42751491766516159</c:v>
                </c:pt>
                <c:pt idx="5">
                  <c:v>-1.1637470357988566</c:v>
                </c:pt>
                <c:pt idx="6">
                  <c:v>-7.6116122012626075E-2</c:v>
                </c:pt>
                <c:pt idx="7">
                  <c:v>-0.98785139752005646</c:v>
                </c:pt>
                <c:pt idx="8">
                  <c:v>-1.3216776954831255</c:v>
                </c:pt>
                <c:pt idx="9">
                  <c:v>-1.9310864514978099</c:v>
                </c:pt>
                <c:pt idx="10">
                  <c:v>1.1051052607611078</c:v>
                </c:pt>
                <c:pt idx="11">
                  <c:v>-1.0336580304003529</c:v>
                </c:pt>
                <c:pt idx="12">
                  <c:v>-0.62115326002994964</c:v>
                </c:pt>
                <c:pt idx="13">
                  <c:v>1.0501649068249463</c:v>
                </c:pt>
                <c:pt idx="14">
                  <c:v>-0.76501861613312849</c:v>
                </c:pt>
                <c:pt idx="15">
                  <c:v>0.49259429889143558</c:v>
                </c:pt>
                <c:pt idx="16">
                  <c:v>0.85720351738653999</c:v>
                </c:pt>
                <c:pt idx="17">
                  <c:v>0.94315431139297967</c:v>
                </c:pt>
                <c:pt idx="18">
                  <c:v>-0.91378385445483046</c:v>
                </c:pt>
                <c:pt idx="19">
                  <c:v>-0.25256477639353792</c:v>
                </c:pt>
                <c:pt idx="20">
                  <c:v>-0.13401129817168789</c:v>
                </c:pt>
                <c:pt idx="21">
                  <c:v>-2.7130539765026995</c:v>
                </c:pt>
                <c:pt idx="22">
                  <c:v>-1.2971259439331195</c:v>
                </c:pt>
                <c:pt idx="23">
                  <c:v>-0.78186410293660247</c:v>
                </c:pt>
                <c:pt idx="24">
                  <c:v>-0.3441165852807071</c:v>
                </c:pt>
                <c:pt idx="25">
                  <c:v>-1.6370308857270643</c:v>
                </c:pt>
                <c:pt idx="26">
                  <c:v>-1.740312542103406</c:v>
                </c:pt>
                <c:pt idx="27">
                  <c:v>-0.44733660279863141</c:v>
                </c:pt>
                <c:pt idx="28">
                  <c:v>-0.17087744976699293</c:v>
                </c:pt>
                <c:pt idx="29">
                  <c:v>0.20668816078956986</c:v>
                </c:pt>
                <c:pt idx="30">
                  <c:v>2.2537767832830902E-2</c:v>
                </c:pt>
                <c:pt idx="31">
                  <c:v>-0.82596677272871455</c:v>
                </c:pt>
                <c:pt idx="32">
                  <c:v>-0.59381646669326438</c:v>
                </c:pt>
                <c:pt idx="33">
                  <c:v>-0.91258964349226757</c:v>
                </c:pt>
                <c:pt idx="34">
                  <c:v>0.52531916574249937</c:v>
                </c:pt>
                <c:pt idx="35">
                  <c:v>0.80254368283041444</c:v>
                </c:pt>
                <c:pt idx="36">
                  <c:v>0.27073456290149789</c:v>
                </c:pt>
                <c:pt idx="37">
                  <c:v>-1.0980858457043774</c:v>
                </c:pt>
                <c:pt idx="38">
                  <c:v>0.37354888817455745</c:v>
                </c:pt>
                <c:pt idx="39">
                  <c:v>0.48617930988805735</c:v>
                </c:pt>
                <c:pt idx="40">
                  <c:v>0.64105552406528155</c:v>
                </c:pt>
                <c:pt idx="41">
                  <c:v>-0.93744008348825014</c:v>
                </c:pt>
                <c:pt idx="42">
                  <c:v>-0.37449530833587596</c:v>
                </c:pt>
                <c:pt idx="43">
                  <c:v>-0.70396586391385796</c:v>
                </c:pt>
                <c:pt idx="44">
                  <c:v>0.81363737590132157</c:v>
                </c:pt>
                <c:pt idx="45">
                  <c:v>0.96036248385538148</c:v>
                </c:pt>
                <c:pt idx="46">
                  <c:v>0.5519182780189924</c:v>
                </c:pt>
                <c:pt idx="47">
                  <c:v>0.30096242366299819</c:v>
                </c:pt>
                <c:pt idx="48">
                  <c:v>0.37777323300012267</c:v>
                </c:pt>
                <c:pt idx="49">
                  <c:v>0.61037520902988973</c:v>
                </c:pt>
                <c:pt idx="50">
                  <c:v>0.2195524338205912</c:v>
                </c:pt>
                <c:pt idx="51">
                  <c:v>-1.0758225585910219</c:v>
                </c:pt>
                <c:pt idx="52">
                  <c:v>-1.1572156428695801</c:v>
                </c:pt>
                <c:pt idx="53">
                  <c:v>-1.0329040509176157</c:v>
                </c:pt>
                <c:pt idx="54">
                  <c:v>-1.3720795521840135</c:v>
                </c:pt>
                <c:pt idx="55">
                  <c:v>3.7502529757937886E-2</c:v>
                </c:pt>
                <c:pt idx="56">
                  <c:v>-0.29465327017761389</c:v>
                </c:pt>
                <c:pt idx="57">
                  <c:v>6.3655585390609559E-2</c:v>
                </c:pt>
                <c:pt idx="58">
                  <c:v>-0.36923151400164445</c:v>
                </c:pt>
                <c:pt idx="59">
                  <c:v>-0.74210633447135965</c:v>
                </c:pt>
                <c:pt idx="60">
                  <c:v>-2.1339441381523661</c:v>
                </c:pt>
                <c:pt idx="61">
                  <c:v>0.68659842790799175</c:v>
                </c:pt>
                <c:pt idx="62">
                  <c:v>0.91473969437445568</c:v>
                </c:pt>
                <c:pt idx="63">
                  <c:v>3.7879686454189709E-4</c:v>
                </c:pt>
                <c:pt idx="64">
                  <c:v>0.31804654648976971</c:v>
                </c:pt>
                <c:pt idx="65">
                  <c:v>0.29477970550624288</c:v>
                </c:pt>
                <c:pt idx="66">
                  <c:v>0.39771233857675004</c:v>
                </c:pt>
                <c:pt idx="67">
                  <c:v>-0.5190865150993762</c:v>
                </c:pt>
                <c:pt idx="68">
                  <c:v>-8.4906048153110536E-2</c:v>
                </c:pt>
                <c:pt idx="69">
                  <c:v>0.2883955310195585</c:v>
                </c:pt>
                <c:pt idx="70">
                  <c:v>-8.7267119867073806E-2</c:v>
                </c:pt>
                <c:pt idx="71">
                  <c:v>-0.36609618734207983</c:v>
                </c:pt>
                <c:pt idx="72">
                  <c:v>1.0894642000411681</c:v>
                </c:pt>
                <c:pt idx="73">
                  <c:v>-0.5731640975331409</c:v>
                </c:pt>
                <c:pt idx="74">
                  <c:v>-0.40373526241238578</c:v>
                </c:pt>
                <c:pt idx="75">
                  <c:v>0.47625461690505855</c:v>
                </c:pt>
              </c:numCache>
            </c:numRef>
          </c:val>
          <c:extLst>
            <c:ext xmlns:c16="http://schemas.microsoft.com/office/drawing/2014/chart" uri="{C3380CC4-5D6E-409C-BE32-E72D297353CC}">
              <c16:uniqueId val="{00000001-2927-4FDE-AEEE-1488FC163883}"/>
            </c:ext>
          </c:extLst>
        </c:ser>
        <c:ser>
          <c:idx val="2"/>
          <c:order val="2"/>
          <c:tx>
            <c:strRef>
              <c:f>Data_Current!$X$10</c:f>
              <c:strCache>
                <c:ptCount val="1"/>
                <c:pt idx="0">
                  <c:v>W/LF</c:v>
                </c:pt>
              </c:strCache>
            </c:strRef>
          </c:tx>
          <c:spPr>
            <a:solidFill>
              <a:schemeClr val="accent3"/>
            </a:solidFill>
            <a:ln>
              <a:noFill/>
            </a:ln>
            <a:effectLst/>
          </c:spPr>
          <c:invertIfNegative val="0"/>
          <c:cat>
            <c:numRef>
              <c:f>Data_Current!$B$11:$B$87</c:f>
              <c:numCache>
                <c:formatCode>yyyy</c:formatCode>
                <c:ptCount val="77"/>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numCache>
            </c:numRef>
          </c:cat>
          <c:val>
            <c:numRef>
              <c:f>Data_Current!$X$12:$X$87</c:f>
              <c:numCache>
                <c:formatCode>General</c:formatCode>
                <c:ptCount val="76"/>
                <c:pt idx="0">
                  <c:v>-2.3814735383530738</c:v>
                </c:pt>
                <c:pt idx="1">
                  <c:v>0.90142029152662229</c:v>
                </c:pt>
                <c:pt idx="2">
                  <c:v>1.9979272108437085</c:v>
                </c:pt>
                <c:pt idx="3">
                  <c:v>0.2897955202493474</c:v>
                </c:pt>
                <c:pt idx="4">
                  <c:v>9.4569487297246901E-2</c:v>
                </c:pt>
                <c:pt idx="5">
                  <c:v>-2.7468610733436205</c:v>
                </c:pt>
                <c:pt idx="6">
                  <c:v>1.3110650124807943</c:v>
                </c:pt>
                <c:pt idx="7">
                  <c:v>0.247557747457261</c:v>
                </c:pt>
                <c:pt idx="8">
                  <c:v>-0.18042150379627975</c:v>
                </c:pt>
                <c:pt idx="9">
                  <c:v>-2.6534050794579822</c:v>
                </c:pt>
                <c:pt idx="10">
                  <c:v>1.4813176023846353</c:v>
                </c:pt>
                <c:pt idx="11">
                  <c:v>-0.10996548922885818</c:v>
                </c:pt>
                <c:pt idx="12">
                  <c:v>-1.1836357426992183</c:v>
                </c:pt>
                <c:pt idx="13">
                  <c:v>1.212760066557661</c:v>
                </c:pt>
                <c:pt idx="14">
                  <c:v>-0.101353839281626</c:v>
                </c:pt>
                <c:pt idx="15">
                  <c:v>0.50501997352918604</c:v>
                </c:pt>
                <c:pt idx="16">
                  <c:v>0.69674393189305128</c:v>
                </c:pt>
                <c:pt idx="17">
                  <c:v>0.75567582148756696</c:v>
                </c:pt>
                <c:pt idx="18">
                  <c:v>-5.9903839368224965E-2</c:v>
                </c:pt>
                <c:pt idx="19">
                  <c:v>0.29962641178020721</c:v>
                </c:pt>
                <c:pt idx="20">
                  <c:v>4.9002134741327197E-2</c:v>
                </c:pt>
                <c:pt idx="21">
                  <c:v>-1.5318560408823845</c:v>
                </c:pt>
                <c:pt idx="22">
                  <c:v>-1.0172963418516923</c:v>
                </c:pt>
                <c:pt idx="23">
                  <c:v>0.36983589593453381</c:v>
                </c:pt>
                <c:pt idx="24">
                  <c:v>0.77128822506575823</c:v>
                </c:pt>
                <c:pt idx="25">
                  <c:v>-0.7874225629310394</c:v>
                </c:pt>
                <c:pt idx="26">
                  <c:v>-3.0118427632972677</c:v>
                </c:pt>
                <c:pt idx="27">
                  <c:v>0.84423179812915805</c:v>
                </c:pt>
                <c:pt idx="28">
                  <c:v>0.71060927374093641</c:v>
                </c:pt>
                <c:pt idx="29">
                  <c:v>1.0611766141944479</c:v>
                </c:pt>
                <c:pt idx="30">
                  <c:v>0.21986582367612417</c:v>
                </c:pt>
                <c:pt idx="31">
                  <c:v>-1.4074940204490072</c:v>
                </c:pt>
                <c:pt idx="32">
                  <c:v>-0.47939512694354924</c:v>
                </c:pt>
                <c:pt idx="33">
                  <c:v>-2.2770702368912765</c:v>
                </c:pt>
                <c:pt idx="34">
                  <c:v>0.14375779824300494</c:v>
                </c:pt>
                <c:pt idx="35">
                  <c:v>2.2972741104757777</c:v>
                </c:pt>
                <c:pt idx="36">
                  <c:v>0.33810989544726944</c:v>
                </c:pt>
                <c:pt idx="37">
                  <c:v>0.21912738749350069</c:v>
                </c:pt>
                <c:pt idx="38">
                  <c:v>0.8719465442886154</c:v>
                </c:pt>
                <c:pt idx="39">
                  <c:v>0.72658530322131654</c:v>
                </c:pt>
                <c:pt idx="40">
                  <c:v>0.25026963929277724</c:v>
                </c:pt>
                <c:pt idx="41">
                  <c:v>-0.36205622264047221</c:v>
                </c:pt>
                <c:pt idx="42">
                  <c:v>-1.3004973668464204</c:v>
                </c:pt>
                <c:pt idx="43">
                  <c:v>-0.7138424593975401</c:v>
                </c:pt>
                <c:pt idx="44">
                  <c:v>0.64104388122498968</c:v>
                </c:pt>
                <c:pt idx="45">
                  <c:v>0.88513155928291454</c:v>
                </c:pt>
                <c:pt idx="46">
                  <c:v>0.5196937289982495</c:v>
                </c:pt>
                <c:pt idx="47">
                  <c:v>0.21147837270516501</c:v>
                </c:pt>
                <c:pt idx="48">
                  <c:v>0.48801622069087891</c:v>
                </c:pt>
                <c:pt idx="49">
                  <c:v>0.45293686515130993</c:v>
                </c:pt>
                <c:pt idx="50">
                  <c:v>0.30167170097661344</c:v>
                </c:pt>
                <c:pt idx="51">
                  <c:v>0.24100021925026471</c:v>
                </c:pt>
                <c:pt idx="52">
                  <c:v>-0.7949522839785228</c:v>
                </c:pt>
                <c:pt idx="53">
                  <c:v>-1.0827615508520516</c:v>
                </c:pt>
                <c:pt idx="54">
                  <c:v>-0.21739270042855363</c:v>
                </c:pt>
                <c:pt idx="55">
                  <c:v>0.49301366352039189</c:v>
                </c:pt>
                <c:pt idx="56">
                  <c:v>0.47234741135304681</c:v>
                </c:pt>
                <c:pt idx="57">
                  <c:v>0.48388102331806682</c:v>
                </c:pt>
                <c:pt idx="58">
                  <c:v>-1.7197710039829062E-3</c:v>
                </c:pt>
                <c:pt idx="59">
                  <c:v>-1.2365077794392554</c:v>
                </c:pt>
                <c:pt idx="60">
                  <c:v>-3.6860893975722897</c:v>
                </c:pt>
                <c:pt idx="61">
                  <c:v>-0.38792334972598264</c:v>
                </c:pt>
                <c:pt idx="62">
                  <c:v>0.75223710027503277</c:v>
                </c:pt>
                <c:pt idx="63">
                  <c:v>0.96375211984567333</c:v>
                </c:pt>
                <c:pt idx="64">
                  <c:v>0.75357434477938412</c:v>
                </c:pt>
                <c:pt idx="65">
                  <c:v>1.3112632008594582</c:v>
                </c:pt>
                <c:pt idx="66">
                  <c:v>0.93798103352620288</c:v>
                </c:pt>
                <c:pt idx="67">
                  <c:v>0.43140448763765438</c:v>
                </c:pt>
                <c:pt idx="68">
                  <c:v>0.53860541895642822</c:v>
                </c:pt>
                <c:pt idx="69">
                  <c:v>0.48132311172590647</c:v>
                </c:pt>
                <c:pt idx="70">
                  <c:v>0.23711019266756672</c:v>
                </c:pt>
                <c:pt idx="71">
                  <c:v>-4.5536857834944104</c:v>
                </c:pt>
                <c:pt idx="72">
                  <c:v>2.9385299099401019</c:v>
                </c:pt>
                <c:pt idx="73">
                  <c:v>1.8021863385048409</c:v>
                </c:pt>
                <c:pt idx="74">
                  <c:v>1.1768427831837514E-2</c:v>
                </c:pt>
                <c:pt idx="75">
                  <c:v>-0.40072659014659395</c:v>
                </c:pt>
              </c:numCache>
            </c:numRef>
          </c:val>
          <c:extLst>
            <c:ext xmlns:c16="http://schemas.microsoft.com/office/drawing/2014/chart" uri="{C3380CC4-5D6E-409C-BE32-E72D297353CC}">
              <c16:uniqueId val="{00000002-2927-4FDE-AEEE-1488FC163883}"/>
            </c:ext>
          </c:extLst>
        </c:ser>
        <c:ser>
          <c:idx val="3"/>
          <c:order val="3"/>
          <c:tx>
            <c:strRef>
              <c:f>Data_Current!$Y$10</c:f>
              <c:strCache>
                <c:ptCount val="1"/>
                <c:pt idx="0">
                  <c:v>LF/Pop_W</c:v>
                </c:pt>
              </c:strCache>
            </c:strRef>
          </c:tx>
          <c:spPr>
            <a:solidFill>
              <a:schemeClr val="accent4"/>
            </a:solidFill>
            <a:ln>
              <a:noFill/>
            </a:ln>
            <a:effectLst/>
          </c:spPr>
          <c:invertIfNegative val="0"/>
          <c:cat>
            <c:numRef>
              <c:f>Data_Current!$B$11:$B$87</c:f>
              <c:numCache>
                <c:formatCode>yyyy</c:formatCode>
                <c:ptCount val="77"/>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numCache>
            </c:numRef>
          </c:cat>
          <c:val>
            <c:numRef>
              <c:f>Data_Current!$Y$12:$Y$87</c:f>
              <c:numCache>
                <c:formatCode>General</c:formatCode>
                <c:ptCount val="76"/>
                <c:pt idx="0">
                  <c:v>0.40005915224956556</c:v>
                </c:pt>
                <c:pt idx="1">
                  <c:v>4.756748269167943E-2</c:v>
                </c:pt>
                <c:pt idx="2">
                  <c:v>-0.37742588180673664</c:v>
                </c:pt>
                <c:pt idx="3">
                  <c:v>-0.21048263712443172</c:v>
                </c:pt>
                <c:pt idx="4">
                  <c:v>0.85098086828099273</c:v>
                </c:pt>
                <c:pt idx="5">
                  <c:v>0.14133348143468005</c:v>
                </c:pt>
                <c:pt idx="6">
                  <c:v>0.96295502054939419</c:v>
                </c:pt>
                <c:pt idx="7">
                  <c:v>1.4368249850593484</c:v>
                </c:pt>
                <c:pt idx="8">
                  <c:v>-0.41854771494503895</c:v>
                </c:pt>
                <c:pt idx="9">
                  <c:v>-0.1993147661267014</c:v>
                </c:pt>
                <c:pt idx="10">
                  <c:v>-0.10063733906778838</c:v>
                </c:pt>
                <c:pt idx="11">
                  <c:v>0.87532753869254964</c:v>
                </c:pt>
                <c:pt idx="12">
                  <c:v>8.5809851457741004E-2</c:v>
                </c:pt>
                <c:pt idx="13">
                  <c:v>-1.6296486203335792</c:v>
                </c:pt>
                <c:pt idx="14">
                  <c:v>3.1916527529918248E-2</c:v>
                </c:pt>
                <c:pt idx="15">
                  <c:v>0.13174948020291399</c:v>
                </c:pt>
                <c:pt idx="16">
                  <c:v>0.29799985557918962</c:v>
                </c:pt>
                <c:pt idx="17">
                  <c:v>0.26809830406073765</c:v>
                </c:pt>
                <c:pt idx="18">
                  <c:v>0.6068678388963189</c:v>
                </c:pt>
                <c:pt idx="19">
                  <c:v>6.7063244043175096E-2</c:v>
                </c:pt>
                <c:pt idx="20">
                  <c:v>0.79241673197421036</c:v>
                </c:pt>
                <c:pt idx="21">
                  <c:v>0.55929868419921647</c:v>
                </c:pt>
                <c:pt idx="22">
                  <c:v>-0.14436948921419113</c:v>
                </c:pt>
                <c:pt idx="23">
                  <c:v>1.0102377630031745</c:v>
                </c:pt>
                <c:pt idx="24">
                  <c:v>0.86914359665257734</c:v>
                </c:pt>
                <c:pt idx="25">
                  <c:v>1.0532303517224895</c:v>
                </c:pt>
                <c:pt idx="26">
                  <c:v>0.23268417184874046</c:v>
                </c:pt>
                <c:pt idx="27">
                  <c:v>0.71976367830504095</c:v>
                </c:pt>
                <c:pt idx="28">
                  <c:v>1.2490110458932335</c:v>
                </c:pt>
                <c:pt idx="29">
                  <c:v>1.6045142729562034</c:v>
                </c:pt>
                <c:pt idx="30">
                  <c:v>1.0421944446044273</c:v>
                </c:pt>
                <c:pt idx="31">
                  <c:v>0.3931629516345847</c:v>
                </c:pt>
                <c:pt idx="32">
                  <c:v>0.41257164246686351</c:v>
                </c:pt>
                <c:pt idx="33">
                  <c:v>0.41498214432220681</c:v>
                </c:pt>
                <c:pt idx="34">
                  <c:v>0.22889464221522715</c:v>
                </c:pt>
                <c:pt idx="35">
                  <c:v>0.83023396933530336</c:v>
                </c:pt>
                <c:pt idx="36">
                  <c:v>0.73401954732752461</c:v>
                </c:pt>
                <c:pt idx="37">
                  <c:v>1.0255165805545419</c:v>
                </c:pt>
                <c:pt idx="38">
                  <c:v>0.93547761959242859</c:v>
                </c:pt>
                <c:pt idx="39">
                  <c:v>0.8151747285719102</c:v>
                </c:pt>
                <c:pt idx="40">
                  <c:v>1.1719093245909251</c:v>
                </c:pt>
                <c:pt idx="41">
                  <c:v>0.8072498078714796</c:v>
                </c:pt>
                <c:pt idx="42">
                  <c:v>-0.63107658318339865</c:v>
                </c:pt>
                <c:pt idx="43">
                  <c:v>0.15699706721015172</c:v>
                </c:pt>
                <c:pt idx="44">
                  <c:v>-0.32003000848833674</c:v>
                </c:pt>
                <c:pt idx="45">
                  <c:v>0.21876623455059363</c:v>
                </c:pt>
                <c:pt idx="46">
                  <c:v>-0.33239174722224929</c:v>
                </c:pt>
                <c:pt idx="47">
                  <c:v>-8.8673449851095487E-2</c:v>
                </c:pt>
                <c:pt idx="48">
                  <c:v>0.27125342813476561</c:v>
                </c:pt>
                <c:pt idx="49">
                  <c:v>-0.43113599857208529</c:v>
                </c:pt>
                <c:pt idx="50">
                  <c:v>-0.1561002276927459</c:v>
                </c:pt>
                <c:pt idx="51">
                  <c:v>0.91681357227850757</c:v>
                </c:pt>
                <c:pt idx="52">
                  <c:v>-0.45650920826914021</c:v>
                </c:pt>
                <c:pt idx="53">
                  <c:v>-0.45948255501906399</c:v>
                </c:pt>
                <c:pt idx="54">
                  <c:v>4.9082139336142916E-2</c:v>
                </c:pt>
                <c:pt idx="55">
                  <c:v>-0.59854876964878789</c:v>
                </c:pt>
                <c:pt idx="56">
                  <c:v>7.206099673804367E-2</c:v>
                </c:pt>
                <c:pt idx="57">
                  <c:v>0.23180155179081119</c:v>
                </c:pt>
                <c:pt idx="58">
                  <c:v>0.12150104969008702</c:v>
                </c:pt>
                <c:pt idx="59">
                  <c:v>-4.7583020096519935E-2</c:v>
                </c:pt>
                <c:pt idx="60">
                  <c:v>-0.88725064567708456</c:v>
                </c:pt>
                <c:pt idx="61">
                  <c:v>-0.95849193396396748</c:v>
                </c:pt>
                <c:pt idx="62">
                  <c:v>-0.84329991253683234</c:v>
                </c:pt>
                <c:pt idx="63">
                  <c:v>0.60889622103468266</c:v>
                </c:pt>
                <c:pt idx="64">
                  <c:v>-7.081431688322759E-2</c:v>
                </c:pt>
                <c:pt idx="65">
                  <c:v>-4.7090324257870186E-2</c:v>
                </c:pt>
                <c:pt idx="66">
                  <c:v>0.35047087853108394</c:v>
                </c:pt>
                <c:pt idx="67">
                  <c:v>0.9282057021043677</c:v>
                </c:pt>
                <c:pt idx="68">
                  <c:v>0.46791071728360389</c:v>
                </c:pt>
                <c:pt idx="69">
                  <c:v>0.98070276523942734</c:v>
                </c:pt>
                <c:pt idx="70">
                  <c:v>0.86383235775004952</c:v>
                </c:pt>
                <c:pt idx="71">
                  <c:v>-2.7950172679924612</c:v>
                </c:pt>
                <c:pt idx="72">
                  <c:v>0.38241858392329409</c:v>
                </c:pt>
                <c:pt idx="73">
                  <c:v>1.8211684764811276</c:v>
                </c:pt>
                <c:pt idx="74">
                  <c:v>1.5693196147529731</c:v>
                </c:pt>
                <c:pt idx="75">
                  <c:v>0.50275707666198599</c:v>
                </c:pt>
              </c:numCache>
            </c:numRef>
          </c:val>
          <c:extLst>
            <c:ext xmlns:c16="http://schemas.microsoft.com/office/drawing/2014/chart" uri="{C3380CC4-5D6E-409C-BE32-E72D297353CC}">
              <c16:uniqueId val="{00000003-2927-4FDE-AEEE-1488FC163883}"/>
            </c:ext>
          </c:extLst>
        </c:ser>
        <c:ser>
          <c:idx val="4"/>
          <c:order val="4"/>
          <c:tx>
            <c:strRef>
              <c:f>Data_Current!$Z$10</c:f>
              <c:strCache>
                <c:ptCount val="1"/>
                <c:pt idx="0">
                  <c:v>Pop_W/POP</c:v>
                </c:pt>
              </c:strCache>
            </c:strRef>
          </c:tx>
          <c:spPr>
            <a:solidFill>
              <a:schemeClr val="accent5"/>
            </a:solidFill>
            <a:ln>
              <a:noFill/>
            </a:ln>
            <a:effectLst/>
          </c:spPr>
          <c:invertIfNegative val="0"/>
          <c:cat>
            <c:numRef>
              <c:f>Data_Current!$B$11:$B$87</c:f>
              <c:numCache>
                <c:formatCode>yyyy</c:formatCode>
                <c:ptCount val="77"/>
                <c:pt idx="0">
                  <c:v>17898</c:v>
                </c:pt>
                <c:pt idx="1">
                  <c:v>18263</c:v>
                </c:pt>
                <c:pt idx="2">
                  <c:v>18628</c:v>
                </c:pt>
                <c:pt idx="3">
                  <c:v>18993</c:v>
                </c:pt>
                <c:pt idx="4">
                  <c:v>19359</c:v>
                </c:pt>
                <c:pt idx="5">
                  <c:v>19724</c:v>
                </c:pt>
                <c:pt idx="6">
                  <c:v>20089</c:v>
                </c:pt>
                <c:pt idx="7">
                  <c:v>20454</c:v>
                </c:pt>
                <c:pt idx="8">
                  <c:v>20820</c:v>
                </c:pt>
                <c:pt idx="9">
                  <c:v>21185</c:v>
                </c:pt>
                <c:pt idx="10">
                  <c:v>21550</c:v>
                </c:pt>
                <c:pt idx="11">
                  <c:v>21915</c:v>
                </c:pt>
                <c:pt idx="12">
                  <c:v>22281</c:v>
                </c:pt>
                <c:pt idx="13">
                  <c:v>22646</c:v>
                </c:pt>
                <c:pt idx="14">
                  <c:v>23011</c:v>
                </c:pt>
                <c:pt idx="15">
                  <c:v>23376</c:v>
                </c:pt>
                <c:pt idx="16">
                  <c:v>23742</c:v>
                </c:pt>
                <c:pt idx="17">
                  <c:v>24107</c:v>
                </c:pt>
                <c:pt idx="18">
                  <c:v>24472</c:v>
                </c:pt>
                <c:pt idx="19">
                  <c:v>24837</c:v>
                </c:pt>
                <c:pt idx="20">
                  <c:v>25203</c:v>
                </c:pt>
                <c:pt idx="21">
                  <c:v>25568</c:v>
                </c:pt>
                <c:pt idx="22">
                  <c:v>25933</c:v>
                </c:pt>
                <c:pt idx="23">
                  <c:v>26298</c:v>
                </c:pt>
                <c:pt idx="24">
                  <c:v>26664</c:v>
                </c:pt>
                <c:pt idx="25">
                  <c:v>27029</c:v>
                </c:pt>
                <c:pt idx="26">
                  <c:v>27394</c:v>
                </c:pt>
                <c:pt idx="27">
                  <c:v>27759</c:v>
                </c:pt>
                <c:pt idx="28">
                  <c:v>28125</c:v>
                </c:pt>
                <c:pt idx="29">
                  <c:v>28490</c:v>
                </c:pt>
                <c:pt idx="30">
                  <c:v>28855</c:v>
                </c:pt>
                <c:pt idx="31">
                  <c:v>29220</c:v>
                </c:pt>
                <c:pt idx="32">
                  <c:v>29586</c:v>
                </c:pt>
                <c:pt idx="33">
                  <c:v>29951</c:v>
                </c:pt>
                <c:pt idx="34">
                  <c:v>30316</c:v>
                </c:pt>
                <c:pt idx="35">
                  <c:v>30681</c:v>
                </c:pt>
                <c:pt idx="36">
                  <c:v>31047</c:v>
                </c:pt>
                <c:pt idx="37">
                  <c:v>31412</c:v>
                </c:pt>
                <c:pt idx="38">
                  <c:v>31777</c:v>
                </c:pt>
                <c:pt idx="39">
                  <c:v>32142</c:v>
                </c:pt>
                <c:pt idx="40">
                  <c:v>32508</c:v>
                </c:pt>
                <c:pt idx="41">
                  <c:v>32873</c:v>
                </c:pt>
                <c:pt idx="42">
                  <c:v>33238</c:v>
                </c:pt>
                <c:pt idx="43">
                  <c:v>33603</c:v>
                </c:pt>
                <c:pt idx="44">
                  <c:v>33969</c:v>
                </c:pt>
                <c:pt idx="45">
                  <c:v>34334</c:v>
                </c:pt>
                <c:pt idx="46">
                  <c:v>34699</c:v>
                </c:pt>
                <c:pt idx="47">
                  <c:v>35064</c:v>
                </c:pt>
                <c:pt idx="48">
                  <c:v>35430</c:v>
                </c:pt>
                <c:pt idx="49">
                  <c:v>35795</c:v>
                </c:pt>
                <c:pt idx="50">
                  <c:v>36160</c:v>
                </c:pt>
                <c:pt idx="51">
                  <c:v>36525</c:v>
                </c:pt>
                <c:pt idx="52">
                  <c:v>36891</c:v>
                </c:pt>
                <c:pt idx="53">
                  <c:v>37256</c:v>
                </c:pt>
                <c:pt idx="54">
                  <c:v>37621</c:v>
                </c:pt>
                <c:pt idx="55">
                  <c:v>37986</c:v>
                </c:pt>
                <c:pt idx="56">
                  <c:v>38352</c:v>
                </c:pt>
                <c:pt idx="57">
                  <c:v>38717</c:v>
                </c:pt>
                <c:pt idx="58">
                  <c:v>39082</c:v>
                </c:pt>
                <c:pt idx="59">
                  <c:v>39447</c:v>
                </c:pt>
                <c:pt idx="60">
                  <c:v>39813</c:v>
                </c:pt>
                <c:pt idx="61">
                  <c:v>40178</c:v>
                </c:pt>
                <c:pt idx="62">
                  <c:v>40543</c:v>
                </c:pt>
                <c:pt idx="63">
                  <c:v>40908</c:v>
                </c:pt>
                <c:pt idx="64">
                  <c:v>41274</c:v>
                </c:pt>
                <c:pt idx="65">
                  <c:v>41639</c:v>
                </c:pt>
                <c:pt idx="66">
                  <c:v>42004</c:v>
                </c:pt>
                <c:pt idx="67">
                  <c:v>42369</c:v>
                </c:pt>
                <c:pt idx="68">
                  <c:v>42735</c:v>
                </c:pt>
                <c:pt idx="69">
                  <c:v>43100</c:v>
                </c:pt>
                <c:pt idx="70">
                  <c:v>43465</c:v>
                </c:pt>
                <c:pt idx="71">
                  <c:v>43830</c:v>
                </c:pt>
                <c:pt idx="72">
                  <c:v>44196</c:v>
                </c:pt>
                <c:pt idx="73">
                  <c:v>44561</c:v>
                </c:pt>
                <c:pt idx="74">
                  <c:v>44926</c:v>
                </c:pt>
                <c:pt idx="75">
                  <c:v>45291</c:v>
                </c:pt>
                <c:pt idx="76">
                  <c:v>45657</c:v>
                </c:pt>
              </c:numCache>
            </c:numRef>
          </c:cat>
          <c:val>
            <c:numRef>
              <c:f>Data_Current!$Z$12:$Z$87</c:f>
              <c:numCache>
                <c:formatCode>General</c:formatCode>
                <c:ptCount val="76"/>
                <c:pt idx="0">
                  <c:v>-0.89441302954409441</c:v>
                </c:pt>
                <c:pt idx="1">
                  <c:v>-0.99712843819280694</c:v>
                </c:pt>
                <c:pt idx="2">
                  <c:v>-1.1665674411071136</c:v>
                </c:pt>
                <c:pt idx="3">
                  <c:v>-1.1175836244348925</c:v>
                </c:pt>
                <c:pt idx="4">
                  <c:v>-1.0246812205353506</c:v>
                </c:pt>
                <c:pt idx="5">
                  <c:v>-0.98926804628788334</c:v>
                </c:pt>
                <c:pt idx="6">
                  <c:v>-0.8934679881853147</c:v>
                </c:pt>
                <c:pt idx="7">
                  <c:v>-0.84295662328098819</c:v>
                </c:pt>
                <c:pt idx="8">
                  <c:v>-0.79755252909935459</c:v>
                </c:pt>
                <c:pt idx="9">
                  <c:v>-0.43362884827731207</c:v>
                </c:pt>
                <c:pt idx="10">
                  <c:v>-0.58429579149698041</c:v>
                </c:pt>
                <c:pt idx="11">
                  <c:v>-0.57973232999728452</c:v>
                </c:pt>
                <c:pt idx="12">
                  <c:v>-0.61460928991133867</c:v>
                </c:pt>
                <c:pt idx="13">
                  <c:v>0.37685962894304925</c:v>
                </c:pt>
                <c:pt idx="14">
                  <c:v>0.19384608689521077</c:v>
                </c:pt>
                <c:pt idx="15">
                  <c:v>0.21452986796404172</c:v>
                </c:pt>
                <c:pt idx="16">
                  <c:v>0.28894742271323715</c:v>
                </c:pt>
                <c:pt idx="17">
                  <c:v>0.43834676928502514</c:v>
                </c:pt>
                <c:pt idx="18">
                  <c:v>0.53355329416511221</c:v>
                </c:pt>
                <c:pt idx="19">
                  <c:v>0.7032295437774394</c:v>
                </c:pt>
                <c:pt idx="20">
                  <c:v>0.72486104906637205</c:v>
                </c:pt>
                <c:pt idx="21">
                  <c:v>0.72045578864541326</c:v>
                </c:pt>
                <c:pt idx="22">
                  <c:v>0.65290429806472705</c:v>
                </c:pt>
                <c:pt idx="23">
                  <c:v>0.89280143658903022</c:v>
                </c:pt>
                <c:pt idx="24">
                  <c:v>0.87330051699403555</c:v>
                </c:pt>
                <c:pt idx="25">
                  <c:v>0.84975894997316725</c:v>
                </c:pt>
                <c:pt idx="26">
                  <c:v>0.71155161341893702</c:v>
                </c:pt>
                <c:pt idx="27">
                  <c:v>0.82451755333363685</c:v>
                </c:pt>
                <c:pt idx="28">
                  <c:v>0.66048852145885739</c:v>
                </c:pt>
                <c:pt idx="29">
                  <c:v>0.58270175744461472</c:v>
                </c:pt>
                <c:pt idx="30">
                  <c:v>0.49030003280929879</c:v>
                </c:pt>
                <c:pt idx="31">
                  <c:v>0.33158836203284192</c:v>
                </c:pt>
                <c:pt idx="32">
                  <c:v>0.18547320204351792</c:v>
                </c:pt>
                <c:pt idx="33">
                  <c:v>6.5243760236999293E-2</c:v>
                </c:pt>
                <c:pt idx="34">
                  <c:v>3.588517017250048E-3</c:v>
                </c:pt>
                <c:pt idx="35">
                  <c:v>9.9467623469706723E-2</c:v>
                </c:pt>
                <c:pt idx="36">
                  <c:v>7.3070496902749582E-2</c:v>
                </c:pt>
                <c:pt idx="37">
                  <c:v>9.4263235256453193E-2</c:v>
                </c:pt>
                <c:pt idx="38">
                  <c:v>-0.13592091071737977</c:v>
                </c:pt>
                <c:pt idx="39">
                  <c:v>-0.21430522167327215</c:v>
                </c:pt>
                <c:pt idx="40">
                  <c:v>-0.33308547085298956</c:v>
                </c:pt>
                <c:pt idx="41">
                  <c:v>-0.32641016460673855</c:v>
                </c:pt>
                <c:pt idx="42">
                  <c:v>-0.30957755701626066</c:v>
                </c:pt>
                <c:pt idx="43">
                  <c:v>-0.17070452256705559</c:v>
                </c:pt>
                <c:pt idx="44">
                  <c:v>-0.15361740717881878</c:v>
                </c:pt>
                <c:pt idx="45">
                  <c:v>-1.4279554023388652E-2</c:v>
                </c:pt>
                <c:pt idx="46">
                  <c:v>0.10553486746092133</c:v>
                </c:pt>
                <c:pt idx="47">
                  <c:v>0.15434263274787252</c:v>
                </c:pt>
                <c:pt idx="48">
                  <c:v>0.26815484016289304</c:v>
                </c:pt>
                <c:pt idx="49">
                  <c:v>0.26957515988239589</c:v>
                </c:pt>
                <c:pt idx="50">
                  <c:v>0.23540646651947217</c:v>
                </c:pt>
                <c:pt idx="51">
                  <c:v>0.24906546815979258</c:v>
                </c:pt>
                <c:pt idx="52">
                  <c:v>0.29445343532137347</c:v>
                </c:pt>
                <c:pt idx="53">
                  <c:v>0.28658224961612966</c:v>
                </c:pt>
                <c:pt idx="54">
                  <c:v>0.21972851111866643</c:v>
                </c:pt>
                <c:pt idx="55">
                  <c:v>0.27430796008505176</c:v>
                </c:pt>
                <c:pt idx="56">
                  <c:v>0.29381339657328365</c:v>
                </c:pt>
                <c:pt idx="57">
                  <c:v>0.21440275001156639</c:v>
                </c:pt>
                <c:pt idx="58">
                  <c:v>5.3468017057523021E-2</c:v>
                </c:pt>
                <c:pt idx="59">
                  <c:v>-0.11862398802321428</c:v>
                </c:pt>
                <c:pt idx="60">
                  <c:v>-7.1832561517370941E-2</c:v>
                </c:pt>
                <c:pt idx="61">
                  <c:v>-7.9624716440651611E-2</c:v>
                </c:pt>
                <c:pt idx="62">
                  <c:v>-0.11550791673208272</c:v>
                </c:pt>
                <c:pt idx="63">
                  <c:v>-0.52910478581265075</c:v>
                </c:pt>
                <c:pt idx="64">
                  <c:v>-0.41180640004969682</c:v>
                </c:pt>
                <c:pt idx="65">
                  <c:v>-0.41246542356963012</c:v>
                </c:pt>
                <c:pt idx="66">
                  <c:v>-0.36887823175277834</c:v>
                </c:pt>
                <c:pt idx="67">
                  <c:v>-0.41284581973075607</c:v>
                </c:pt>
                <c:pt idx="68">
                  <c:v>-0.45044198314135864</c:v>
                </c:pt>
                <c:pt idx="69">
                  <c:v>-0.47010037854471332</c:v>
                </c:pt>
                <c:pt idx="70">
                  <c:v>-0.47819037419798427</c:v>
                </c:pt>
                <c:pt idx="71">
                  <c:v>0.71831050089570248</c:v>
                </c:pt>
                <c:pt idx="72">
                  <c:v>-0.25975268956974773</c:v>
                </c:pt>
                <c:pt idx="73">
                  <c:v>-0.48384123656310951</c:v>
                </c:pt>
                <c:pt idx="74">
                  <c:v>-0.66872058286969738</c:v>
                </c:pt>
                <c:pt idx="75">
                  <c:v>-0.86586242732945573</c:v>
                </c:pt>
              </c:numCache>
            </c:numRef>
          </c:val>
          <c:extLst>
            <c:ext xmlns:c16="http://schemas.microsoft.com/office/drawing/2014/chart" uri="{C3380CC4-5D6E-409C-BE32-E72D297353CC}">
              <c16:uniqueId val="{00000004-2927-4FDE-AEEE-1488FC163883}"/>
            </c:ext>
          </c:extLst>
        </c:ser>
        <c:dLbls>
          <c:showLegendKey val="0"/>
          <c:showVal val="0"/>
          <c:showCatName val="0"/>
          <c:showSerName val="0"/>
          <c:showPercent val="0"/>
          <c:showBubbleSize val="0"/>
        </c:dLbls>
        <c:gapWidth val="150"/>
        <c:overlap val="100"/>
        <c:axId val="25166960"/>
        <c:axId val="25177040"/>
      </c:barChart>
      <c:scatterChart>
        <c:scatterStyle val="lineMarker"/>
        <c:varyColors val="0"/>
        <c:dLbls>
          <c:showLegendKey val="0"/>
          <c:showVal val="0"/>
          <c:showCatName val="0"/>
          <c:showSerName val="0"/>
          <c:showPercent val="0"/>
          <c:showBubbleSize val="0"/>
        </c:dLbls>
        <c:axId val="25166960"/>
        <c:axId val="25177040"/>
        <c:extLst>
          <c:ext xmlns:c15="http://schemas.microsoft.com/office/drawing/2012/chart" uri="{02D57815-91ED-43cb-92C2-25804820EDAC}">
            <c15:filteredScatterSeries>
              <c15:ser>
                <c:idx val="5"/>
                <c:order val="5"/>
                <c:tx>
                  <c:strRef>
                    <c:extLst>
                      <c:ext uri="{02D57815-91ED-43cb-92C2-25804820EDAC}">
                        <c15:formulaRef>
                          <c15:sqref>Data_Current!$AC$10</c15:sqref>
                        </c15:formulaRef>
                      </c:ext>
                    </c:extLst>
                    <c:strCache>
                      <c:ptCount val="1"/>
                      <c:pt idx="0">
                        <c:v>Growth Rate</c:v>
                      </c:pt>
                    </c:strCache>
                  </c:strRef>
                </c:tx>
                <c:spPr>
                  <a:ln w="25400" cap="rnd">
                    <a:noFill/>
                    <a:round/>
                  </a:ln>
                  <a:effectLst/>
                </c:spPr>
                <c:marker>
                  <c:symbol val="circle"/>
                  <c:size val="5"/>
                  <c:spPr>
                    <a:solidFill>
                      <a:schemeClr val="tx1"/>
                    </a:solidFill>
                    <a:ln w="9525">
                      <a:solidFill>
                        <a:schemeClr val="tx1"/>
                      </a:solidFill>
                    </a:ln>
                    <a:effectLst/>
                  </c:spPr>
                </c:marker>
                <c:yVal>
                  <c:numRef>
                    <c:extLst>
                      <c:ext uri="{02D57815-91ED-43cb-92C2-25804820EDAC}">
                        <c15:formulaRef>
                          <c15:sqref>Data_Current!$AC$12:$AC$87</c15:sqref>
                        </c15:formulaRef>
                      </c:ext>
                    </c:extLst>
                    <c:numCache>
                      <c:formatCode>General</c:formatCode>
                      <c:ptCount val="76"/>
                      <c:pt idx="0">
                        <c:v>-2.2787445268665607</c:v>
                      </c:pt>
                      <c:pt idx="1">
                        <c:v>6.3994231994766615</c:v>
                      </c:pt>
                      <c:pt idx="2">
                        <c:v>6.5622120381959359</c:v>
                      </c:pt>
                      <c:pt idx="3">
                        <c:v>2.4800300649120643</c:v>
                      </c:pt>
                      <c:pt idx="4">
                        <c:v>2.999523059840481</c:v>
                      </c:pt>
                      <c:pt idx="5">
                        <c:v>-2.3752429740414471</c:v>
                      </c:pt>
                      <c:pt idx="6">
                        <c:v>5.0670199705520558</c:v>
                      </c:pt>
                      <c:pt idx="7">
                        <c:v>0.29986825707488673</c:v>
                      </c:pt>
                      <c:pt idx="8">
                        <c:v>0.25714596161920955</c:v>
                      </c:pt>
                      <c:pt idx="9">
                        <c:v>-2.4315661129518329</c:v>
                      </c:pt>
                      <c:pt idx="10">
                        <c:v>5.1289951450945281</c:v>
                      </c:pt>
                      <c:pt idx="11">
                        <c:v>0.95501134179716285</c:v>
                      </c:pt>
                      <c:pt idx="12">
                        <c:v>0.87673293987209355</c:v>
                      </c:pt>
                      <c:pt idx="13">
                        <c:v>4.5403653262012789</c:v>
                      </c:pt>
                      <c:pt idx="14">
                        <c:v>2.8552957803855916</c:v>
                      </c:pt>
                      <c:pt idx="15">
                        <c:v>4.2936859389599569</c:v>
                      </c:pt>
                      <c:pt idx="16">
                        <c:v>5.1864567902836223</c:v>
                      </c:pt>
                      <c:pt idx="17">
                        <c:v>5.4762795222068394</c:v>
                      </c:pt>
                      <c:pt idx="18">
                        <c:v>1.7653346546929516</c:v>
                      </c:pt>
                      <c:pt idx="19">
                        <c:v>3.8916738065844392</c:v>
                      </c:pt>
                      <c:pt idx="20">
                        <c:v>2.1059068783938262</c:v>
                      </c:pt>
                      <c:pt idx="21">
                        <c:v>-1.09179684091677</c:v>
                      </c:pt>
                      <c:pt idx="22">
                        <c:v>1.8718753722540171</c:v>
                      </c:pt>
                      <c:pt idx="23">
                        <c:v>4.0197880087233351</c:v>
                      </c:pt>
                      <c:pt idx="24">
                        <c:v>4.6108672001567541</c:v>
                      </c:pt>
                      <c:pt idx="25">
                        <c:v>-1.465819359897258</c:v>
                      </c:pt>
                      <c:pt idx="26">
                        <c:v>-1.1890984401161209</c:v>
                      </c:pt>
                      <c:pt idx="27">
                        <c:v>4.3707226271698429</c:v>
                      </c:pt>
                      <c:pt idx="28">
                        <c:v>3.5787682894856676</c:v>
                      </c:pt>
                      <c:pt idx="29">
                        <c:v>4.4255597148185277</c:v>
                      </c:pt>
                      <c:pt idx="30">
                        <c:v>2.0305255940386457</c:v>
                      </c:pt>
                      <c:pt idx="31">
                        <c:v>-1.4237685895346686</c:v>
                      </c:pt>
                      <c:pt idx="32">
                        <c:v>1.5367309403726104</c:v>
                      </c:pt>
                      <c:pt idx="33">
                        <c:v>-2.7350773123161587</c:v>
                      </c:pt>
                      <c:pt idx="34">
                        <c:v>3.6325176348013688</c:v>
                      </c:pt>
                      <c:pt idx="35">
                        <c:v>6.3115811119722975</c:v>
                      </c:pt>
                      <c:pt idx="36">
                        <c:v>3.25046488966938</c:v>
                      </c:pt>
                      <c:pt idx="37">
                        <c:v>2.5108153271789613</c:v>
                      </c:pt>
                      <c:pt idx="38">
                        <c:v>2.5336650974665753</c:v>
                      </c:pt>
                      <c:pt idx="39">
                        <c:v>3.2355535161013638</c:v>
                      </c:pt>
                      <c:pt idx="40">
                        <c:v>2.6980202796178743</c:v>
                      </c:pt>
                      <c:pt idx="41">
                        <c:v>0.7412267942229267</c:v>
                      </c:pt>
                      <c:pt idx="42">
                        <c:v>-1.4343362049359154</c:v>
                      </c:pt>
                      <c:pt idx="43">
                        <c:v>2.0966032274462254</c:v>
                      </c:pt>
                      <c:pt idx="44">
                        <c:v>1.4063711139695068</c:v>
                      </c:pt>
                      <c:pt idx="45">
                        <c:v>2.7604724472486186</c:v>
                      </c:pt>
                      <c:pt idx="46">
                        <c:v>1.4692515595687183</c:v>
                      </c:pt>
                      <c:pt idx="47">
                        <c:v>2.5725805082483566</c:v>
                      </c:pt>
                      <c:pt idx="48">
                        <c:v>3.2009502491857855</c:v>
                      </c:pt>
                      <c:pt idx="49">
                        <c:v>3.2686256236491351</c:v>
                      </c:pt>
                      <c:pt idx="50">
                        <c:v>3.5919868814664468</c:v>
                      </c:pt>
                      <c:pt idx="51">
                        <c:v>2.9255739249363755</c:v>
                      </c:pt>
                      <c:pt idx="52">
                        <c:v>-3.8841934253641686E-2</c:v>
                      </c:pt>
                      <c:pt idx="53">
                        <c:v>0.76142092943516371</c:v>
                      </c:pt>
                      <c:pt idx="54">
                        <c:v>1.9157928511108091</c:v>
                      </c:pt>
                      <c:pt idx="55">
                        <c:v>2.8916087542696367</c:v>
                      </c:pt>
                      <c:pt idx="56">
                        <c:v>2.5338576121648027</c:v>
                      </c:pt>
                      <c:pt idx="57">
                        <c:v>1.7977357251298454</c:v>
                      </c:pt>
                      <c:pt idx="58">
                        <c:v>1.0384669337449859</c:v>
                      </c:pt>
                      <c:pt idx="59">
                        <c:v>-0.82861248158021539</c:v>
                      </c:pt>
                      <c:pt idx="60">
                        <c:v>-3.4271148060190049</c:v>
                      </c:pt>
                      <c:pt idx="61">
                        <c:v>1.8305202945005261</c:v>
                      </c:pt>
                      <c:pt idx="62">
                        <c:v>0.76251226916084214</c:v>
                      </c:pt>
                      <c:pt idx="63">
                        <c:v>1.4758859451598161</c:v>
                      </c:pt>
                      <c:pt idx="64">
                        <c:v>1.3481703852339821</c:v>
                      </c:pt>
                      <c:pt idx="65">
                        <c:v>1.710448291852229</c:v>
                      </c:pt>
                      <c:pt idx="66">
                        <c:v>2.1275493140757717</c:v>
                      </c:pt>
                      <c:pt idx="67">
                        <c:v>1.0229997963246751</c:v>
                      </c:pt>
                      <c:pt idx="68">
                        <c:v>1.7497532704070062</c:v>
                      </c:pt>
                      <c:pt idx="69">
                        <c:v>2.364463960692742</c:v>
                      </c:pt>
                      <c:pt idx="70">
                        <c:v>2.0570901125891661</c:v>
                      </c:pt>
                      <c:pt idx="71">
                        <c:v>-2.4807729409208057</c:v>
                      </c:pt>
                      <c:pt idx="72">
                        <c:v>5.9851366079043178</c:v>
                      </c:pt>
                      <c:pt idx="73">
                        <c:v>1.9421031289994062</c:v>
                      </c:pt>
                      <c:pt idx="74">
                        <c:v>2.0910902882120608</c:v>
                      </c:pt>
                      <c:pt idx="75">
                        <c:v>1.8108516818018394</c:v>
                      </c:pt>
                    </c:numCache>
                  </c:numRef>
                </c:yVal>
                <c:smooth val="0"/>
                <c:extLst>
                  <c:ext xmlns:c16="http://schemas.microsoft.com/office/drawing/2014/chart" uri="{C3380CC4-5D6E-409C-BE32-E72D297353CC}">
                    <c16:uniqueId val="{00000006-2927-4FDE-AEEE-1488FC163883}"/>
                  </c:ext>
                </c:extLst>
              </c15:ser>
            </c15:filteredScatterSeries>
          </c:ext>
        </c:extLst>
      </c:scatterChart>
      <c:dateAx>
        <c:axId val="25166960"/>
        <c:scaling>
          <c:orientation val="minMax"/>
        </c:scaling>
        <c:delete val="0"/>
        <c:axPos val="b"/>
        <c:numFmt formatCode="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177040"/>
        <c:crosses val="autoZero"/>
        <c:auto val="1"/>
        <c:lblOffset val="100"/>
        <c:baseTimeUnit val="years"/>
      </c:dateAx>
      <c:valAx>
        <c:axId val="251770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166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Percent Change Each 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Data_Historical!$AE$1</c:f>
              <c:strCache>
                <c:ptCount val="1"/>
                <c:pt idx="0">
                  <c:v>GDP/H_gr</c:v>
                </c:pt>
              </c:strCache>
            </c:strRef>
          </c:tx>
          <c:spPr>
            <a:solidFill>
              <a:schemeClr val="accent1"/>
            </a:solidFill>
            <a:ln>
              <a:noFill/>
            </a:ln>
            <a:effectLst/>
          </c:spPr>
          <c:invertIfNegative val="0"/>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Data_Historical!$AE$3:$AE$54</c:f>
              <c:numCache>
                <c:formatCode>General</c:formatCode>
                <c:ptCount val="52"/>
                <c:pt idx="0">
                  <c:v>-3.2304315190174293</c:v>
                </c:pt>
                <c:pt idx="1">
                  <c:v>1.8685999316297774</c:v>
                </c:pt>
                <c:pt idx="2">
                  <c:v>0.15154219136688241</c:v>
                </c:pt>
                <c:pt idx="3">
                  <c:v>2.3304175941484928</c:v>
                </c:pt>
                <c:pt idx="4">
                  <c:v>7.301884210603693</c:v>
                </c:pt>
                <c:pt idx="5">
                  <c:v>-0.6759046199206753</c:v>
                </c:pt>
                <c:pt idx="6">
                  <c:v>-4.27860715166325</c:v>
                </c:pt>
                <c:pt idx="7">
                  <c:v>6.4035565374382486</c:v>
                </c:pt>
                <c:pt idx="8">
                  <c:v>-1.6073470675632695</c:v>
                </c:pt>
                <c:pt idx="9">
                  <c:v>1.2615705572270874</c:v>
                </c:pt>
                <c:pt idx="10">
                  <c:v>1.4508593443949502</c:v>
                </c:pt>
                <c:pt idx="11">
                  <c:v>3.1172036281139848</c:v>
                </c:pt>
                <c:pt idx="12">
                  <c:v>-6.0545435095799132</c:v>
                </c:pt>
                <c:pt idx="13">
                  <c:v>3.5284272900062197</c:v>
                </c:pt>
                <c:pt idx="14">
                  <c:v>6.3122989756993819</c:v>
                </c:pt>
                <c:pt idx="15">
                  <c:v>-4.509093682094556</c:v>
                </c:pt>
                <c:pt idx="16">
                  <c:v>9.0991999215106247</c:v>
                </c:pt>
                <c:pt idx="17">
                  <c:v>4.1749863553818489</c:v>
                </c:pt>
                <c:pt idx="18">
                  <c:v>-1.9873309903370107</c:v>
                </c:pt>
                <c:pt idx="19">
                  <c:v>8.2162401138925247</c:v>
                </c:pt>
                <c:pt idx="20">
                  <c:v>-1.6741106604311606</c:v>
                </c:pt>
                <c:pt idx="21">
                  <c:v>4.9687012686270293</c:v>
                </c:pt>
                <c:pt idx="22">
                  <c:v>5.3014218823566717</c:v>
                </c:pt>
                <c:pt idx="23">
                  <c:v>-1.2569709995552292</c:v>
                </c:pt>
                <c:pt idx="24">
                  <c:v>2.96068146375843</c:v>
                </c:pt>
                <c:pt idx="25">
                  <c:v>1.3578663839740379</c:v>
                </c:pt>
                <c:pt idx="26">
                  <c:v>0.1838366965636995</c:v>
                </c:pt>
                <c:pt idx="27">
                  <c:v>4.0276654977678072</c:v>
                </c:pt>
                <c:pt idx="28">
                  <c:v>-2.6812270005089234</c:v>
                </c:pt>
                <c:pt idx="29">
                  <c:v>2.1866175925851827</c:v>
                </c:pt>
                <c:pt idx="30">
                  <c:v>-3.9805202621443936</c:v>
                </c:pt>
                <c:pt idx="31">
                  <c:v>-2.998769454881911</c:v>
                </c:pt>
                <c:pt idx="32">
                  <c:v>8.9328392829055581</c:v>
                </c:pt>
                <c:pt idx="33">
                  <c:v>7.1836155085879483</c:v>
                </c:pt>
                <c:pt idx="34">
                  <c:v>1.116657370682006</c:v>
                </c:pt>
                <c:pt idx="35">
                  <c:v>3.7284705937159934</c:v>
                </c:pt>
                <c:pt idx="36">
                  <c:v>1.509118512068941</c:v>
                </c:pt>
                <c:pt idx="37">
                  <c:v>2.9309486077777613</c:v>
                </c:pt>
                <c:pt idx="38">
                  <c:v>5.0392113291767959</c:v>
                </c:pt>
                <c:pt idx="39">
                  <c:v>6.1588848988665346</c:v>
                </c:pt>
                <c:pt idx="40">
                  <c:v>4.0426880524122799</c:v>
                </c:pt>
                <c:pt idx="41">
                  <c:v>5.6129402991009991</c:v>
                </c:pt>
                <c:pt idx="42">
                  <c:v>9.2743829841715808</c:v>
                </c:pt>
                <c:pt idx="43">
                  <c:v>4.4376415430914751</c:v>
                </c:pt>
                <c:pt idx="44">
                  <c:v>-8.089735006904208</c:v>
                </c:pt>
                <c:pt idx="45">
                  <c:v>-2.6154280579709033</c:v>
                </c:pt>
                <c:pt idx="46">
                  <c:v>4.6053714623407016</c:v>
                </c:pt>
                <c:pt idx="47">
                  <c:v>2.498454946005757</c:v>
                </c:pt>
                <c:pt idx="48">
                  <c:v>7.7510374053035624</c:v>
                </c:pt>
                <c:pt idx="49">
                  <c:v>2.7666193414336071</c:v>
                </c:pt>
                <c:pt idx="50">
                  <c:v>2.4204344213792695</c:v>
                </c:pt>
                <c:pt idx="51">
                  <c:v>3.3497128229170725</c:v>
                </c:pt>
              </c:numCache>
            </c:numRef>
          </c:val>
          <c:extLst>
            <c:ext xmlns:c16="http://schemas.microsoft.com/office/drawing/2014/chart" uri="{C3380CC4-5D6E-409C-BE32-E72D297353CC}">
              <c16:uniqueId val="{00000000-54A1-4DA7-954E-5C1F8932394D}"/>
            </c:ext>
          </c:extLst>
        </c:ser>
        <c:ser>
          <c:idx val="1"/>
          <c:order val="1"/>
          <c:tx>
            <c:strRef>
              <c:f>Data_Historical!$AF$1</c:f>
              <c:strCache>
                <c:ptCount val="1"/>
                <c:pt idx="0">
                  <c:v>H/W_gr</c:v>
                </c:pt>
              </c:strCache>
            </c:strRef>
          </c:tx>
          <c:spPr>
            <a:solidFill>
              <a:schemeClr val="accent2"/>
            </a:solidFill>
            <a:ln>
              <a:noFill/>
            </a:ln>
            <a:effectLst/>
          </c:spPr>
          <c:invertIfNegative val="0"/>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Data_Historical!$AF$3:$AF$54</c:f>
              <c:numCache>
                <c:formatCode>General</c:formatCode>
                <c:ptCount val="52"/>
                <c:pt idx="0">
                  <c:v>-6.6914659535055598E-2</c:v>
                </c:pt>
                <c:pt idx="1">
                  <c:v>-2.2418421254177812E-2</c:v>
                </c:pt>
                <c:pt idx="2">
                  <c:v>-1.0464779219240605</c:v>
                </c:pt>
                <c:pt idx="3">
                  <c:v>0.32285407951111456</c:v>
                </c:pt>
                <c:pt idx="4">
                  <c:v>-1.1489249727081319E-2</c:v>
                </c:pt>
                <c:pt idx="5">
                  <c:v>-6.8723806589532366E-2</c:v>
                </c:pt>
                <c:pt idx="6">
                  <c:v>-1.8572561210470573</c:v>
                </c:pt>
                <c:pt idx="7">
                  <c:v>0.31135913920481428</c:v>
                </c:pt>
                <c:pt idx="8">
                  <c:v>5.3813937300906112E-2</c:v>
                </c:pt>
                <c:pt idx="9">
                  <c:v>0.37361195440965833</c:v>
                </c:pt>
                <c:pt idx="10">
                  <c:v>0.24987174345556529</c:v>
                </c:pt>
                <c:pt idx="11">
                  <c:v>-0.67169728096083681</c:v>
                </c:pt>
                <c:pt idx="12">
                  <c:v>-0.56983544821359589</c:v>
                </c:pt>
                <c:pt idx="13">
                  <c:v>-1.2669340344168223</c:v>
                </c:pt>
                <c:pt idx="14">
                  <c:v>0.53225375096939143</c:v>
                </c:pt>
                <c:pt idx="15">
                  <c:v>0.26462397662299075</c:v>
                </c:pt>
                <c:pt idx="16">
                  <c:v>-0.88684021970486526</c:v>
                </c:pt>
                <c:pt idx="17">
                  <c:v>-3.2775215212124786</c:v>
                </c:pt>
                <c:pt idx="18">
                  <c:v>0.83584658347490848</c:v>
                </c:pt>
                <c:pt idx="19">
                  <c:v>-4.762012586917197</c:v>
                </c:pt>
                <c:pt idx="20">
                  <c:v>1.8386476793331497</c:v>
                </c:pt>
                <c:pt idx="21">
                  <c:v>1.4544526907742661</c:v>
                </c:pt>
                <c:pt idx="22">
                  <c:v>-0.65749939057078155</c:v>
                </c:pt>
                <c:pt idx="23">
                  <c:v>0.83435365235815517</c:v>
                </c:pt>
                <c:pt idx="24">
                  <c:v>0.5470092920848213</c:v>
                </c:pt>
                <c:pt idx="25">
                  <c:v>-0.60938869475334334</c:v>
                </c:pt>
                <c:pt idx="26">
                  <c:v>-9.0190771185638674E-2</c:v>
                </c:pt>
                <c:pt idx="27">
                  <c:v>-0.67771908423602811</c:v>
                </c:pt>
                <c:pt idx="28">
                  <c:v>-1.9889831373522737</c:v>
                </c:pt>
                <c:pt idx="29">
                  <c:v>-1.6719820365427407</c:v>
                </c:pt>
                <c:pt idx="30">
                  <c:v>-3.4275993868966959</c:v>
                </c:pt>
                <c:pt idx="31">
                  <c:v>-0.68687576863357691</c:v>
                </c:pt>
                <c:pt idx="32">
                  <c:v>-7.2736665053779737</c:v>
                </c:pt>
                <c:pt idx="33">
                  <c:v>2.0234985387281412</c:v>
                </c:pt>
                <c:pt idx="34">
                  <c:v>2.6923000452883539</c:v>
                </c:pt>
                <c:pt idx="35">
                  <c:v>1.8317806294915862</c:v>
                </c:pt>
                <c:pt idx="36">
                  <c:v>-3.1489719767702873</c:v>
                </c:pt>
                <c:pt idx="37">
                  <c:v>1.5398205778313301</c:v>
                </c:pt>
                <c:pt idx="38">
                  <c:v>0.33205971271756951</c:v>
                </c:pt>
                <c:pt idx="39">
                  <c:v>1.1014593597291178</c:v>
                </c:pt>
                <c:pt idx="40">
                  <c:v>2.3900515280790291</c:v>
                </c:pt>
                <c:pt idx="41">
                  <c:v>2.5020128501176853</c:v>
                </c:pt>
                <c:pt idx="42">
                  <c:v>0.82979527312190271</c:v>
                </c:pt>
                <c:pt idx="43">
                  <c:v>-2.7668366003947398</c:v>
                </c:pt>
                <c:pt idx="44">
                  <c:v>-4.8615764888084616</c:v>
                </c:pt>
                <c:pt idx="45">
                  <c:v>-2.1707942538464531</c:v>
                </c:pt>
                <c:pt idx="46">
                  <c:v>-1.123522564063284</c:v>
                </c:pt>
                <c:pt idx="47">
                  <c:v>-1.0034921692879673</c:v>
                </c:pt>
                <c:pt idx="48">
                  <c:v>-1.0409742562869528</c:v>
                </c:pt>
                <c:pt idx="49">
                  <c:v>-0.3348474746342478</c:v>
                </c:pt>
                <c:pt idx="50">
                  <c:v>-0.10797278504836028</c:v>
                </c:pt>
                <c:pt idx="51">
                  <c:v>-1.0681625358222369</c:v>
                </c:pt>
              </c:numCache>
            </c:numRef>
          </c:val>
          <c:extLst>
            <c:ext xmlns:c16="http://schemas.microsoft.com/office/drawing/2014/chart" uri="{C3380CC4-5D6E-409C-BE32-E72D297353CC}">
              <c16:uniqueId val="{00000001-54A1-4DA7-954E-5C1F8932394D}"/>
            </c:ext>
          </c:extLst>
        </c:ser>
        <c:ser>
          <c:idx val="2"/>
          <c:order val="2"/>
          <c:tx>
            <c:strRef>
              <c:f>Data_Historical!$AG$1</c:f>
              <c:strCache>
                <c:ptCount val="1"/>
                <c:pt idx="0">
                  <c:v>W/POP_gr</c:v>
                </c:pt>
              </c:strCache>
            </c:strRef>
          </c:tx>
          <c:spPr>
            <a:solidFill>
              <a:schemeClr val="accent3"/>
            </a:solidFill>
            <a:ln>
              <a:noFill/>
            </a:ln>
            <a:effectLst/>
          </c:spPr>
          <c:invertIfNegative val="0"/>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Data_Historical!$AG$3:$AG$54</c:f>
              <c:numCache>
                <c:formatCode>General</c:formatCode>
                <c:ptCount val="52"/>
                <c:pt idx="0">
                  <c:v>2.2809348681504638</c:v>
                </c:pt>
                <c:pt idx="1">
                  <c:v>1.0958386269456888</c:v>
                </c:pt>
                <c:pt idx="2">
                  <c:v>-2.221782168439046</c:v>
                </c:pt>
                <c:pt idx="3">
                  <c:v>2.54206994475763</c:v>
                </c:pt>
                <c:pt idx="4">
                  <c:v>1.9710663536411488</c:v>
                </c:pt>
                <c:pt idx="5">
                  <c:v>0.53334831337763511</c:v>
                </c:pt>
                <c:pt idx="6">
                  <c:v>-4.1888253194730218</c:v>
                </c:pt>
                <c:pt idx="7">
                  <c:v>3.0474496713548405</c:v>
                </c:pt>
                <c:pt idx="8">
                  <c:v>0.54270688211437434</c:v>
                </c:pt>
                <c:pt idx="9">
                  <c:v>-1.3886840285359803E-3</c:v>
                </c:pt>
                <c:pt idx="10">
                  <c:v>1.3415568945676082</c:v>
                </c:pt>
                <c:pt idx="11">
                  <c:v>-0.48596966000091779</c:v>
                </c:pt>
                <c:pt idx="12">
                  <c:v>-3.0230611308195376</c:v>
                </c:pt>
                <c:pt idx="13">
                  <c:v>-0.93584925966547772</c:v>
                </c:pt>
                <c:pt idx="14">
                  <c:v>5.0601384712455566</c:v>
                </c:pt>
                <c:pt idx="15">
                  <c:v>0.57302659461253569</c:v>
                </c:pt>
                <c:pt idx="16">
                  <c:v>0.87933163482496468</c:v>
                </c:pt>
                <c:pt idx="17">
                  <c:v>-1.2086780034171074</c:v>
                </c:pt>
                <c:pt idx="18">
                  <c:v>-1.5968460714248289</c:v>
                </c:pt>
                <c:pt idx="19">
                  <c:v>-7.0105601424855006</c:v>
                </c:pt>
                <c:pt idx="20">
                  <c:v>3.9646552228003618</c:v>
                </c:pt>
                <c:pt idx="21">
                  <c:v>4.4633828917785889</c:v>
                </c:pt>
                <c:pt idx="22">
                  <c:v>-3.3294472245551265</c:v>
                </c:pt>
                <c:pt idx="23">
                  <c:v>1.2677259341867808</c:v>
                </c:pt>
                <c:pt idx="24">
                  <c:v>1.533535077307624</c:v>
                </c:pt>
                <c:pt idx="25">
                  <c:v>-1.1551884415433977</c:v>
                </c:pt>
                <c:pt idx="26">
                  <c:v>-0.18443661256350996</c:v>
                </c:pt>
                <c:pt idx="27">
                  <c:v>1.5930654744294559</c:v>
                </c:pt>
                <c:pt idx="28">
                  <c:v>-5.5483416563624992</c:v>
                </c:pt>
                <c:pt idx="29">
                  <c:v>-7.040946605136722</c:v>
                </c:pt>
                <c:pt idx="30">
                  <c:v>-8.4464398727892469</c:v>
                </c:pt>
                <c:pt idx="31">
                  <c:v>0.28532212111798128</c:v>
                </c:pt>
                <c:pt idx="32">
                  <c:v>7.2542499448711828</c:v>
                </c:pt>
                <c:pt idx="33">
                  <c:v>2.7521680336910048</c:v>
                </c:pt>
                <c:pt idx="34">
                  <c:v>5.7632899438869067</c:v>
                </c:pt>
                <c:pt idx="35">
                  <c:v>1.8056625173429097</c:v>
                </c:pt>
                <c:pt idx="36">
                  <c:v>-4.6363342428021319</c:v>
                </c:pt>
                <c:pt idx="37">
                  <c:v>2.1533874751356041</c:v>
                </c:pt>
                <c:pt idx="38">
                  <c:v>2.5949675594288513</c:v>
                </c:pt>
                <c:pt idx="39">
                  <c:v>5.9205686639845823</c:v>
                </c:pt>
                <c:pt idx="40">
                  <c:v>4.1079739503104395</c:v>
                </c:pt>
                <c:pt idx="41">
                  <c:v>1.4531828289293669</c:v>
                </c:pt>
                <c:pt idx="42">
                  <c:v>-1.1115575280113532</c:v>
                </c:pt>
                <c:pt idx="43">
                  <c:v>-2.6204204642195084</c:v>
                </c:pt>
                <c:pt idx="44">
                  <c:v>-1.089457078398981</c:v>
                </c:pt>
                <c:pt idx="45">
                  <c:v>1.4750876931429069</c:v>
                </c:pt>
                <c:pt idx="46">
                  <c:v>3.2201058631486923E-2</c:v>
                </c:pt>
                <c:pt idx="47">
                  <c:v>-4.4900797964781187</c:v>
                </c:pt>
                <c:pt idx="48">
                  <c:v>0.80376029277062777</c:v>
                </c:pt>
                <c:pt idx="49">
                  <c:v>2.4348498116189443</c:v>
                </c:pt>
                <c:pt idx="50">
                  <c:v>-0.64035297265471192</c:v>
                </c:pt>
                <c:pt idx="51">
                  <c:v>6.0764943696511864E-2</c:v>
                </c:pt>
              </c:numCache>
            </c:numRef>
          </c:val>
          <c:extLst>
            <c:ext xmlns:c16="http://schemas.microsoft.com/office/drawing/2014/chart" uri="{C3380CC4-5D6E-409C-BE32-E72D297353CC}">
              <c16:uniqueId val="{00000002-54A1-4DA7-954E-5C1F8932394D}"/>
            </c:ext>
          </c:extLst>
        </c:ser>
        <c:dLbls>
          <c:showLegendKey val="0"/>
          <c:showVal val="0"/>
          <c:showCatName val="0"/>
          <c:showSerName val="0"/>
          <c:showPercent val="0"/>
          <c:showBubbleSize val="0"/>
        </c:dLbls>
        <c:gapWidth val="150"/>
        <c:overlap val="100"/>
        <c:axId val="998337008"/>
        <c:axId val="998319248"/>
      </c:barChart>
      <c:catAx>
        <c:axId val="99833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319248"/>
        <c:crosses val="autoZero"/>
        <c:auto val="1"/>
        <c:lblAlgn val="ctr"/>
        <c:lblOffset val="100"/>
        <c:noMultiLvlLbl val="0"/>
      </c:catAx>
      <c:valAx>
        <c:axId val="998319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33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Percent Change Each Year</a:t>
            </a:r>
          </a:p>
        </c:rich>
      </c:tx>
      <c:layout>
        <c:manualLayout>
          <c:xMode val="edge"/>
          <c:yMode val="edge"/>
          <c:x val="0.39858792867029957"/>
          <c:y val="1.513240857503152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Data_Historical!$AE$1</c:f>
              <c:strCache>
                <c:ptCount val="1"/>
                <c:pt idx="0">
                  <c:v>GDP/H_gr</c:v>
                </c:pt>
              </c:strCache>
            </c:strRef>
          </c:tx>
          <c:spPr>
            <a:ln w="28575" cap="rnd">
              <a:solidFill>
                <a:schemeClr val="accent1"/>
              </a:solidFill>
              <a:round/>
            </a:ln>
            <a:effectLst/>
          </c:spPr>
          <c:marker>
            <c:symbol val="none"/>
          </c:marker>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Data_Historical!$AE$3:$AE$54</c:f>
              <c:numCache>
                <c:formatCode>General</c:formatCode>
                <c:ptCount val="52"/>
                <c:pt idx="0">
                  <c:v>-3.2304315190174293</c:v>
                </c:pt>
                <c:pt idx="1">
                  <c:v>1.8685999316297774</c:v>
                </c:pt>
                <c:pt idx="2">
                  <c:v>0.15154219136688241</c:v>
                </c:pt>
                <c:pt idx="3">
                  <c:v>2.3304175941484928</c:v>
                </c:pt>
                <c:pt idx="4">
                  <c:v>7.301884210603693</c:v>
                </c:pt>
                <c:pt idx="5">
                  <c:v>-0.6759046199206753</c:v>
                </c:pt>
                <c:pt idx="6">
                  <c:v>-4.27860715166325</c:v>
                </c:pt>
                <c:pt idx="7">
                  <c:v>6.4035565374382486</c:v>
                </c:pt>
                <c:pt idx="8">
                  <c:v>-1.6073470675632695</c:v>
                </c:pt>
                <c:pt idx="9">
                  <c:v>1.2615705572270874</c:v>
                </c:pt>
                <c:pt idx="10">
                  <c:v>1.4508593443949502</c:v>
                </c:pt>
                <c:pt idx="11">
                  <c:v>3.1172036281139848</c:v>
                </c:pt>
                <c:pt idx="12">
                  <c:v>-6.0545435095799132</c:v>
                </c:pt>
                <c:pt idx="13">
                  <c:v>3.5284272900062197</c:v>
                </c:pt>
                <c:pt idx="14">
                  <c:v>6.3122989756993819</c:v>
                </c:pt>
                <c:pt idx="15">
                  <c:v>-4.509093682094556</c:v>
                </c:pt>
                <c:pt idx="16">
                  <c:v>9.0991999215106247</c:v>
                </c:pt>
                <c:pt idx="17">
                  <c:v>4.1749863553818489</c:v>
                </c:pt>
                <c:pt idx="18">
                  <c:v>-1.9873309903370107</c:v>
                </c:pt>
                <c:pt idx="19">
                  <c:v>8.2162401138925247</c:v>
                </c:pt>
                <c:pt idx="20">
                  <c:v>-1.6741106604311606</c:v>
                </c:pt>
                <c:pt idx="21">
                  <c:v>4.9687012686270293</c:v>
                </c:pt>
                <c:pt idx="22">
                  <c:v>5.3014218823566717</c:v>
                </c:pt>
                <c:pt idx="23">
                  <c:v>-1.2569709995552292</c:v>
                </c:pt>
                <c:pt idx="24">
                  <c:v>2.96068146375843</c:v>
                </c:pt>
                <c:pt idx="25">
                  <c:v>1.3578663839740379</c:v>
                </c:pt>
                <c:pt idx="26">
                  <c:v>0.1838366965636995</c:v>
                </c:pt>
                <c:pt idx="27">
                  <c:v>4.0276654977678072</c:v>
                </c:pt>
                <c:pt idx="28">
                  <c:v>-2.6812270005089234</c:v>
                </c:pt>
                <c:pt idx="29">
                  <c:v>2.1866175925851827</c:v>
                </c:pt>
                <c:pt idx="30">
                  <c:v>-3.9805202621443936</c:v>
                </c:pt>
                <c:pt idx="31">
                  <c:v>-2.998769454881911</c:v>
                </c:pt>
                <c:pt idx="32">
                  <c:v>8.9328392829055581</c:v>
                </c:pt>
                <c:pt idx="33">
                  <c:v>7.1836155085879483</c:v>
                </c:pt>
                <c:pt idx="34">
                  <c:v>1.116657370682006</c:v>
                </c:pt>
                <c:pt idx="35">
                  <c:v>3.7284705937159934</c:v>
                </c:pt>
                <c:pt idx="36">
                  <c:v>1.509118512068941</c:v>
                </c:pt>
                <c:pt idx="37">
                  <c:v>2.9309486077777613</c:v>
                </c:pt>
                <c:pt idx="38">
                  <c:v>5.0392113291767959</c:v>
                </c:pt>
                <c:pt idx="39">
                  <c:v>6.1588848988665346</c:v>
                </c:pt>
                <c:pt idx="40">
                  <c:v>4.0426880524122799</c:v>
                </c:pt>
                <c:pt idx="41">
                  <c:v>5.6129402991009991</c:v>
                </c:pt>
                <c:pt idx="42">
                  <c:v>9.2743829841715808</c:v>
                </c:pt>
                <c:pt idx="43">
                  <c:v>4.4376415430914751</c:v>
                </c:pt>
                <c:pt idx="44">
                  <c:v>-8.089735006904208</c:v>
                </c:pt>
                <c:pt idx="45">
                  <c:v>-2.6154280579709033</c:v>
                </c:pt>
                <c:pt idx="46">
                  <c:v>4.6053714623407016</c:v>
                </c:pt>
                <c:pt idx="47">
                  <c:v>2.498454946005757</c:v>
                </c:pt>
                <c:pt idx="48">
                  <c:v>7.7510374053035624</c:v>
                </c:pt>
                <c:pt idx="49">
                  <c:v>2.7666193414336071</c:v>
                </c:pt>
                <c:pt idx="50">
                  <c:v>2.4204344213792695</c:v>
                </c:pt>
                <c:pt idx="51">
                  <c:v>3.3497128229170725</c:v>
                </c:pt>
              </c:numCache>
            </c:numRef>
          </c:val>
          <c:smooth val="0"/>
          <c:extLst>
            <c:ext xmlns:c16="http://schemas.microsoft.com/office/drawing/2014/chart" uri="{C3380CC4-5D6E-409C-BE32-E72D297353CC}">
              <c16:uniqueId val="{00000000-2D3D-408B-8A8E-906C0FBF47C9}"/>
            </c:ext>
          </c:extLst>
        </c:ser>
        <c:ser>
          <c:idx val="1"/>
          <c:order val="1"/>
          <c:tx>
            <c:strRef>
              <c:f>Data_Historical!$AF$1</c:f>
              <c:strCache>
                <c:ptCount val="1"/>
                <c:pt idx="0">
                  <c:v>H/W_gr</c:v>
                </c:pt>
              </c:strCache>
            </c:strRef>
          </c:tx>
          <c:spPr>
            <a:ln w="28575" cap="rnd">
              <a:solidFill>
                <a:schemeClr val="accent2"/>
              </a:solidFill>
              <a:round/>
            </a:ln>
            <a:effectLst/>
          </c:spPr>
          <c:marker>
            <c:symbol val="none"/>
          </c:marker>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Data_Historical!$AF$3:$AF$54</c:f>
              <c:numCache>
                <c:formatCode>General</c:formatCode>
                <c:ptCount val="52"/>
                <c:pt idx="0">
                  <c:v>-6.6914659535055598E-2</c:v>
                </c:pt>
                <c:pt idx="1">
                  <c:v>-2.2418421254177812E-2</c:v>
                </c:pt>
                <c:pt idx="2">
                  <c:v>-1.0464779219240605</c:v>
                </c:pt>
                <c:pt idx="3">
                  <c:v>0.32285407951111456</c:v>
                </c:pt>
                <c:pt idx="4">
                  <c:v>-1.1489249727081319E-2</c:v>
                </c:pt>
                <c:pt idx="5">
                  <c:v>-6.8723806589532366E-2</c:v>
                </c:pt>
                <c:pt idx="6">
                  <c:v>-1.8572561210470573</c:v>
                </c:pt>
                <c:pt idx="7">
                  <c:v>0.31135913920481428</c:v>
                </c:pt>
                <c:pt idx="8">
                  <c:v>5.3813937300906112E-2</c:v>
                </c:pt>
                <c:pt idx="9">
                  <c:v>0.37361195440965833</c:v>
                </c:pt>
                <c:pt idx="10">
                  <c:v>0.24987174345556529</c:v>
                </c:pt>
                <c:pt idx="11">
                  <c:v>-0.67169728096083681</c:v>
                </c:pt>
                <c:pt idx="12">
                  <c:v>-0.56983544821359589</c:v>
                </c:pt>
                <c:pt idx="13">
                  <c:v>-1.2669340344168223</c:v>
                </c:pt>
                <c:pt idx="14">
                  <c:v>0.53225375096939143</c:v>
                </c:pt>
                <c:pt idx="15">
                  <c:v>0.26462397662299075</c:v>
                </c:pt>
                <c:pt idx="16">
                  <c:v>-0.88684021970486526</c:v>
                </c:pt>
                <c:pt idx="17">
                  <c:v>-3.2775215212124786</c:v>
                </c:pt>
                <c:pt idx="18">
                  <c:v>0.83584658347490848</c:v>
                </c:pt>
                <c:pt idx="19">
                  <c:v>-4.762012586917197</c:v>
                </c:pt>
                <c:pt idx="20">
                  <c:v>1.8386476793331497</c:v>
                </c:pt>
                <c:pt idx="21">
                  <c:v>1.4544526907742661</c:v>
                </c:pt>
                <c:pt idx="22">
                  <c:v>-0.65749939057078155</c:v>
                </c:pt>
                <c:pt idx="23">
                  <c:v>0.83435365235815517</c:v>
                </c:pt>
                <c:pt idx="24">
                  <c:v>0.5470092920848213</c:v>
                </c:pt>
                <c:pt idx="25">
                  <c:v>-0.60938869475334334</c:v>
                </c:pt>
                <c:pt idx="26">
                  <c:v>-9.0190771185638674E-2</c:v>
                </c:pt>
                <c:pt idx="27">
                  <c:v>-0.67771908423602811</c:v>
                </c:pt>
                <c:pt idx="28">
                  <c:v>-1.9889831373522737</c:v>
                </c:pt>
                <c:pt idx="29">
                  <c:v>-1.6719820365427407</c:v>
                </c:pt>
                <c:pt idx="30">
                  <c:v>-3.4275993868966959</c:v>
                </c:pt>
                <c:pt idx="31">
                  <c:v>-0.68687576863357691</c:v>
                </c:pt>
                <c:pt idx="32">
                  <c:v>-7.2736665053779737</c:v>
                </c:pt>
                <c:pt idx="33">
                  <c:v>2.0234985387281412</c:v>
                </c:pt>
                <c:pt idx="34">
                  <c:v>2.6923000452883539</c:v>
                </c:pt>
                <c:pt idx="35">
                  <c:v>1.8317806294915862</c:v>
                </c:pt>
                <c:pt idx="36">
                  <c:v>-3.1489719767702873</c:v>
                </c:pt>
                <c:pt idx="37">
                  <c:v>1.5398205778313301</c:v>
                </c:pt>
                <c:pt idx="38">
                  <c:v>0.33205971271756951</c:v>
                </c:pt>
                <c:pt idx="39">
                  <c:v>1.1014593597291178</c:v>
                </c:pt>
                <c:pt idx="40">
                  <c:v>2.3900515280790291</c:v>
                </c:pt>
                <c:pt idx="41">
                  <c:v>2.5020128501176853</c:v>
                </c:pt>
                <c:pt idx="42">
                  <c:v>0.82979527312190271</c:v>
                </c:pt>
                <c:pt idx="43">
                  <c:v>-2.7668366003947398</c:v>
                </c:pt>
                <c:pt idx="44">
                  <c:v>-4.8615764888084616</c:v>
                </c:pt>
                <c:pt idx="45">
                  <c:v>-2.1707942538464531</c:v>
                </c:pt>
                <c:pt idx="46">
                  <c:v>-1.123522564063284</c:v>
                </c:pt>
                <c:pt idx="47">
                  <c:v>-1.0034921692879673</c:v>
                </c:pt>
                <c:pt idx="48">
                  <c:v>-1.0409742562869528</c:v>
                </c:pt>
                <c:pt idx="49">
                  <c:v>-0.3348474746342478</c:v>
                </c:pt>
                <c:pt idx="50">
                  <c:v>-0.10797278504836028</c:v>
                </c:pt>
                <c:pt idx="51">
                  <c:v>-1.0681625358222369</c:v>
                </c:pt>
              </c:numCache>
            </c:numRef>
          </c:val>
          <c:smooth val="0"/>
          <c:extLst>
            <c:ext xmlns:c16="http://schemas.microsoft.com/office/drawing/2014/chart" uri="{C3380CC4-5D6E-409C-BE32-E72D297353CC}">
              <c16:uniqueId val="{00000001-2D3D-408B-8A8E-906C0FBF47C9}"/>
            </c:ext>
          </c:extLst>
        </c:ser>
        <c:ser>
          <c:idx val="2"/>
          <c:order val="2"/>
          <c:tx>
            <c:strRef>
              <c:f>Data_Historical!$AG$1</c:f>
              <c:strCache>
                <c:ptCount val="1"/>
                <c:pt idx="0">
                  <c:v>W/POP_gr</c:v>
                </c:pt>
              </c:strCache>
            </c:strRef>
          </c:tx>
          <c:spPr>
            <a:ln w="28575" cap="rnd">
              <a:solidFill>
                <a:schemeClr val="accent3"/>
              </a:solidFill>
              <a:round/>
            </a:ln>
            <a:effectLst/>
          </c:spPr>
          <c:marker>
            <c:symbol val="none"/>
          </c:marker>
          <c:cat>
            <c:numRef>
              <c:f>Data_Historical!$A$2:$A$54</c:f>
              <c:numCache>
                <c:formatCode>General</c:formatCode>
                <c:ptCount val="5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numCache>
            </c:numRef>
          </c:cat>
          <c:val>
            <c:numRef>
              <c:f>Data_Historical!$AG$3:$AG$54</c:f>
              <c:numCache>
                <c:formatCode>General</c:formatCode>
                <c:ptCount val="52"/>
                <c:pt idx="0">
                  <c:v>2.2809348681504638</c:v>
                </c:pt>
                <c:pt idx="1">
                  <c:v>1.0958386269456888</c:v>
                </c:pt>
                <c:pt idx="2">
                  <c:v>-2.221782168439046</c:v>
                </c:pt>
                <c:pt idx="3">
                  <c:v>2.54206994475763</c:v>
                </c:pt>
                <c:pt idx="4">
                  <c:v>1.9710663536411488</c:v>
                </c:pt>
                <c:pt idx="5">
                  <c:v>0.53334831337763511</c:v>
                </c:pt>
                <c:pt idx="6">
                  <c:v>-4.1888253194730218</c:v>
                </c:pt>
                <c:pt idx="7">
                  <c:v>3.0474496713548405</c:v>
                </c:pt>
                <c:pt idx="8">
                  <c:v>0.54270688211437434</c:v>
                </c:pt>
                <c:pt idx="9">
                  <c:v>-1.3886840285359803E-3</c:v>
                </c:pt>
                <c:pt idx="10">
                  <c:v>1.3415568945676082</c:v>
                </c:pt>
                <c:pt idx="11">
                  <c:v>-0.48596966000091779</c:v>
                </c:pt>
                <c:pt idx="12">
                  <c:v>-3.0230611308195376</c:v>
                </c:pt>
                <c:pt idx="13">
                  <c:v>-0.93584925966547772</c:v>
                </c:pt>
                <c:pt idx="14">
                  <c:v>5.0601384712455566</c:v>
                </c:pt>
                <c:pt idx="15">
                  <c:v>0.57302659461253569</c:v>
                </c:pt>
                <c:pt idx="16">
                  <c:v>0.87933163482496468</c:v>
                </c:pt>
                <c:pt idx="17">
                  <c:v>-1.2086780034171074</c:v>
                </c:pt>
                <c:pt idx="18">
                  <c:v>-1.5968460714248289</c:v>
                </c:pt>
                <c:pt idx="19">
                  <c:v>-7.0105601424855006</c:v>
                </c:pt>
                <c:pt idx="20">
                  <c:v>3.9646552228003618</c:v>
                </c:pt>
                <c:pt idx="21">
                  <c:v>4.4633828917785889</c:v>
                </c:pt>
                <c:pt idx="22">
                  <c:v>-3.3294472245551265</c:v>
                </c:pt>
                <c:pt idx="23">
                  <c:v>1.2677259341867808</c:v>
                </c:pt>
                <c:pt idx="24">
                  <c:v>1.533535077307624</c:v>
                </c:pt>
                <c:pt idx="25">
                  <c:v>-1.1551884415433977</c:v>
                </c:pt>
                <c:pt idx="26">
                  <c:v>-0.18443661256350996</c:v>
                </c:pt>
                <c:pt idx="27">
                  <c:v>1.5930654744294559</c:v>
                </c:pt>
                <c:pt idx="28">
                  <c:v>-5.5483416563624992</c:v>
                </c:pt>
                <c:pt idx="29">
                  <c:v>-7.040946605136722</c:v>
                </c:pt>
                <c:pt idx="30">
                  <c:v>-8.4464398727892469</c:v>
                </c:pt>
                <c:pt idx="31">
                  <c:v>0.28532212111798128</c:v>
                </c:pt>
                <c:pt idx="32">
                  <c:v>7.2542499448711828</c:v>
                </c:pt>
                <c:pt idx="33">
                  <c:v>2.7521680336910048</c:v>
                </c:pt>
                <c:pt idx="34">
                  <c:v>5.7632899438869067</c:v>
                </c:pt>
                <c:pt idx="35">
                  <c:v>1.8056625173429097</c:v>
                </c:pt>
                <c:pt idx="36">
                  <c:v>-4.6363342428021319</c:v>
                </c:pt>
                <c:pt idx="37">
                  <c:v>2.1533874751356041</c:v>
                </c:pt>
                <c:pt idx="38">
                  <c:v>2.5949675594288513</c:v>
                </c:pt>
                <c:pt idx="39">
                  <c:v>5.9205686639845823</c:v>
                </c:pt>
                <c:pt idx="40">
                  <c:v>4.1079739503104395</c:v>
                </c:pt>
                <c:pt idx="41">
                  <c:v>1.4531828289293669</c:v>
                </c:pt>
                <c:pt idx="42">
                  <c:v>-1.1115575280113532</c:v>
                </c:pt>
                <c:pt idx="43">
                  <c:v>-2.6204204642195084</c:v>
                </c:pt>
                <c:pt idx="44">
                  <c:v>-1.089457078398981</c:v>
                </c:pt>
                <c:pt idx="45">
                  <c:v>1.4750876931429069</c:v>
                </c:pt>
                <c:pt idx="46">
                  <c:v>3.2201058631486923E-2</c:v>
                </c:pt>
                <c:pt idx="47">
                  <c:v>-4.4900797964781187</c:v>
                </c:pt>
                <c:pt idx="48">
                  <c:v>0.80376029277062777</c:v>
                </c:pt>
                <c:pt idx="49">
                  <c:v>2.4348498116189443</c:v>
                </c:pt>
                <c:pt idx="50">
                  <c:v>-0.64035297265471192</c:v>
                </c:pt>
                <c:pt idx="51">
                  <c:v>6.0764943696511864E-2</c:v>
                </c:pt>
              </c:numCache>
            </c:numRef>
          </c:val>
          <c:smooth val="0"/>
          <c:extLst>
            <c:ext xmlns:c16="http://schemas.microsoft.com/office/drawing/2014/chart" uri="{C3380CC4-5D6E-409C-BE32-E72D297353CC}">
              <c16:uniqueId val="{00000002-2D3D-408B-8A8E-906C0FBF47C9}"/>
            </c:ext>
          </c:extLst>
        </c:ser>
        <c:ser>
          <c:idx val="3"/>
          <c:order val="3"/>
          <c:tx>
            <c:v>GDP/POP_gr</c:v>
          </c:tx>
          <c:spPr>
            <a:ln w="28575" cap="rnd">
              <a:solidFill>
                <a:schemeClr val="tx1"/>
              </a:solidFill>
              <a:round/>
            </a:ln>
            <a:effectLst/>
          </c:spPr>
          <c:marker>
            <c:symbol val="none"/>
          </c:marker>
          <c:val>
            <c:numRef>
              <c:f>Data_Historical!$AJ$3:$AJ$54</c:f>
              <c:numCache>
                <c:formatCode>General</c:formatCode>
                <c:ptCount val="52"/>
                <c:pt idx="0">
                  <c:v>-1.0894106914360213</c:v>
                </c:pt>
                <c:pt idx="1">
                  <c:v>2.9618278062470749</c:v>
                </c:pt>
                <c:pt idx="2">
                  <c:v>-3.0983849978343803</c:v>
                </c:pt>
                <c:pt idx="3">
                  <c:v>5.2705047499440827</c:v>
                </c:pt>
                <c:pt idx="4">
                  <c:v>9.4043043690267059</c:v>
                </c:pt>
                <c:pt idx="5">
                  <c:v>-0.21478459146028195</c:v>
                </c:pt>
                <c:pt idx="6">
                  <c:v>-9.9915319418176001</c:v>
                </c:pt>
                <c:pt idx="7">
                  <c:v>9.9875446845296487</c:v>
                </c:pt>
                <c:pt idx="8">
                  <c:v>-1.0201270503933046</c:v>
                </c:pt>
                <c:pt idx="9">
                  <c:v>1.6384844330510351</c:v>
                </c:pt>
                <c:pt idx="10">
                  <c:v>3.0687781804190628</c:v>
                </c:pt>
                <c:pt idx="11">
                  <c:v>1.9268158494229803</c:v>
                </c:pt>
                <c:pt idx="12">
                  <c:v>-9.4137231123968554</c:v>
                </c:pt>
                <c:pt idx="13">
                  <c:v>1.2601953330727556</c:v>
                </c:pt>
                <c:pt idx="14">
                  <c:v>12.286332569086888</c:v>
                </c:pt>
                <c:pt idx="15">
                  <c:v>-3.7077655684356392</c:v>
                </c:pt>
                <c:pt idx="16">
                  <c:v>9.0825002690104295</c:v>
                </c:pt>
                <c:pt idx="17">
                  <c:v>-0.45724279803699419</c:v>
                </c:pt>
                <c:pt idx="18">
                  <c:v>-2.7462888302472899</c:v>
                </c:pt>
                <c:pt idx="19">
                  <c:v>-4.1623222975110448</c:v>
                </c:pt>
                <c:pt idx="20">
                  <c:v>4.1037142100106339</c:v>
                </c:pt>
                <c:pt idx="21">
                  <c:v>11.24871978659745</c:v>
                </c:pt>
                <c:pt idx="22">
                  <c:v>1.1261620414612095</c:v>
                </c:pt>
                <c:pt idx="23">
                  <c:v>0.82913042001786508</c:v>
                </c:pt>
                <c:pt idx="24">
                  <c:v>5.1114610631254775</c:v>
                </c:pt>
                <c:pt idx="25">
                  <c:v>-0.42353617611406991</c:v>
                </c:pt>
                <c:pt idx="26">
                  <c:v>-9.1128902489590047E-2</c:v>
                </c:pt>
                <c:pt idx="27">
                  <c:v>4.9686476227018828</c:v>
                </c:pt>
                <c:pt idx="28">
                  <c:v>-9.9090623103969211</c:v>
                </c:pt>
                <c:pt idx="29">
                  <c:v>-6.5965319574084909</c:v>
                </c:pt>
                <c:pt idx="30">
                  <c:v>-15.103924870908292</c:v>
                </c:pt>
                <c:pt idx="31">
                  <c:v>-3.3901824726443319</c:v>
                </c:pt>
                <c:pt idx="32">
                  <c:v>8.3369042019259876</c:v>
                </c:pt>
                <c:pt idx="33">
                  <c:v>12.362038246706607</c:v>
                </c:pt>
                <c:pt idx="34">
                  <c:v>9.8235650485297263</c:v>
                </c:pt>
                <c:pt idx="35">
                  <c:v>7.5358437354603014</c:v>
                </c:pt>
                <c:pt idx="36">
                  <c:v>-6.2454770730963727</c:v>
                </c:pt>
                <c:pt idx="37">
                  <c:v>6.7665328470517538</c:v>
                </c:pt>
                <c:pt idx="38">
                  <c:v>8.1227887539216503</c:v>
                </c:pt>
                <c:pt idx="39">
                  <c:v>13.682620576352722</c:v>
                </c:pt>
                <c:pt idx="40">
                  <c:v>10.905560344678623</c:v>
                </c:pt>
                <c:pt idx="41">
                  <c:v>9.8285383703637699</c:v>
                </c:pt>
                <c:pt idx="42">
                  <c:v>8.9564099300379674</c:v>
                </c:pt>
                <c:pt idx="43">
                  <c:v>-1.1129625143026622</c:v>
                </c:pt>
                <c:pt idx="44">
                  <c:v>-13.510665650265086</c:v>
                </c:pt>
                <c:pt idx="45">
                  <c:v>-3.3241225436389077</c:v>
                </c:pt>
                <c:pt idx="46">
                  <c:v>3.4634120999792239</c:v>
                </c:pt>
                <c:pt idx="47">
                  <c:v>-3.0861880972844036</c:v>
                </c:pt>
                <c:pt idx="48">
                  <c:v>7.4864214365413462</c:v>
                </c:pt>
                <c:pt idx="49">
                  <c:v>4.9163421527477436</c:v>
                </c:pt>
                <c:pt idx="50">
                  <c:v>1.6547040714429695</c:v>
                </c:pt>
                <c:pt idx="51">
                  <c:v>2.3078994941804654</c:v>
                </c:pt>
              </c:numCache>
            </c:numRef>
          </c:val>
          <c:smooth val="0"/>
          <c:extLst>
            <c:ext xmlns:c16="http://schemas.microsoft.com/office/drawing/2014/chart" uri="{C3380CC4-5D6E-409C-BE32-E72D297353CC}">
              <c16:uniqueId val="{00000003-2D3D-408B-8A8E-906C0FBF47C9}"/>
            </c:ext>
          </c:extLst>
        </c:ser>
        <c:dLbls>
          <c:showLegendKey val="0"/>
          <c:showVal val="0"/>
          <c:showCatName val="0"/>
          <c:showSerName val="0"/>
          <c:showPercent val="0"/>
          <c:showBubbleSize val="0"/>
        </c:dLbls>
        <c:smooth val="0"/>
        <c:axId val="627631696"/>
        <c:axId val="627632176"/>
      </c:lineChart>
      <c:catAx>
        <c:axId val="627631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632176"/>
        <c:crosses val="autoZero"/>
        <c:auto val="1"/>
        <c:lblAlgn val="ctr"/>
        <c:lblOffset val="100"/>
        <c:noMultiLvlLbl val="0"/>
      </c:catAx>
      <c:valAx>
        <c:axId val="627632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6316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7F8C1F7-C80A-4EE5-9889-5F8104ADE36F}">
  <sheetPr>
    <tabColor theme="4" tint="0.39997558519241921"/>
  </sheetPr>
  <sheetViews>
    <sheetView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F745917-7A16-4055-857B-66C09BB40B02}">
  <sheetPr>
    <tabColor theme="4" tint="0.39997558519241921"/>
  </sheetPr>
  <sheetViews>
    <sheetView zoomScale="120"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B870761-62EE-4ACB-9454-E75A7C6741A7}">
  <sheetPr codeName="Chart5">
    <tabColor theme="4" tint="0.39997558519241921"/>
  </sheetPr>
  <sheetViews>
    <sheetView zoomScale="120"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03A4817-666C-4B2E-8AEB-07F0B5B86284}">
  <sheetPr>
    <tabColor theme="4" tint="0.39997558519241921"/>
  </sheetPr>
  <sheetViews>
    <sheetView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C9DEA0A-2ED1-4E6F-9470-18450E668DA4}">
  <sheetPr>
    <tabColor theme="4" tint="0.39997558519241921"/>
  </sheetPr>
  <sheetViews>
    <sheetView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2C15299-3CAC-45B0-9908-FB31F6AD6D08}">
  <sheetPr>
    <tabColor theme="4" tint="0.39997558519241921"/>
  </sheetPr>
  <sheetViews>
    <sheetView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4D86575-331B-4314-BF6F-1345C889AA78}">
  <sheetPr>
    <tabColor theme="4" tint="0.39997558519241921"/>
  </sheetPr>
  <sheetViews>
    <sheetView tabSelected="1" zoomScale="125" workbookViewId="0"/>
  </sheetViews>
  <pageMargins left="0.25" right="0.25" top="0.25" bottom="2.25" header="0.3" footer="0.3"/>
  <pageSetup orientation="landscape" horizontalDpi="4294967295" verticalDpi="4294967295" r:id="rId1"/>
  <headerFooter>
    <oddHeader>&amp;L&amp;"Calibri"&amp;11&amp;K000000NONCONFIDENTIAL // FRSONLY&amp;1#</oddHeader>
    <oddFooter>&amp;L&amp;F&amp;C&amp;A&amp;RDRAFT</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absoluteAnchor>
    <xdr:pos x="0" y="0"/>
    <xdr:ext cx="9496425" cy="5381625"/>
    <xdr:graphicFrame macro="">
      <xdr:nvGraphicFramePr>
        <xdr:cNvPr id="11" name="Chart 1">
          <a:extLst>
            <a:ext uri="{FF2B5EF4-FFF2-40B4-BE49-F238E27FC236}">
              <a16:creationId xmlns:a16="http://schemas.microsoft.com/office/drawing/2014/main" id="{8E564C1A-921E-89B8-BF11-E42D150677C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0.01505</cdr:x>
      <cdr:y>0.10101</cdr:y>
    </cdr:from>
    <cdr:to>
      <cdr:x>0.41166</cdr:x>
      <cdr:y>0.16772</cdr:y>
    </cdr:to>
    <cdr:sp macro="" textlink="">
      <cdr:nvSpPr>
        <cdr:cNvPr id="2" name="TextBox 4"/>
        <cdr:cNvSpPr txBox="1"/>
      </cdr:nvSpPr>
      <cdr:spPr>
        <a:xfrm xmlns:a="http://schemas.openxmlformats.org/drawingml/2006/main">
          <a:off x="142875" y="543598"/>
          <a:ext cx="3766423" cy="35900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1990 dollars (thousands), logarithmic scale </a:t>
          </a:r>
        </a:p>
      </cdr:txBody>
    </cdr:sp>
  </cdr:relSizeAnchor>
  <cdr:relSizeAnchor xmlns:cdr="http://schemas.openxmlformats.org/drawingml/2006/chartDrawing">
    <cdr:from>
      <cdr:x>0.7196</cdr:x>
      <cdr:y>0.9622</cdr:y>
    </cdr:from>
    <cdr:to>
      <cdr:x>0.9991</cdr:x>
      <cdr:y>0.99451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823621" y="5171667"/>
          <a:ext cx="2650353" cy="1736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cdr:x>
      <cdr:y>0.87816</cdr:y>
    </cdr:from>
    <cdr:to>
      <cdr:x>1</cdr:x>
      <cdr:y>0.99525</cdr:y>
    </cdr:to>
    <cdr:sp macro="" textlink="">
      <cdr:nvSpPr>
        <cdr:cNvPr id="3" name="TextBox 2">
          <a:extLst xmlns:a="http://schemas.openxmlformats.org/drawingml/2006/main">
            <a:ext uri="{FF2B5EF4-FFF2-40B4-BE49-F238E27FC236}">
              <a16:creationId xmlns:a16="http://schemas.microsoft.com/office/drawing/2014/main" id="{299ED87F-BAC6-6DCE-5628-21FD23E9A685}"/>
            </a:ext>
          </a:extLst>
        </cdr:cNvPr>
        <cdr:cNvSpPr txBox="1"/>
      </cdr:nvSpPr>
      <cdr:spPr>
        <a:xfrm xmlns:a="http://schemas.openxmlformats.org/drawingml/2006/main">
          <a:off x="0" y="4719978"/>
          <a:ext cx="9482478" cy="6293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fontAlgn="base"/>
          <a:r>
            <a:rPr lang="en-US" sz="1100" b="0" i="0" u="none" strike="noStrike">
              <a:effectLst/>
              <a:latin typeface="Arial" panose="020B0604020202020204" pitchFamily="34" charset="0"/>
              <a:ea typeface="+mn-ea"/>
              <a:cs typeface="Arial" panose="020B0604020202020204" pitchFamily="34" charset="0"/>
            </a:rPr>
            <a:t>NOTES: The blue line is in 1990 dollars. Data for 2021-24 depict growth rates using 2017 dollars. The orange line is a trend line of 1.9 percent per year, based on 2024 real (inflation-adjusted) GDP data. </a:t>
          </a:r>
        </a:p>
        <a:p xmlns:a="http://schemas.openxmlformats.org/drawingml/2006/main">
          <a:pPr rtl="0" fontAlgn="base"/>
          <a:r>
            <a:rPr lang="en-US" sz="1100" b="0" i="0" u="none" strike="noStrike">
              <a:effectLst/>
              <a:latin typeface="Arial" panose="020B0604020202020204" pitchFamily="34" charset="0"/>
              <a:ea typeface="+mn-ea"/>
              <a:cs typeface="Arial" panose="020B0604020202020204" pitchFamily="34" charset="0"/>
            </a:rPr>
            <a:t>SOURCES: Bureau of Economic Analysis; Haver Analytics; Macrohistory.net; United Nations; authors' calculations.</a:t>
          </a:r>
          <a:endParaRPr lang="en-US" sz="1100" b="0" i="0">
            <a:effectLst/>
            <a:latin typeface="Arial" panose="020B0604020202020204" pitchFamily="34" charset="0"/>
            <a:ea typeface="+mn-ea"/>
            <a:cs typeface="Arial" panose="020B0604020202020204" pitchFamily="34" charset="0"/>
          </a:endParaRPr>
        </a:p>
        <a:p xmlns:a="http://schemas.openxmlformats.org/drawingml/2006/main">
          <a:endParaRPr lang="en-US" sz="1100" kern="12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0.00702</cdr:x>
      <cdr:y>0.00475</cdr:y>
    </cdr:from>
    <cdr:to>
      <cdr:x>0.57848</cdr:x>
      <cdr:y>0.15981</cdr:y>
    </cdr:to>
    <cdr:sp macro="" textlink="">
      <cdr:nvSpPr>
        <cdr:cNvPr id="4" name="TextBox 3">
          <a:extLst xmlns:a="http://schemas.openxmlformats.org/drawingml/2006/main">
            <a:ext uri="{FF2B5EF4-FFF2-40B4-BE49-F238E27FC236}">
              <a16:creationId xmlns:a16="http://schemas.microsoft.com/office/drawing/2014/main" id="{7D10F502-DC58-559A-76BC-84E72E8548FF}"/>
            </a:ext>
          </a:extLst>
        </cdr:cNvPr>
        <cdr:cNvSpPr txBox="1"/>
      </cdr:nvSpPr>
      <cdr:spPr>
        <a:xfrm xmlns:a="http://schemas.openxmlformats.org/drawingml/2006/main">
          <a:off x="66674" y="25563"/>
          <a:ext cx="5426817" cy="834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ts val="1800"/>
            </a:lnSpc>
            <a:spcBef>
              <a:spcPts val="0"/>
            </a:spcBef>
            <a:spcAft>
              <a:spcPts val="0"/>
            </a:spcAft>
            <a:buClrTx/>
            <a:buSzTx/>
            <a:buFontTx/>
            <a:buNone/>
            <a:tabLst/>
            <a:defRPr/>
          </a:pPr>
          <a:r>
            <a:rPr kumimoji="0" lang="en-US" sz="1400" b="1" i="0" u="none" strike="noStrike" kern="0" cap="none" spc="0" normalizeH="0" baseline="0" noProof="0">
              <a:ln>
                <a:noFill/>
              </a:ln>
              <a:solidFill>
                <a:srgbClr val="2B5280"/>
              </a:solidFill>
              <a:effectLst/>
              <a:uLnTx/>
              <a:uFillTx/>
              <a:latin typeface="Arial" panose="020B0604020202020204" pitchFamily="34" charset="0"/>
              <a:ea typeface="+mn-ea"/>
              <a:cs typeface="Arial" panose="020B0604020202020204" pitchFamily="34" charset="0"/>
            </a:rPr>
            <a:t>Chart 1</a:t>
          </a:r>
        </a:p>
        <a:p xmlns:a="http://schemas.openxmlformats.org/drawingml/2006/main">
          <a:pPr marL="0" marR="0" lvl="0" indent="0" defTabSz="914400" rtl="0" eaLnBrk="1" fontAlgn="auto" latinLnBrk="0" hangingPunct="1">
            <a:lnSpc>
              <a:spcPts val="1800"/>
            </a:lnSpc>
            <a:spcBef>
              <a:spcPts val="0"/>
            </a:spcBef>
            <a:spcAft>
              <a:spcPts val="0"/>
            </a:spcAft>
            <a:buClrTx/>
            <a:buSzTx/>
            <a:buFontTx/>
            <a:buNone/>
            <a:tabLst/>
            <a:defRPr/>
          </a:pPr>
          <a:r>
            <a:rPr kumimoji="0" lang="en-US" sz="1400" b="1" i="0" u="none" strike="noStrike" kern="0" cap="none" spc="0" normalizeH="0" baseline="0" noProof="0">
              <a:ln>
                <a:noFill/>
              </a:ln>
              <a:solidFill>
                <a:srgbClr val="2B5280"/>
              </a:solidFill>
              <a:effectLst/>
              <a:uLnTx/>
              <a:uFillTx/>
              <a:latin typeface="Arial" panose="020B0604020202020204" pitchFamily="34" charset="0"/>
              <a:ea typeface="+mn-ea"/>
              <a:cs typeface="Arial" panose="020B0604020202020204" pitchFamily="34" charset="0"/>
            </a:rPr>
            <a:t>U.S. long-run annual growth rate runs about 1.9 percent</a:t>
          </a:r>
          <a:endParaRPr lang="en-US" sz="1100" kern="120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493250" cy="5381625"/>
    <xdr:graphicFrame macro="">
      <xdr:nvGraphicFramePr>
        <xdr:cNvPr id="14" name="Chart 1">
          <a:extLst>
            <a:ext uri="{FF2B5EF4-FFF2-40B4-BE49-F238E27FC236}">
              <a16:creationId xmlns:a16="http://schemas.microsoft.com/office/drawing/2014/main" id="{D1C01438-51DE-CA01-8E6F-464129BC142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0.00585</cdr:x>
      <cdr:y>0</cdr:y>
    </cdr:from>
    <cdr:to>
      <cdr:x>0.98324</cdr:x>
      <cdr:y>0.09682</cdr:y>
    </cdr:to>
    <cdr:sp macro="" textlink="">
      <cdr:nvSpPr>
        <cdr:cNvPr id="4" name="TextBox 1"/>
        <cdr:cNvSpPr txBox="1"/>
      </cdr:nvSpPr>
      <cdr:spPr>
        <a:xfrm xmlns:a="http://schemas.openxmlformats.org/drawingml/2006/main">
          <a:off x="55563" y="0"/>
          <a:ext cx="9278580"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2</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Accounting for U.S. per capita GDP growth in post-World War II period</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0.00585</cdr:x>
      <cdr:y>0.09348</cdr:y>
    </cdr:from>
    <cdr:to>
      <cdr:x>0.28156</cdr:x>
      <cdr:y>0.14731</cdr:y>
    </cdr:to>
    <cdr:sp macro="" textlink="">
      <cdr:nvSpPr>
        <cdr:cNvPr id="2" name="TextBox 4"/>
        <cdr:cNvSpPr txBox="1"/>
      </cdr:nvSpPr>
      <cdr:spPr>
        <a:xfrm xmlns:a="http://schemas.openxmlformats.org/drawingml/2006/main">
          <a:off x="55563" y="503074"/>
          <a:ext cx="2617356" cy="28969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change</a:t>
          </a:r>
        </a:p>
      </cdr:txBody>
    </cdr:sp>
  </cdr:relSizeAnchor>
  <cdr:relSizeAnchor xmlns:cdr="http://schemas.openxmlformats.org/drawingml/2006/chartDrawing">
    <cdr:from>
      <cdr:x>0.00642</cdr:x>
      <cdr:y>0.82743</cdr:y>
    </cdr:from>
    <cdr:to>
      <cdr:x>0.98883</cdr:x>
      <cdr:y>0.9823</cdr:y>
    </cdr:to>
    <cdr:sp macro="" textlink="">
      <cdr:nvSpPr>
        <cdr:cNvPr id="7" name="TextBox 5"/>
        <cdr:cNvSpPr txBox="1"/>
      </cdr:nvSpPr>
      <cdr:spPr>
        <a:xfrm xmlns:a="http://schemas.openxmlformats.org/drawingml/2006/main">
          <a:off x="60947" y="4452938"/>
          <a:ext cx="9326263" cy="83343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Hours worked is defined as the total hours worked in the total economy. Employment is defined as civilian employment, 16 years old and over. Labor force is defined as civilian labor force, 16 years old and over. Working-age population is defined as resident working-age population, 15</a:t>
          </a:r>
          <a:r>
            <a:rPr lang="en-US" sz="1100">
              <a:solidFill>
                <a:schemeClr val="dk1"/>
              </a:solidFill>
              <a:effectLst/>
              <a:latin typeface="+mn-lt"/>
              <a:ea typeface="+mn-ea"/>
              <a:cs typeface="+mn-cs"/>
            </a:rPr>
            <a:t>–</a:t>
          </a:r>
          <a:r>
            <a:rPr lang="en-US" sz="1100" b="0" i="0" kern="900" baseline="0">
              <a:solidFill>
                <a:srgbClr val="000000"/>
              </a:solidFill>
              <a:effectLst/>
              <a:latin typeface="Arial" panose="020B0604020202020204" pitchFamily="34" charset="0"/>
              <a:ea typeface="+mn-ea"/>
              <a:cs typeface="Arial" panose="020B0604020202020204" pitchFamily="34" charset="0"/>
            </a:rPr>
            <a:t>64 years old. Total population is the total resident age population for all ages.</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Bureau of Economic Analysis; Bureau of Labor Statistics; Census Bureau;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D6415B5E-0D82-DFC0-055F-B5C951BF1BC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0.00401</cdr:x>
      <cdr:y>0</cdr:y>
    </cdr:from>
    <cdr:to>
      <cdr:x>1</cdr:x>
      <cdr:y>0.08411</cdr:y>
    </cdr:to>
    <cdr:sp macro="" textlink="">
      <cdr:nvSpPr>
        <cdr:cNvPr id="2" name="TextBox 1"/>
        <cdr:cNvSpPr txBox="1"/>
      </cdr:nvSpPr>
      <cdr:spPr>
        <a:xfrm xmlns:a="http://schemas.openxmlformats.org/drawingml/2006/main">
          <a:off x="38100" y="0"/>
          <a:ext cx="9456420" cy="452488"/>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3</a:t>
          </a: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Average U.S. growth rate of GDP per capita, broken down by time period</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0.00482</cdr:x>
      <cdr:y>0.08357</cdr:y>
    </cdr:from>
    <cdr:to>
      <cdr:x>0.2795</cdr:x>
      <cdr:y>0.12785</cdr:y>
    </cdr:to>
    <cdr:sp macro="" textlink="">
      <cdr:nvSpPr>
        <cdr:cNvPr id="3" name="TextBox 4"/>
        <cdr:cNvSpPr txBox="1"/>
      </cdr:nvSpPr>
      <cdr:spPr>
        <a:xfrm xmlns:a="http://schemas.openxmlformats.org/drawingml/2006/main">
          <a:off x="45720" y="449580"/>
          <a:ext cx="2607998" cy="2382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change</a:t>
          </a:r>
        </a:p>
      </cdr:txBody>
    </cdr:sp>
  </cdr:relSizeAnchor>
  <cdr:relSizeAnchor xmlns:cdr="http://schemas.openxmlformats.org/drawingml/2006/chartDrawing">
    <cdr:from>
      <cdr:x>0.00469</cdr:x>
      <cdr:y>0.81593</cdr:y>
    </cdr:from>
    <cdr:to>
      <cdr:x>0.99321</cdr:x>
      <cdr:y>0.97965</cdr:y>
    </cdr:to>
    <cdr:sp macro="" textlink="">
      <cdr:nvSpPr>
        <cdr:cNvPr id="5" name="TextBox 5"/>
        <cdr:cNvSpPr txBox="1"/>
      </cdr:nvSpPr>
      <cdr:spPr>
        <a:xfrm xmlns:a="http://schemas.openxmlformats.org/drawingml/2006/main">
          <a:off x="44538" y="4391025"/>
          <a:ext cx="9387406" cy="88106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a:t>
          </a:r>
          <a:r>
            <a:rPr lang="en-US" sz="1100" b="0" i="0" baseline="0">
              <a:solidFill>
                <a:schemeClr val="dk1"/>
              </a:solidFill>
              <a:effectLst/>
              <a:latin typeface="Arial" panose="020B0604020202020204" pitchFamily="34" charset="0"/>
              <a:ea typeface="+mn-ea"/>
              <a:cs typeface="Arial" panose="020B0604020202020204" pitchFamily="34" charset="0"/>
            </a:rPr>
            <a:t>Number shown above each column is the average growth rate of GDP per capita, the difference between items above and below zero. </a:t>
          </a:r>
          <a:r>
            <a:rPr lang="en-US" sz="1100" b="0" i="0" kern="900" baseline="0">
              <a:solidFill>
                <a:srgbClr val="000000"/>
              </a:solidFill>
              <a:effectLst/>
              <a:latin typeface="Arial" panose="020B0604020202020204" pitchFamily="34" charset="0"/>
              <a:ea typeface="+mn-ea"/>
              <a:cs typeface="Arial" panose="020B0604020202020204" pitchFamily="34" charset="0"/>
            </a:rPr>
            <a:t>Hours worked is defined as the total hours worked in the total economy. Employment is defined as civilian employment, 16 years old and over. Labor force is defined as civilian labor force, 16 years old and over. Working-age population is defined as resident working-age population, 15</a:t>
          </a:r>
          <a:r>
            <a:rPr lang="en-US" sz="1100">
              <a:solidFill>
                <a:schemeClr val="dk1"/>
              </a:solidFill>
              <a:effectLst/>
              <a:latin typeface="+mn-lt"/>
              <a:ea typeface="+mn-ea"/>
              <a:cs typeface="+mn-cs"/>
            </a:rPr>
            <a:t>–</a:t>
          </a:r>
          <a:r>
            <a:rPr lang="en-US" sz="1100" b="0" i="0" kern="900" baseline="0">
              <a:solidFill>
                <a:srgbClr val="000000"/>
              </a:solidFill>
              <a:effectLst/>
              <a:latin typeface="Arial" panose="020B0604020202020204" pitchFamily="34" charset="0"/>
              <a:ea typeface="+mn-ea"/>
              <a:cs typeface="Arial" panose="020B0604020202020204" pitchFamily="34" charset="0"/>
            </a:rPr>
            <a:t>64 years old. Total population is the total resident age population for all ages.</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Bureau of Economic Analysis; Bureau of Labor Statistics; Census Bureau; authors' calculations.</a:t>
          </a:r>
        </a:p>
      </cdr:txBody>
    </cdr:sp>
  </cdr:relSizeAnchor>
  <cdr:relSizeAnchor xmlns:cdr="http://schemas.openxmlformats.org/drawingml/2006/chartDrawing">
    <cdr:from>
      <cdr:x>0.74591</cdr:x>
      <cdr:y>0.97182</cdr:y>
    </cdr:from>
    <cdr:to>
      <cdr:x>1</cdr:x>
      <cdr:y>1</cdr:y>
    </cdr:to>
    <cdr:sp macro="" textlink="">
      <cdr:nvSpPr>
        <cdr:cNvPr id="7" name="TextBox 4">
          <a:extLst xmlns:a="http://schemas.openxmlformats.org/drawingml/2006/main">
            <a:ext uri="{FF2B5EF4-FFF2-40B4-BE49-F238E27FC236}">
              <a16:creationId xmlns:a16="http://schemas.microsoft.com/office/drawing/2014/main" id="{CF00DD31-ADE3-5A29-B3BB-B4A9E015FA46}"/>
            </a:ext>
          </a:extLst>
        </cdr:cNvPr>
        <cdr:cNvSpPr txBox="1"/>
      </cdr:nvSpPr>
      <cdr:spPr>
        <a:xfrm xmlns:a="http://schemas.openxmlformats.org/drawingml/2006/main">
          <a:off x="7523966" y="594270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kern="1200" baseline="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0.45185</cdr:x>
      <cdr:y>0.41501</cdr:y>
    </cdr:from>
    <cdr:to>
      <cdr:x>0.54815</cdr:x>
      <cdr:y>0.58499</cdr:y>
    </cdr:to>
    <cdr:sp macro="" textlink="">
      <cdr:nvSpPr>
        <cdr:cNvPr id="4" name="TextBox 3">
          <a:extLst xmlns:a="http://schemas.openxmlformats.org/drawingml/2006/main">
            <a:ext uri="{FF2B5EF4-FFF2-40B4-BE49-F238E27FC236}">
              <a16:creationId xmlns:a16="http://schemas.microsoft.com/office/drawing/2014/main" id="{67E3E71E-E10C-D88B-29BB-7AEDB38612AE}"/>
            </a:ext>
          </a:extLst>
        </cdr:cNvPr>
        <cdr:cNvSpPr txBox="1"/>
      </cdr:nvSpPr>
      <cdr:spPr>
        <a:xfrm xmlns:a="http://schemas.openxmlformats.org/drawingml/2006/main">
          <a:off x="4290060" y="22326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0.45185</cdr:x>
      <cdr:y>0.41501</cdr:y>
    </cdr:from>
    <cdr:to>
      <cdr:x>0.54815</cdr:x>
      <cdr:y>0.58499</cdr:y>
    </cdr:to>
    <cdr:sp macro="" textlink="">
      <cdr:nvSpPr>
        <cdr:cNvPr id="6" name="TextBox 5">
          <a:extLst xmlns:a="http://schemas.openxmlformats.org/drawingml/2006/main">
            <a:ext uri="{FF2B5EF4-FFF2-40B4-BE49-F238E27FC236}">
              <a16:creationId xmlns:a16="http://schemas.microsoft.com/office/drawing/2014/main" id="{41D33617-0CE9-BBA5-FDA3-783193CF4273}"/>
            </a:ext>
          </a:extLst>
        </cdr:cNvPr>
        <cdr:cNvSpPr txBox="1"/>
      </cdr:nvSpPr>
      <cdr:spPr>
        <a:xfrm xmlns:a="http://schemas.openxmlformats.org/drawingml/2006/main">
          <a:off x="4290060" y="22326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0.1252</cdr:x>
      <cdr:y>0.08924</cdr:y>
    </cdr:from>
    <cdr:to>
      <cdr:x>0.22151</cdr:x>
      <cdr:y>0.25921</cdr:y>
    </cdr:to>
    <cdr:sp macro="" textlink="">
      <cdr:nvSpPr>
        <cdr:cNvPr id="8" name="TextBox 7">
          <a:extLst xmlns:a="http://schemas.openxmlformats.org/drawingml/2006/main">
            <a:ext uri="{FF2B5EF4-FFF2-40B4-BE49-F238E27FC236}">
              <a16:creationId xmlns:a16="http://schemas.microsoft.com/office/drawing/2014/main" id="{23B932E1-898E-384F-E149-FA22D15CA0E4}"/>
            </a:ext>
          </a:extLst>
        </cdr:cNvPr>
        <cdr:cNvSpPr txBox="1"/>
      </cdr:nvSpPr>
      <cdr:spPr>
        <a:xfrm xmlns:a="http://schemas.openxmlformats.org/drawingml/2006/main">
          <a:off x="1188720" y="4800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0.25602</cdr:x>
      <cdr:y>0.12323</cdr:y>
    </cdr:from>
    <cdr:to>
      <cdr:x>0.35233</cdr:x>
      <cdr:y>0.2932</cdr:y>
    </cdr:to>
    <cdr:sp macro="" textlink="">
      <cdr:nvSpPr>
        <cdr:cNvPr id="9" name="TextBox 8">
          <a:extLst xmlns:a="http://schemas.openxmlformats.org/drawingml/2006/main">
            <a:ext uri="{FF2B5EF4-FFF2-40B4-BE49-F238E27FC236}">
              <a16:creationId xmlns:a16="http://schemas.microsoft.com/office/drawing/2014/main" id="{CA5B5830-ACB7-C284-ADCD-F11C1C1D9BEF}"/>
            </a:ext>
          </a:extLst>
        </cdr:cNvPr>
        <cdr:cNvSpPr txBox="1"/>
      </cdr:nvSpPr>
      <cdr:spPr>
        <a:xfrm xmlns:a="http://schemas.openxmlformats.org/drawingml/2006/main">
          <a:off x="2430780" y="66294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0.08748</cdr:x>
      <cdr:y>0.17233</cdr:y>
    </cdr:from>
    <cdr:to>
      <cdr:x>0.24318</cdr:x>
      <cdr:y>0.21671</cdr:y>
    </cdr:to>
    <cdr:sp macro="" textlink="">
      <cdr:nvSpPr>
        <cdr:cNvPr id="10" name="TextBox 4">
          <a:extLst xmlns:a="http://schemas.openxmlformats.org/drawingml/2006/main">
            <a:ext uri="{FF2B5EF4-FFF2-40B4-BE49-F238E27FC236}">
              <a16:creationId xmlns:a16="http://schemas.microsoft.com/office/drawing/2014/main" id="{F4E453E7-3CFD-D93D-5217-3FAAFE51B412}"/>
            </a:ext>
          </a:extLst>
        </cdr:cNvPr>
        <cdr:cNvSpPr txBox="1"/>
      </cdr:nvSpPr>
      <cdr:spPr>
        <a:xfrm xmlns:a="http://schemas.openxmlformats.org/drawingml/2006/main">
          <a:off x="830580" y="927100"/>
          <a:ext cx="1478280" cy="2387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2.54</a:t>
          </a:r>
        </a:p>
      </cdr:txBody>
    </cdr:sp>
  </cdr:relSizeAnchor>
  <cdr:relSizeAnchor xmlns:cdr="http://schemas.openxmlformats.org/drawingml/2006/chartDrawing">
    <cdr:from>
      <cdr:x>0.79668</cdr:x>
      <cdr:y>0.36637</cdr:y>
    </cdr:from>
    <cdr:to>
      <cdr:x>0.95238</cdr:x>
      <cdr:y>0.43059</cdr:y>
    </cdr:to>
    <cdr:sp macro="" textlink="">
      <cdr:nvSpPr>
        <cdr:cNvPr id="11"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7565612" y="1971675"/>
          <a:ext cx="1478593" cy="3455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1.25</a:t>
          </a:r>
        </a:p>
      </cdr:txBody>
    </cdr:sp>
  </cdr:relSizeAnchor>
  <cdr:relSizeAnchor xmlns:cdr="http://schemas.openxmlformats.org/drawingml/2006/chartDrawing">
    <cdr:from>
      <cdr:x>0.56153</cdr:x>
      <cdr:y>0.26157</cdr:y>
    </cdr:from>
    <cdr:to>
      <cdr:x>0.71723</cdr:x>
      <cdr:y>0.30595</cdr:y>
    </cdr:to>
    <cdr:sp macro="" textlink="">
      <cdr:nvSpPr>
        <cdr:cNvPr id="12"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5331460" y="1407160"/>
          <a:ext cx="1478280" cy="23876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2.15</a:t>
          </a:r>
        </a:p>
      </cdr:txBody>
    </cdr:sp>
  </cdr:relSizeAnchor>
  <cdr:relSizeAnchor xmlns:cdr="http://schemas.openxmlformats.org/drawingml/2006/chartDrawing">
    <cdr:from>
      <cdr:x>0.32317</cdr:x>
      <cdr:y>0.29735</cdr:y>
    </cdr:from>
    <cdr:to>
      <cdr:x>0.47887</cdr:x>
      <cdr:y>0.35552</cdr:y>
    </cdr:to>
    <cdr:sp macro="" textlink="">
      <cdr:nvSpPr>
        <cdr:cNvPr id="13"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3068960" y="1600200"/>
          <a:ext cx="1478593" cy="31307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1.95</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03501465-DF3E-78BD-4C3F-2EBAC7D210E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cdr:x>
      <cdr:y>0</cdr:y>
    </cdr:from>
    <cdr:to>
      <cdr:x>0.98324</cdr:x>
      <cdr:y>0.09682</cdr:y>
    </cdr:to>
    <cdr:sp macro="" textlink="">
      <cdr:nvSpPr>
        <cdr:cNvPr id="4" name="TextBox 1"/>
        <cdr:cNvSpPr txBox="1"/>
      </cdr:nvSpPr>
      <cdr:spPr>
        <a:xfrm xmlns:a="http://schemas.openxmlformats.org/drawingml/2006/main">
          <a:off x="0" y="0"/>
          <a:ext cx="9016288" cy="51643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4</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Birth rate spikes during post-World War II baby boom</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0.00206</cdr:x>
      <cdr:y>0.10704</cdr:y>
    </cdr:from>
    <cdr:to>
      <cdr:x>0.28156</cdr:x>
      <cdr:y>0.13935</cdr:y>
    </cdr:to>
    <cdr:sp macro="" textlink="">
      <cdr:nvSpPr>
        <cdr:cNvPr id="2" name="TextBox 4"/>
        <cdr:cNvSpPr txBox="1"/>
      </cdr:nvSpPr>
      <cdr:spPr>
        <a:xfrm xmlns:a="http://schemas.openxmlformats.org/drawingml/2006/main">
          <a:off x="18850" y="570953"/>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Births/1000 population </a:t>
          </a:r>
        </a:p>
      </cdr:txBody>
    </cdr:sp>
  </cdr:relSizeAnchor>
  <cdr:relSizeAnchor xmlns:cdr="http://schemas.openxmlformats.org/drawingml/2006/chartDrawing">
    <cdr:from>
      <cdr:x>0.001</cdr:x>
      <cdr:y>0.86195</cdr:y>
    </cdr:from>
    <cdr:to>
      <cdr:x>0.98883</cdr:x>
      <cdr:y>0.9823</cdr:y>
    </cdr:to>
    <cdr:sp macro="" textlink="">
      <cdr:nvSpPr>
        <cdr:cNvPr id="7" name="TextBox 5"/>
        <cdr:cNvSpPr txBox="1"/>
      </cdr:nvSpPr>
      <cdr:spPr>
        <a:xfrm xmlns:a="http://schemas.openxmlformats.org/drawingml/2006/main">
          <a:off x="9525" y="4638675"/>
          <a:ext cx="9380854" cy="6477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 The blue bar represents the baby boom period, 1946-64.</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National Center for Health Statistics;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0.34804</cdr:x>
      <cdr:y>0.18407</cdr:y>
    </cdr:from>
    <cdr:to>
      <cdr:x>0.50953</cdr:x>
      <cdr:y>0.24071</cdr:y>
    </cdr:to>
    <cdr:sp macro="" textlink="">
      <cdr:nvSpPr>
        <cdr:cNvPr id="12" name="TextBox 11">
          <a:extLst xmlns:a="http://schemas.openxmlformats.org/drawingml/2006/main">
            <a:ext uri="{FF2B5EF4-FFF2-40B4-BE49-F238E27FC236}">
              <a16:creationId xmlns:a16="http://schemas.microsoft.com/office/drawing/2014/main" id="{69DCBE5C-6CE3-B9E7-4A83-4C9F3508845A}"/>
            </a:ext>
          </a:extLst>
        </cdr:cNvPr>
        <cdr:cNvSpPr txBox="1"/>
      </cdr:nvSpPr>
      <cdr:spPr>
        <a:xfrm xmlns:a="http://schemas.openxmlformats.org/drawingml/2006/main">
          <a:off x="3305174" y="990576"/>
          <a:ext cx="1533525" cy="3048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200" b="0" kern="1200">
              <a:solidFill>
                <a:schemeClr val="bg1"/>
              </a:solidFill>
              <a:latin typeface="Arial" panose="020B0604020202020204" pitchFamily="34" charset="0"/>
              <a:cs typeface="Arial" panose="020B0604020202020204" pitchFamily="34" charset="0"/>
            </a:rPr>
            <a:t>Baby</a:t>
          </a:r>
          <a:r>
            <a:rPr lang="en-US" sz="1200" b="0" kern="1200" baseline="0">
              <a:solidFill>
                <a:schemeClr val="bg1"/>
              </a:solidFill>
              <a:latin typeface="Arial" panose="020B0604020202020204" pitchFamily="34" charset="0"/>
              <a:cs typeface="Arial" panose="020B0604020202020204" pitchFamily="34" charset="0"/>
            </a:rPr>
            <a:t> boom period</a:t>
          </a:r>
          <a:endParaRPr lang="en-US" sz="1100" b="1" kern="1200">
            <a:solidFill>
              <a:schemeClr val="bg1"/>
            </a:solidFill>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3F2B600C-D3E8-C0D9-DE6A-F38ED5DE3A4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0.00502</cdr:x>
      <cdr:y>0</cdr:y>
    </cdr:from>
    <cdr:to>
      <cdr:x>0.98324</cdr:x>
      <cdr:y>0.09682</cdr:y>
    </cdr:to>
    <cdr:sp macro="" textlink="">
      <cdr:nvSpPr>
        <cdr:cNvPr id="4" name="TextBox 1"/>
        <cdr:cNvSpPr txBox="1"/>
      </cdr:nvSpPr>
      <cdr:spPr>
        <a:xfrm xmlns:a="http://schemas.openxmlformats.org/drawingml/2006/main">
          <a:off x="47625" y="0"/>
          <a:ext cx="9289640"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5</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Entry of women drive gains for U.S. labor force participation</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0.00502</cdr:x>
      <cdr:y>0.09735</cdr:y>
    </cdr:from>
    <cdr:to>
      <cdr:x>0.28156</cdr:x>
      <cdr:y>0.13935</cdr:y>
    </cdr:to>
    <cdr:sp macro="" textlink="">
      <cdr:nvSpPr>
        <cdr:cNvPr id="2" name="TextBox 4"/>
        <cdr:cNvSpPr txBox="1"/>
      </cdr:nvSpPr>
      <cdr:spPr>
        <a:xfrm xmlns:a="http://schemas.openxmlformats.org/drawingml/2006/main">
          <a:off x="47625" y="523875"/>
          <a:ext cx="2626188" cy="22605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a:t>
          </a:r>
        </a:p>
      </cdr:txBody>
    </cdr:sp>
  </cdr:relSizeAnchor>
  <cdr:relSizeAnchor xmlns:cdr="http://schemas.openxmlformats.org/drawingml/2006/chartDrawing">
    <cdr:from>
      <cdr:x>0.00501</cdr:x>
      <cdr:y>0.86195</cdr:y>
    </cdr:from>
    <cdr:to>
      <cdr:x>0.98883</cdr:x>
      <cdr:y>0.9823</cdr:y>
    </cdr:to>
    <cdr:sp macro="" textlink="">
      <cdr:nvSpPr>
        <cdr:cNvPr id="7" name="TextBox 5"/>
        <cdr:cNvSpPr txBox="1"/>
      </cdr:nvSpPr>
      <cdr:spPr>
        <a:xfrm xmlns:a="http://schemas.openxmlformats.org/drawingml/2006/main">
          <a:off x="47624" y="4638692"/>
          <a:ext cx="9342725" cy="64767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 Data represent civilian participation rate, age 16 years and older as a seasonally adjusted percentage.</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Bureau of Labor Statistics;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29AC2D41-009F-8F7E-2B23-14E2F1951CC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0.00301</cdr:x>
      <cdr:y>0</cdr:y>
    </cdr:from>
    <cdr:to>
      <cdr:x>0.98324</cdr:x>
      <cdr:y>0.09682</cdr:y>
    </cdr:to>
    <cdr:sp macro="" textlink="">
      <cdr:nvSpPr>
        <cdr:cNvPr id="4" name="TextBox 1"/>
        <cdr:cNvSpPr txBox="1"/>
      </cdr:nvSpPr>
      <cdr:spPr>
        <a:xfrm xmlns:a="http://schemas.openxmlformats.org/drawingml/2006/main">
          <a:off x="28575" y="0"/>
          <a:ext cx="9308690" cy="52104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6</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Historical accounting for U.S. per capita GDP growth through two world wars </a:t>
          </a:r>
        </a:p>
        <a:p xmlns:a="http://schemas.openxmlformats.org/drawingml/2006/main">
          <a:pPr rtl="0">
            <a:lnSpc>
              <a:spcPts val="1800"/>
            </a:lnSpc>
          </a:pP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0.00206</cdr:x>
      <cdr:y>0.09381</cdr:y>
    </cdr:from>
    <cdr:to>
      <cdr:x>0.28156</cdr:x>
      <cdr:y>0.13935</cdr:y>
    </cdr:to>
    <cdr:sp macro="" textlink="">
      <cdr:nvSpPr>
        <cdr:cNvPr id="2" name="TextBox 4"/>
        <cdr:cNvSpPr txBox="1"/>
      </cdr:nvSpPr>
      <cdr:spPr>
        <a:xfrm xmlns:a="http://schemas.openxmlformats.org/drawingml/2006/main">
          <a:off x="19563" y="504825"/>
          <a:ext cx="2654250" cy="24510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change</a:t>
          </a:r>
        </a:p>
      </cdr:txBody>
    </cdr:sp>
  </cdr:relSizeAnchor>
  <cdr:relSizeAnchor xmlns:cdr="http://schemas.openxmlformats.org/drawingml/2006/chartDrawing">
    <cdr:from>
      <cdr:x>0.00903</cdr:x>
      <cdr:y>0.83186</cdr:y>
    </cdr:from>
    <cdr:to>
      <cdr:x>0.98883</cdr:x>
      <cdr:y>0.9823</cdr:y>
    </cdr:to>
    <cdr:sp macro="" textlink="">
      <cdr:nvSpPr>
        <cdr:cNvPr id="7" name="TextBox 5"/>
        <cdr:cNvSpPr txBox="1"/>
      </cdr:nvSpPr>
      <cdr:spPr>
        <a:xfrm xmlns:a="http://schemas.openxmlformats.org/drawingml/2006/main">
          <a:off x="85724" y="4476750"/>
          <a:ext cx="9304625" cy="80962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Hours worked is defined as the total hours worked in the total economy. Employment is defined as total employment. Total population is the total resident age population for all ages.</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SOURCES: </a:t>
          </a:r>
          <a:r>
            <a:rPr lang="en-US" sz="1100" b="0" i="0" baseline="0">
              <a:solidFill>
                <a:schemeClr val="dk1"/>
              </a:solidFill>
              <a:effectLst/>
              <a:latin typeface="Arial" panose="020B0604020202020204" pitchFamily="34" charset="0"/>
              <a:ea typeface="+mn-ea"/>
              <a:cs typeface="Arial" panose="020B0604020202020204" pitchFamily="34" charset="0"/>
            </a:rPr>
            <a:t>John W. Kendrick, </a:t>
          </a:r>
          <a:r>
            <a:rPr lang="en-US" sz="1100" b="0" i="1" kern="900" baseline="0">
              <a:solidFill>
                <a:srgbClr val="000000"/>
              </a:solidFill>
              <a:effectLst/>
              <a:latin typeface="Arial" panose="020B0604020202020204" pitchFamily="34" charset="0"/>
              <a:ea typeface="+mn-ea"/>
              <a:cs typeface="Arial" panose="020B0604020202020204" pitchFamily="34" charset="0"/>
            </a:rPr>
            <a:t>Productivity Trends in the United States</a:t>
          </a:r>
          <a:r>
            <a:rPr lang="en-US" sz="1100" b="0" i="0" kern="900" baseline="0">
              <a:solidFill>
                <a:srgbClr val="000000"/>
              </a:solidFill>
              <a:effectLst/>
              <a:latin typeface="Arial" panose="020B0604020202020204" pitchFamily="34" charset="0"/>
              <a:ea typeface="+mn-ea"/>
              <a:cs typeface="Arial" panose="020B0604020202020204" pitchFamily="34" charset="0"/>
            </a:rPr>
            <a:t> (Princeton University Press, 1961); authors' calculations.</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9489440" cy="5374640"/>
    <xdr:graphicFrame macro="">
      <xdr:nvGraphicFramePr>
        <xdr:cNvPr id="4" name="Chart 1">
          <a:extLst>
            <a:ext uri="{FF2B5EF4-FFF2-40B4-BE49-F238E27FC236}">
              <a16:creationId xmlns:a16="http://schemas.microsoft.com/office/drawing/2014/main" id="{AADC1B8B-AE8F-7039-F31C-E948C42C66C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cdr:x>
      <cdr:y>0</cdr:y>
    </cdr:from>
    <cdr:to>
      <cdr:x>1</cdr:x>
      <cdr:y>0.08411</cdr:y>
    </cdr:to>
    <cdr:sp macro="" textlink="">
      <cdr:nvSpPr>
        <cdr:cNvPr id="2" name="TextBox 1"/>
        <cdr:cNvSpPr txBox="1"/>
      </cdr:nvSpPr>
      <cdr:spPr>
        <a:xfrm xmlns:a="http://schemas.openxmlformats.org/drawingml/2006/main">
          <a:off x="0" y="0"/>
          <a:ext cx="9172575" cy="449455"/>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7</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Average growth rate of GDP per capita in the U.S., broken down by historical time period</a:t>
          </a:r>
        </a:p>
      </cdr:txBody>
    </cdr:sp>
  </cdr:relSizeAnchor>
  <cdr:relSizeAnchor xmlns:cdr="http://schemas.openxmlformats.org/drawingml/2006/chartDrawing">
    <cdr:from>
      <cdr:x>0</cdr:x>
      <cdr:y>0.09549</cdr:y>
    </cdr:from>
    <cdr:to>
      <cdr:x>0.2795</cdr:x>
      <cdr:y>0.12785</cdr:y>
    </cdr:to>
    <cdr:sp macro="" textlink="">
      <cdr:nvSpPr>
        <cdr:cNvPr id="3" name="TextBox 4"/>
        <cdr:cNvSpPr txBox="1"/>
      </cdr:nvSpPr>
      <cdr:spPr>
        <a:xfrm xmlns:a="http://schemas.openxmlformats.org/drawingml/2006/main">
          <a:off x="0" y="513709"/>
          <a:ext cx="2653718" cy="17408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Percent change</a:t>
          </a:r>
        </a:p>
      </cdr:txBody>
    </cdr:sp>
  </cdr:relSizeAnchor>
  <cdr:relSizeAnchor xmlns:cdr="http://schemas.openxmlformats.org/drawingml/2006/chartDrawing">
    <cdr:from>
      <cdr:x>0.00469</cdr:x>
      <cdr:y>0.83003</cdr:y>
    </cdr:from>
    <cdr:to>
      <cdr:x>0.99321</cdr:x>
      <cdr:y>0.96462</cdr:y>
    </cdr:to>
    <cdr:sp macro="" textlink="">
      <cdr:nvSpPr>
        <cdr:cNvPr id="5" name="TextBox 5"/>
        <cdr:cNvSpPr txBox="1"/>
      </cdr:nvSpPr>
      <cdr:spPr>
        <a:xfrm xmlns:a="http://schemas.openxmlformats.org/drawingml/2006/main">
          <a:off x="44529" y="4465320"/>
          <a:ext cx="9385523" cy="7240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Number shown above each column is the average growth rate of GDP per capita, the difference between items above and below zero. Hours worked is defined as the total hours worked in the total economy. Employment is defined as total employment. Total population is the total resident age population for all ages.</a:t>
          </a:r>
        </a:p>
        <a:p xmlns:a="http://schemas.openxmlformats.org/drawingml/2006/main">
          <a:r>
            <a:rPr lang="en-US" sz="1100" b="0" i="0" baseline="0">
              <a:solidFill>
                <a:schemeClr val="dk1"/>
              </a:solidFill>
              <a:effectLst/>
              <a:latin typeface="Arial" panose="020B0604020202020204" pitchFamily="34" charset="0"/>
              <a:ea typeface="+mn-ea"/>
              <a:cs typeface="Arial" panose="020B0604020202020204" pitchFamily="34" charset="0"/>
            </a:rPr>
            <a:t>SOURCES: John W. Kendrick, </a:t>
          </a:r>
          <a:r>
            <a:rPr lang="en-US" sz="1100" b="0" i="1" baseline="0">
              <a:solidFill>
                <a:schemeClr val="dk1"/>
              </a:solidFill>
              <a:effectLst/>
              <a:latin typeface="Arial" panose="020B0604020202020204" pitchFamily="34" charset="0"/>
              <a:ea typeface="+mn-ea"/>
              <a:cs typeface="Arial" panose="020B0604020202020204" pitchFamily="34" charset="0"/>
            </a:rPr>
            <a:t>Productivity Trends in the United States</a:t>
          </a:r>
          <a:r>
            <a:rPr lang="en-US" sz="1100" b="0" i="0" baseline="0">
              <a:solidFill>
                <a:schemeClr val="dk1"/>
              </a:solidFill>
              <a:effectLst/>
              <a:latin typeface="Arial" panose="020B0604020202020204" pitchFamily="34" charset="0"/>
              <a:ea typeface="+mn-ea"/>
              <a:cs typeface="Arial" panose="020B0604020202020204" pitchFamily="34" charset="0"/>
            </a:rPr>
            <a:t> (Princeton University Press, 1961); authors' calculations.</a:t>
          </a:r>
          <a:endParaRPr lang="en-US">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0.74591</cdr:x>
      <cdr:y>0.97182</cdr:y>
    </cdr:from>
    <cdr:to>
      <cdr:x>1</cdr:x>
      <cdr:y>1</cdr:y>
    </cdr:to>
    <cdr:sp macro="" textlink="">
      <cdr:nvSpPr>
        <cdr:cNvPr id="7" name="TextBox 4">
          <a:extLst xmlns:a="http://schemas.openxmlformats.org/drawingml/2006/main">
            <a:ext uri="{FF2B5EF4-FFF2-40B4-BE49-F238E27FC236}">
              <a16:creationId xmlns:a16="http://schemas.microsoft.com/office/drawing/2014/main" id="{CF00DD31-ADE3-5A29-B3BB-B4A9E015FA46}"/>
            </a:ext>
          </a:extLst>
        </cdr:cNvPr>
        <cdr:cNvSpPr txBox="1"/>
      </cdr:nvSpPr>
      <cdr:spPr>
        <a:xfrm xmlns:a="http://schemas.openxmlformats.org/drawingml/2006/main">
          <a:off x="7523966" y="594270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kern="1200" baseline="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0.45185</cdr:x>
      <cdr:y>0.41501</cdr:y>
    </cdr:from>
    <cdr:to>
      <cdr:x>0.54815</cdr:x>
      <cdr:y>0.58499</cdr:y>
    </cdr:to>
    <cdr:sp macro="" textlink="">
      <cdr:nvSpPr>
        <cdr:cNvPr id="4" name="TextBox 3">
          <a:extLst xmlns:a="http://schemas.openxmlformats.org/drawingml/2006/main">
            <a:ext uri="{FF2B5EF4-FFF2-40B4-BE49-F238E27FC236}">
              <a16:creationId xmlns:a16="http://schemas.microsoft.com/office/drawing/2014/main" id="{67E3E71E-E10C-D88B-29BB-7AEDB38612AE}"/>
            </a:ext>
          </a:extLst>
        </cdr:cNvPr>
        <cdr:cNvSpPr txBox="1"/>
      </cdr:nvSpPr>
      <cdr:spPr>
        <a:xfrm xmlns:a="http://schemas.openxmlformats.org/drawingml/2006/main">
          <a:off x="4290060" y="22326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0.45185</cdr:x>
      <cdr:y>0.41501</cdr:y>
    </cdr:from>
    <cdr:to>
      <cdr:x>0.54815</cdr:x>
      <cdr:y>0.58499</cdr:y>
    </cdr:to>
    <cdr:sp macro="" textlink="">
      <cdr:nvSpPr>
        <cdr:cNvPr id="6" name="TextBox 5">
          <a:extLst xmlns:a="http://schemas.openxmlformats.org/drawingml/2006/main">
            <a:ext uri="{FF2B5EF4-FFF2-40B4-BE49-F238E27FC236}">
              <a16:creationId xmlns:a16="http://schemas.microsoft.com/office/drawing/2014/main" id="{41D33617-0CE9-BBA5-FDA3-783193CF4273}"/>
            </a:ext>
          </a:extLst>
        </cdr:cNvPr>
        <cdr:cNvSpPr txBox="1"/>
      </cdr:nvSpPr>
      <cdr:spPr>
        <a:xfrm xmlns:a="http://schemas.openxmlformats.org/drawingml/2006/main">
          <a:off x="4290060" y="22326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0.1252</cdr:x>
      <cdr:y>0.08924</cdr:y>
    </cdr:from>
    <cdr:to>
      <cdr:x>0.22151</cdr:x>
      <cdr:y>0.25921</cdr:y>
    </cdr:to>
    <cdr:sp macro="" textlink="">
      <cdr:nvSpPr>
        <cdr:cNvPr id="8" name="TextBox 7">
          <a:extLst xmlns:a="http://schemas.openxmlformats.org/drawingml/2006/main">
            <a:ext uri="{FF2B5EF4-FFF2-40B4-BE49-F238E27FC236}">
              <a16:creationId xmlns:a16="http://schemas.microsoft.com/office/drawing/2014/main" id="{23B932E1-898E-384F-E149-FA22D15CA0E4}"/>
            </a:ext>
          </a:extLst>
        </cdr:cNvPr>
        <cdr:cNvSpPr txBox="1"/>
      </cdr:nvSpPr>
      <cdr:spPr>
        <a:xfrm xmlns:a="http://schemas.openxmlformats.org/drawingml/2006/main">
          <a:off x="1188720" y="48006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0.25602</cdr:x>
      <cdr:y>0.12323</cdr:y>
    </cdr:from>
    <cdr:to>
      <cdr:x>0.35233</cdr:x>
      <cdr:y>0.2932</cdr:y>
    </cdr:to>
    <cdr:sp macro="" textlink="">
      <cdr:nvSpPr>
        <cdr:cNvPr id="9" name="TextBox 8">
          <a:extLst xmlns:a="http://schemas.openxmlformats.org/drawingml/2006/main">
            <a:ext uri="{FF2B5EF4-FFF2-40B4-BE49-F238E27FC236}">
              <a16:creationId xmlns:a16="http://schemas.microsoft.com/office/drawing/2014/main" id="{CA5B5830-ACB7-C284-ADCD-F11C1C1D9BEF}"/>
            </a:ext>
          </a:extLst>
        </cdr:cNvPr>
        <cdr:cNvSpPr txBox="1"/>
      </cdr:nvSpPr>
      <cdr:spPr>
        <a:xfrm xmlns:a="http://schemas.openxmlformats.org/drawingml/2006/main">
          <a:off x="2430780" y="66294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0.08909</cdr:x>
      <cdr:y>0.37205</cdr:y>
    </cdr:from>
    <cdr:to>
      <cdr:x>0.24479</cdr:x>
      <cdr:y>0.41643</cdr:y>
    </cdr:to>
    <cdr:sp macro="" textlink="">
      <cdr:nvSpPr>
        <cdr:cNvPr id="10" name="TextBox 4">
          <a:extLst xmlns:a="http://schemas.openxmlformats.org/drawingml/2006/main">
            <a:ext uri="{FF2B5EF4-FFF2-40B4-BE49-F238E27FC236}">
              <a16:creationId xmlns:a16="http://schemas.microsoft.com/office/drawing/2014/main" id="{F4E453E7-3CFD-D93D-5217-3FAAFE51B412}"/>
            </a:ext>
          </a:extLst>
        </cdr:cNvPr>
        <cdr:cNvSpPr txBox="1"/>
      </cdr:nvSpPr>
      <cdr:spPr>
        <a:xfrm xmlns:a="http://schemas.openxmlformats.org/drawingml/2006/main">
          <a:off x="845821" y="2001507"/>
          <a:ext cx="1478296" cy="23875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1.68</a:t>
          </a:r>
        </a:p>
      </cdr:txBody>
    </cdr:sp>
  </cdr:relSizeAnchor>
  <cdr:relSizeAnchor xmlns:cdr="http://schemas.openxmlformats.org/drawingml/2006/chartDrawing">
    <cdr:from>
      <cdr:x>0.79728</cdr:x>
      <cdr:y>0.30051</cdr:y>
    </cdr:from>
    <cdr:to>
      <cdr:x>0.95298</cdr:x>
      <cdr:y>0.34489</cdr:y>
    </cdr:to>
    <cdr:sp macro="" textlink="">
      <cdr:nvSpPr>
        <cdr:cNvPr id="11"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7571300" y="1617231"/>
          <a:ext cx="1478594" cy="23883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0.03</a:t>
          </a:r>
        </a:p>
      </cdr:txBody>
    </cdr:sp>
  </cdr:relSizeAnchor>
  <cdr:relSizeAnchor xmlns:cdr="http://schemas.openxmlformats.org/drawingml/2006/chartDrawing">
    <cdr:from>
      <cdr:x>0.56153</cdr:x>
      <cdr:y>0.17375</cdr:y>
    </cdr:from>
    <cdr:to>
      <cdr:x>0.71723</cdr:x>
      <cdr:y>0.21813</cdr:y>
    </cdr:to>
    <cdr:sp macro="" textlink="">
      <cdr:nvSpPr>
        <cdr:cNvPr id="12"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5331458" y="934733"/>
          <a:ext cx="1478297" cy="23875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4.72</a:t>
          </a:r>
        </a:p>
      </cdr:txBody>
    </cdr:sp>
  </cdr:relSizeAnchor>
  <cdr:relSizeAnchor xmlns:cdr="http://schemas.openxmlformats.org/drawingml/2006/chartDrawing">
    <cdr:from>
      <cdr:x>0.32572</cdr:x>
      <cdr:y>0.31178</cdr:y>
    </cdr:from>
    <cdr:to>
      <cdr:x>0.48142</cdr:x>
      <cdr:y>0.35552</cdr:y>
    </cdr:to>
    <cdr:sp macro="" textlink="">
      <cdr:nvSpPr>
        <cdr:cNvPr id="13" name="TextBox 4">
          <a:extLst xmlns:a="http://schemas.openxmlformats.org/drawingml/2006/main">
            <a:ext uri="{FF2B5EF4-FFF2-40B4-BE49-F238E27FC236}">
              <a16:creationId xmlns:a16="http://schemas.microsoft.com/office/drawing/2014/main" id="{999D8CCF-DE87-AA3B-2CD7-84F0EF44B3F7}"/>
            </a:ext>
          </a:extLst>
        </cdr:cNvPr>
        <cdr:cNvSpPr txBox="1"/>
      </cdr:nvSpPr>
      <cdr:spPr>
        <a:xfrm xmlns:a="http://schemas.openxmlformats.org/drawingml/2006/main">
          <a:off x="3093140" y="1677865"/>
          <a:ext cx="1478593" cy="2354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200">
              <a:solidFill>
                <a:srgbClr val="000000"/>
              </a:solidFill>
              <a:latin typeface="Arial" panose="020B0604020202020204" pitchFamily="34" charset="0"/>
              <a:cs typeface="Arial" panose="020B0604020202020204" pitchFamily="34" charset="0"/>
            </a:rPr>
            <a:t>2.18</a:t>
          </a:r>
        </a:p>
      </cdr:txBody>
    </cdr:sp>
  </cdr:relSizeAnchor>
</c:userShapes>
</file>

<file path=xl/drawings/drawing15.xml><?xml version="1.0" encoding="utf-8"?>
<xdr:wsDr xmlns:xdr="http://schemas.openxmlformats.org/drawingml/2006/spreadsheetDrawing" xmlns:a="http://schemas.openxmlformats.org/drawingml/2006/main">
  <xdr:twoCellAnchor>
    <xdr:from>
      <xdr:col>16</xdr:col>
      <xdr:colOff>523875</xdr:colOff>
      <xdr:row>92</xdr:row>
      <xdr:rowOff>161925</xdr:rowOff>
    </xdr:from>
    <xdr:to>
      <xdr:col>26</xdr:col>
      <xdr:colOff>219075</xdr:colOff>
      <xdr:row>117</xdr:row>
      <xdr:rowOff>36780</xdr:rowOff>
    </xdr:to>
    <xdr:graphicFrame macro="">
      <xdr:nvGraphicFramePr>
        <xdr:cNvPr id="2" name="Chart 1">
          <a:extLst>
            <a:ext uri="{FF2B5EF4-FFF2-40B4-BE49-F238E27FC236}">
              <a16:creationId xmlns:a16="http://schemas.microsoft.com/office/drawing/2014/main" id="{442910CB-C444-ACBD-4AE1-303649CECC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504824</xdr:colOff>
      <xdr:row>92</xdr:row>
      <xdr:rowOff>47625</xdr:rowOff>
    </xdr:from>
    <xdr:to>
      <xdr:col>16</xdr:col>
      <xdr:colOff>295274</xdr:colOff>
      <xdr:row>112</xdr:row>
      <xdr:rowOff>28575</xdr:rowOff>
    </xdr:to>
    <xdr:graphicFrame macro="">
      <xdr:nvGraphicFramePr>
        <xdr:cNvPr id="6" name="Chart 5">
          <a:extLst>
            <a:ext uri="{FF2B5EF4-FFF2-40B4-BE49-F238E27FC236}">
              <a16:creationId xmlns:a16="http://schemas.microsoft.com/office/drawing/2014/main" id="{31F81D0F-6D70-9660-2AEA-36E24FA014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457200</xdr:colOff>
      <xdr:row>56</xdr:row>
      <xdr:rowOff>63500</xdr:rowOff>
    </xdr:from>
    <xdr:to>
      <xdr:col>25</xdr:col>
      <xdr:colOff>38099</xdr:colOff>
      <xdr:row>83</xdr:row>
      <xdr:rowOff>25400</xdr:rowOff>
    </xdr:to>
    <xdr:graphicFrame macro="">
      <xdr:nvGraphicFramePr>
        <xdr:cNvPr id="2" name="Chart 1">
          <a:extLst>
            <a:ext uri="{FF2B5EF4-FFF2-40B4-BE49-F238E27FC236}">
              <a16:creationId xmlns:a16="http://schemas.microsoft.com/office/drawing/2014/main" id="{160FF86E-4D3F-45EE-93CB-F8B09F3FC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409574</xdr:colOff>
      <xdr:row>56</xdr:row>
      <xdr:rowOff>50800</xdr:rowOff>
    </xdr:from>
    <xdr:to>
      <xdr:col>36</xdr:col>
      <xdr:colOff>406399</xdr:colOff>
      <xdr:row>83</xdr:row>
      <xdr:rowOff>114300</xdr:rowOff>
    </xdr:to>
    <xdr:graphicFrame macro="">
      <xdr:nvGraphicFramePr>
        <xdr:cNvPr id="3" name="Chart 2">
          <a:extLst>
            <a:ext uri="{FF2B5EF4-FFF2-40B4-BE49-F238E27FC236}">
              <a16:creationId xmlns:a16="http://schemas.microsoft.com/office/drawing/2014/main" id="{FBAA20CC-644A-4371-A7EC-A9DF7A41F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5E329-11E6-444E-BD3E-98C6EE6D8286}">
  <sheetPr>
    <tabColor theme="9" tint="0.59999389629810485"/>
  </sheetPr>
  <dimension ref="A1:AD136"/>
  <sheetViews>
    <sheetView workbookViewId="0"/>
  </sheetViews>
  <sheetFormatPr defaultRowHeight="14.5" x14ac:dyDescent="0.35"/>
  <cols>
    <col min="3" max="3" width="15" style="5" customWidth="1"/>
    <col min="4" max="4" width="13.81640625" style="5" bestFit="1" customWidth="1"/>
    <col min="5" max="5" width="12.26953125" style="5" bestFit="1" customWidth="1"/>
    <col min="6" max="6" width="11.1796875" style="5" bestFit="1" customWidth="1"/>
    <col min="7" max="7" width="23" style="5" bestFit="1" customWidth="1"/>
    <col min="8" max="8" width="15.7265625" style="5" bestFit="1" customWidth="1"/>
    <col min="10" max="10" width="12.453125" style="10" customWidth="1"/>
    <col min="11" max="11" width="13.81640625" style="10" bestFit="1" customWidth="1"/>
    <col min="12" max="12" width="12.26953125" style="10" bestFit="1" customWidth="1"/>
    <col min="13" max="13" width="11.1796875" style="10" bestFit="1" customWidth="1"/>
    <col min="14" max="14" width="23" style="10" bestFit="1" customWidth="1"/>
    <col min="15" max="15" width="15.7265625" style="10" bestFit="1" customWidth="1"/>
    <col min="17" max="19" width="9.1796875" style="12"/>
    <col min="20" max="20" width="13.453125" style="12" customWidth="1"/>
    <col min="21" max="26" width="13.81640625" style="12" customWidth="1"/>
    <col min="27" max="28" width="9.1796875" style="12"/>
    <col min="29" max="29" width="12.81640625" style="12" customWidth="1"/>
    <col min="30" max="30" width="30.7265625" style="11" customWidth="1"/>
  </cols>
  <sheetData>
    <row r="1" spans="1:30" s="3" customFormat="1" x14ac:dyDescent="0.35">
      <c r="C1" s="4" t="s">
        <v>0</v>
      </c>
      <c r="D1" s="4" t="s">
        <v>1</v>
      </c>
      <c r="E1" s="4" t="s">
        <v>2</v>
      </c>
      <c r="F1" s="4" t="s">
        <v>3</v>
      </c>
      <c r="G1" s="4" t="s">
        <v>4</v>
      </c>
      <c r="H1" s="4" t="s">
        <v>5</v>
      </c>
      <c r="J1" s="9" t="s">
        <v>6</v>
      </c>
      <c r="K1" s="9"/>
      <c r="L1" s="9"/>
      <c r="M1" s="9"/>
      <c r="N1" s="9"/>
      <c r="O1" s="9"/>
      <c r="Q1" s="11" t="s">
        <v>7</v>
      </c>
      <c r="R1" s="11"/>
      <c r="S1" s="11"/>
      <c r="T1" s="11"/>
      <c r="U1" s="11"/>
      <c r="V1" s="11" t="s">
        <v>8</v>
      </c>
      <c r="W1" s="11"/>
      <c r="X1" s="11"/>
      <c r="Y1" s="11"/>
      <c r="Z1" s="11"/>
      <c r="AA1" s="11"/>
      <c r="AB1" s="11"/>
      <c r="AC1" s="11"/>
      <c r="AD1" s="11"/>
    </row>
    <row r="2" spans="1:30" x14ac:dyDescent="0.35">
      <c r="A2" s="1" t="s">
        <v>9</v>
      </c>
      <c r="B2" s="1" t="s">
        <v>10</v>
      </c>
      <c r="C2" s="5" t="s">
        <v>11</v>
      </c>
      <c r="D2" s="5" t="s">
        <v>12</v>
      </c>
      <c r="E2" s="5" t="s">
        <v>13</v>
      </c>
      <c r="F2" s="5" t="s">
        <v>14</v>
      </c>
      <c r="G2" s="5" t="s">
        <v>15</v>
      </c>
      <c r="H2" s="5" t="s">
        <v>16</v>
      </c>
    </row>
    <row r="3" spans="1:30" x14ac:dyDescent="0.35">
      <c r="A3" t="s">
        <v>17</v>
      </c>
      <c r="C3" s="5" t="s">
        <v>18</v>
      </c>
      <c r="D3" s="5" t="s">
        <v>19</v>
      </c>
      <c r="E3" s="5" t="s">
        <v>20</v>
      </c>
      <c r="F3" s="5" t="s">
        <v>21</v>
      </c>
      <c r="G3" s="5" t="s">
        <v>22</v>
      </c>
      <c r="H3" s="5" t="s">
        <v>23</v>
      </c>
    </row>
    <row r="4" spans="1:30" x14ac:dyDescent="0.35">
      <c r="A4" t="s">
        <v>24</v>
      </c>
      <c r="C4" s="5" t="s">
        <v>25</v>
      </c>
      <c r="D4" s="5" t="s">
        <v>26</v>
      </c>
      <c r="E4" s="5" t="s">
        <v>27</v>
      </c>
      <c r="F4" s="5" t="s">
        <v>27</v>
      </c>
      <c r="G4" s="5" t="s">
        <v>28</v>
      </c>
      <c r="H4" s="5" t="s">
        <v>28</v>
      </c>
    </row>
    <row r="5" spans="1:30" x14ac:dyDescent="0.35">
      <c r="A5" t="s">
        <v>29</v>
      </c>
      <c r="C5" s="5" t="s">
        <v>30</v>
      </c>
      <c r="D5" s="5" t="s">
        <v>31</v>
      </c>
      <c r="E5" s="5" t="s">
        <v>32</v>
      </c>
      <c r="F5" s="5" t="s">
        <v>32</v>
      </c>
      <c r="G5" s="5" t="s">
        <v>33</v>
      </c>
      <c r="H5" s="5" t="s">
        <v>30</v>
      </c>
    </row>
    <row r="6" spans="1:30" x14ac:dyDescent="0.35">
      <c r="A6" t="s">
        <v>34</v>
      </c>
      <c r="C6" s="5" t="s">
        <v>35</v>
      </c>
      <c r="D6" s="5" t="s">
        <v>36</v>
      </c>
      <c r="E6" s="5" t="s">
        <v>36</v>
      </c>
      <c r="F6" s="5" t="s">
        <v>36</v>
      </c>
      <c r="G6" s="5" t="s">
        <v>37</v>
      </c>
      <c r="H6" s="5" t="s">
        <v>37</v>
      </c>
    </row>
    <row r="7" spans="1:30" x14ac:dyDescent="0.35">
      <c r="A7" t="s">
        <v>38</v>
      </c>
      <c r="C7" s="5" t="s">
        <v>39</v>
      </c>
      <c r="D7" s="5" t="s">
        <v>39</v>
      </c>
      <c r="E7" s="5" t="s">
        <v>40</v>
      </c>
      <c r="F7" s="5" t="s">
        <v>40</v>
      </c>
      <c r="G7" s="5" t="s">
        <v>40</v>
      </c>
      <c r="H7" s="5" t="s">
        <v>40</v>
      </c>
    </row>
    <row r="8" spans="1:30" x14ac:dyDescent="0.35">
      <c r="A8" t="s">
        <v>41</v>
      </c>
      <c r="C8" s="5" t="s">
        <v>42</v>
      </c>
      <c r="D8" s="5" t="s">
        <v>43</v>
      </c>
      <c r="E8" s="5" t="s">
        <v>44</v>
      </c>
      <c r="F8" s="5" t="s">
        <v>44</v>
      </c>
      <c r="G8" s="5" t="s">
        <v>45</v>
      </c>
      <c r="H8" s="5" t="s">
        <v>46</v>
      </c>
    </row>
    <row r="9" spans="1:30" x14ac:dyDescent="0.35">
      <c r="A9" t="s">
        <v>47</v>
      </c>
      <c r="C9" s="5" t="s">
        <v>48</v>
      </c>
      <c r="D9" s="5" t="s">
        <v>49</v>
      </c>
      <c r="E9" s="5" t="s">
        <v>50</v>
      </c>
      <c r="F9" s="5" t="s">
        <v>50</v>
      </c>
      <c r="G9" s="5" t="s">
        <v>51</v>
      </c>
      <c r="H9" s="5" t="s">
        <v>52</v>
      </c>
    </row>
    <row r="10" spans="1:30" x14ac:dyDescent="0.35">
      <c r="A10" t="s">
        <v>53</v>
      </c>
      <c r="C10" s="5" t="s">
        <v>54</v>
      </c>
      <c r="D10" s="5" t="s">
        <v>54</v>
      </c>
      <c r="E10" s="5" t="s">
        <v>54</v>
      </c>
      <c r="F10" s="5" t="s">
        <v>54</v>
      </c>
      <c r="G10" s="5" t="s">
        <v>54</v>
      </c>
      <c r="H10" s="5" t="s">
        <v>54</v>
      </c>
      <c r="J10" s="9" t="s">
        <v>0</v>
      </c>
      <c r="K10" s="9" t="s">
        <v>1</v>
      </c>
      <c r="L10" s="9" t="s">
        <v>2</v>
      </c>
      <c r="M10" s="9" t="s">
        <v>3</v>
      </c>
      <c r="N10" s="9" t="s">
        <v>4</v>
      </c>
      <c r="O10" s="9" t="s">
        <v>5</v>
      </c>
      <c r="Q10" s="11" t="s">
        <v>55</v>
      </c>
      <c r="R10" s="11" t="s">
        <v>56</v>
      </c>
      <c r="S10" s="11" t="s">
        <v>57</v>
      </c>
      <c r="T10" s="11" t="s">
        <v>58</v>
      </c>
      <c r="U10" s="11" t="s">
        <v>59</v>
      </c>
      <c r="V10" s="11" t="s">
        <v>55</v>
      </c>
      <c r="W10" s="11" t="s">
        <v>56</v>
      </c>
      <c r="X10" s="11" t="s">
        <v>57</v>
      </c>
      <c r="Y10" s="11" t="s">
        <v>58</v>
      </c>
      <c r="Z10" s="11" t="s">
        <v>59</v>
      </c>
      <c r="AA10" s="11" t="s">
        <v>60</v>
      </c>
      <c r="AB10" s="11" t="s">
        <v>61</v>
      </c>
      <c r="AC10" s="11" t="s">
        <v>62</v>
      </c>
      <c r="AD10" s="14" t="s">
        <v>63</v>
      </c>
    </row>
    <row r="11" spans="1:30" x14ac:dyDescent="0.35">
      <c r="A11" t="s">
        <v>64</v>
      </c>
      <c r="B11" s="2">
        <v>17898</v>
      </c>
      <c r="C11" s="6">
        <v>2274.6</v>
      </c>
      <c r="D11" s="7">
        <v>124.94025000000001</v>
      </c>
      <c r="E11" s="8">
        <v>58358.083333333336</v>
      </c>
      <c r="F11" s="8">
        <v>60634.5</v>
      </c>
      <c r="G11" s="8">
        <v>96547</v>
      </c>
      <c r="H11" s="8">
        <v>146093</v>
      </c>
      <c r="J11" s="10">
        <f>C11*1000000</f>
        <v>2274600000</v>
      </c>
      <c r="K11" s="10">
        <f>D11*1000000</f>
        <v>124940250</v>
      </c>
      <c r="L11" s="13">
        <f>E11</f>
        <v>58358.083333333336</v>
      </c>
      <c r="M11" s="13">
        <f>F11</f>
        <v>60634.5</v>
      </c>
      <c r="N11" s="13">
        <f>G11</f>
        <v>96547</v>
      </c>
      <c r="O11" s="13">
        <f>H11</f>
        <v>146093</v>
      </c>
      <c r="Q11" s="12">
        <f>J11/K11</f>
        <v>18.205502230065971</v>
      </c>
      <c r="R11" s="12">
        <f>K11/L11</f>
        <v>2140.9244934649155</v>
      </c>
      <c r="S11" s="12">
        <f>L11/M11</f>
        <v>0.962456742173735</v>
      </c>
      <c r="T11" s="12">
        <f>M11/N11</f>
        <v>0.62803090722653221</v>
      </c>
      <c r="U11" s="12">
        <f>N11/O11</f>
        <v>0.66085986323780055</v>
      </c>
      <c r="AB11" s="12">
        <f>PRODUCT(Q11:U11)</f>
        <v>15569.534474615486</v>
      </c>
      <c r="AD11" s="15">
        <f>AVERAGE(AC12:AC87)</f>
        <v>1.9974832136622644</v>
      </c>
    </row>
    <row r="12" spans="1:30" x14ac:dyDescent="0.35">
      <c r="A12" t="s">
        <v>65</v>
      </c>
      <c r="B12" s="2">
        <v>18263</v>
      </c>
      <c r="C12" s="6">
        <v>2261.9</v>
      </c>
      <c r="D12" s="7">
        <v>122.09725</v>
      </c>
      <c r="E12" s="8">
        <v>57682.583333333336</v>
      </c>
      <c r="F12" s="8">
        <v>61394.75</v>
      </c>
      <c r="G12" s="8">
        <v>97368</v>
      </c>
      <c r="H12" s="8">
        <v>148665</v>
      </c>
      <c r="J12" s="10">
        <f t="shared" ref="J12:K55" si="0">C12*1000000</f>
        <v>2261900000</v>
      </c>
      <c r="K12" s="10">
        <f t="shared" si="0"/>
        <v>122097250</v>
      </c>
      <c r="L12" s="13">
        <f t="shared" ref="L12:O55" si="1">E12</f>
        <v>57682.583333333336</v>
      </c>
      <c r="M12" s="13">
        <f t="shared" si="1"/>
        <v>61394.75</v>
      </c>
      <c r="N12" s="13">
        <f t="shared" si="1"/>
        <v>97368</v>
      </c>
      <c r="O12" s="13">
        <f t="shared" si="1"/>
        <v>148665</v>
      </c>
      <c r="Q12" s="12">
        <f t="shared" ref="Q12:U55" si="2">J12/K12</f>
        <v>18.525396763645372</v>
      </c>
      <c r="R12" s="12">
        <f t="shared" si="2"/>
        <v>2116.7091164143999</v>
      </c>
      <c r="S12" s="12">
        <f t="shared" si="2"/>
        <v>0.93953608954077239</v>
      </c>
      <c r="T12" s="12">
        <f t="shared" si="2"/>
        <v>0.63054340234984796</v>
      </c>
      <c r="U12" s="12">
        <f t="shared" si="2"/>
        <v>0.65494904651397434</v>
      </c>
      <c r="V12" s="12">
        <f>((Q12/Q11)-1)*100</f>
        <v>1.7571310559677977</v>
      </c>
      <c r="W12" s="12">
        <f>((R12/R11)-1)*100</f>
        <v>-1.1310710454493833</v>
      </c>
      <c r="X12" s="12">
        <f>((S12/S11)-1)*100</f>
        <v>-2.3814735383530738</v>
      </c>
      <c r="Y12" s="12">
        <f>((T12/T11)-1)*100</f>
        <v>0.40005915224956556</v>
      </c>
      <c r="Z12" s="12">
        <f>((U12/U11)-1)*100</f>
        <v>-0.89441302954409441</v>
      </c>
      <c r="AA12" s="12">
        <f>SUM(V12:Z12)</f>
        <v>-2.2497674051291883</v>
      </c>
      <c r="AB12" s="12">
        <f>PRODUCT(Q12:U12)</f>
        <v>15214.744559916584</v>
      </c>
      <c r="AC12" s="12">
        <f>((AB12/AB11)-1)*100</f>
        <v>-2.2787445268665607</v>
      </c>
      <c r="AD12" s="14" t="s">
        <v>66</v>
      </c>
    </row>
    <row r="13" spans="1:30" x14ac:dyDescent="0.35">
      <c r="A13" t="s">
        <v>67</v>
      </c>
      <c r="B13" s="2">
        <v>18628</v>
      </c>
      <c r="C13" s="6">
        <v>2458.5</v>
      </c>
      <c r="D13" s="7">
        <v>124.30974999999999</v>
      </c>
      <c r="E13" s="8">
        <v>58891.666666666664</v>
      </c>
      <c r="F13" s="8">
        <v>62121.666666666664</v>
      </c>
      <c r="G13" s="8">
        <v>98474</v>
      </c>
      <c r="H13" s="8">
        <v>151868</v>
      </c>
      <c r="J13" s="10">
        <f t="shared" si="0"/>
        <v>2458500000</v>
      </c>
      <c r="K13" s="10">
        <f t="shared" si="0"/>
        <v>124309750</v>
      </c>
      <c r="L13" s="13">
        <f t="shared" si="1"/>
        <v>58891.666666666664</v>
      </c>
      <c r="M13" s="13">
        <f t="shared" si="1"/>
        <v>62121.666666666664</v>
      </c>
      <c r="N13" s="13">
        <f t="shared" si="1"/>
        <v>98474</v>
      </c>
      <c r="O13" s="13">
        <f t="shared" si="1"/>
        <v>151868</v>
      </c>
      <c r="Q13" s="12">
        <f t="shared" si="2"/>
        <v>19.777209752251935</v>
      </c>
      <c r="R13" s="12">
        <f t="shared" si="2"/>
        <v>2110.8207160039624</v>
      </c>
      <c r="S13" s="12">
        <f t="shared" si="2"/>
        <v>0.94800525849810857</v>
      </c>
      <c r="T13" s="12">
        <f t="shared" si="2"/>
        <v>0.63084333597362419</v>
      </c>
      <c r="U13" s="12">
        <f t="shared" si="2"/>
        <v>0.64841836331551084</v>
      </c>
      <c r="V13" s="12">
        <f t="shared" ref="V13:V76" si="3">((Q13/Q12)-1)*100</f>
        <v>6.7572803140343307</v>
      </c>
      <c r="W13" s="12">
        <f t="shared" ref="W13:W76" si="4">((R13/R12)-1)*100</f>
        <v>-0.27818656634370775</v>
      </c>
      <c r="X13" s="12">
        <f t="shared" ref="X13:X76" si="5">((S13/S12)-1)*100</f>
        <v>0.90142029152662229</v>
      </c>
      <c r="Y13" s="12">
        <f t="shared" ref="Y13:Y76" si="6">((T13/T12)-1)*100</f>
        <v>4.756748269167943E-2</v>
      </c>
      <c r="Z13" s="12">
        <f t="shared" ref="Z13:Z76" si="7">((U13/U12)-1)*100</f>
        <v>-0.99712843819280694</v>
      </c>
      <c r="AA13" s="12">
        <f t="shared" ref="AA13:AA76" si="8">SUM(V13:Z13)</f>
        <v>6.4309530837161173</v>
      </c>
      <c r="AB13" s="12">
        <f t="shared" ref="AB13:AB55" si="9">PRODUCT(Q13:U13)</f>
        <v>16188.400453024999</v>
      </c>
      <c r="AC13" s="12">
        <f t="shared" ref="AC13:AC76" si="10">((AB13/AB12)-1)*100</f>
        <v>6.3994231994766615</v>
      </c>
      <c r="AD13" s="15">
        <f>AVERAGE(AC12:AC36)</f>
        <v>2.5386456321000432</v>
      </c>
    </row>
    <row r="14" spans="1:30" x14ac:dyDescent="0.35">
      <c r="A14" t="s">
        <v>68</v>
      </c>
      <c r="B14" s="2">
        <v>18993</v>
      </c>
      <c r="C14" s="6">
        <v>2656.3</v>
      </c>
      <c r="D14" s="7">
        <v>131.48250000000002</v>
      </c>
      <c r="E14" s="8">
        <v>59966.75</v>
      </c>
      <c r="F14" s="8">
        <v>62016.666666666664</v>
      </c>
      <c r="G14" s="8">
        <v>98680</v>
      </c>
      <c r="H14" s="8">
        <v>153982</v>
      </c>
      <c r="J14" s="10">
        <f t="shared" si="0"/>
        <v>2656300000</v>
      </c>
      <c r="K14" s="10">
        <f t="shared" si="0"/>
        <v>131482500.00000001</v>
      </c>
      <c r="L14" s="13">
        <f t="shared" si="1"/>
        <v>59966.75</v>
      </c>
      <c r="M14" s="13">
        <f t="shared" si="1"/>
        <v>62016.666666666664</v>
      </c>
      <c r="N14" s="13">
        <f t="shared" si="1"/>
        <v>98680</v>
      </c>
      <c r="O14" s="13">
        <f t="shared" si="1"/>
        <v>153982</v>
      </c>
      <c r="Q14" s="12">
        <f t="shared" si="2"/>
        <v>20.202688570722337</v>
      </c>
      <c r="R14" s="12">
        <f t="shared" si="2"/>
        <v>2192.5900603250971</v>
      </c>
      <c r="S14" s="12">
        <f t="shared" si="2"/>
        <v>0.96694571351787162</v>
      </c>
      <c r="T14" s="12">
        <f t="shared" si="2"/>
        <v>0.62846236995000671</v>
      </c>
      <c r="U14" s="12">
        <f t="shared" si="2"/>
        <v>0.64085412580691248</v>
      </c>
      <c r="V14" s="12">
        <f t="shared" si="3"/>
        <v>2.1513591846390456</v>
      </c>
      <c r="W14" s="12">
        <f t="shared" si="4"/>
        <v>3.8738175962160337</v>
      </c>
      <c r="X14" s="12">
        <f t="shared" si="5"/>
        <v>1.9979272108437085</v>
      </c>
      <c r="Y14" s="12">
        <f t="shared" si="6"/>
        <v>-0.37742588180673664</v>
      </c>
      <c r="Z14" s="12">
        <f t="shared" si="7"/>
        <v>-1.1665674411071136</v>
      </c>
      <c r="AA14" s="12">
        <f t="shared" si="8"/>
        <v>6.4791106687849371</v>
      </c>
      <c r="AB14" s="12">
        <f t="shared" si="9"/>
        <v>17250.717616344769</v>
      </c>
      <c r="AC14" s="12">
        <f t="shared" si="10"/>
        <v>6.5622120381959359</v>
      </c>
      <c r="AD14" s="14" t="s">
        <v>69</v>
      </c>
    </row>
    <row r="15" spans="1:30" x14ac:dyDescent="0.35">
      <c r="A15" t="s">
        <v>70</v>
      </c>
      <c r="B15" s="2">
        <v>19359</v>
      </c>
      <c r="C15" s="6">
        <v>2764.8</v>
      </c>
      <c r="D15" s="7">
        <v>132.84424999999999</v>
      </c>
      <c r="E15" s="8">
        <v>60272.416666666664</v>
      </c>
      <c r="F15" s="8">
        <v>62152.666666666664</v>
      </c>
      <c r="G15" s="8">
        <v>99105</v>
      </c>
      <c r="H15" s="8">
        <v>156393</v>
      </c>
      <c r="J15" s="10">
        <f t="shared" si="0"/>
        <v>2764800000</v>
      </c>
      <c r="K15" s="10">
        <f t="shared" si="0"/>
        <v>132844249.99999999</v>
      </c>
      <c r="L15" s="13">
        <f t="shared" si="1"/>
        <v>60272.416666666664</v>
      </c>
      <c r="M15" s="13">
        <f t="shared" si="1"/>
        <v>62152.666666666664</v>
      </c>
      <c r="N15" s="13">
        <f t="shared" si="1"/>
        <v>99105</v>
      </c>
      <c r="O15" s="13">
        <f t="shared" si="1"/>
        <v>156393</v>
      </c>
      <c r="Q15" s="12">
        <f t="shared" si="2"/>
        <v>20.812342273000151</v>
      </c>
      <c r="R15" s="12">
        <f t="shared" si="2"/>
        <v>2204.0637715704665</v>
      </c>
      <c r="S15" s="12">
        <f t="shared" si="2"/>
        <v>0.96974787887888958</v>
      </c>
      <c r="T15" s="12">
        <f t="shared" si="2"/>
        <v>0.6271395657804012</v>
      </c>
      <c r="U15" s="12">
        <f t="shared" si="2"/>
        <v>0.63369204504037902</v>
      </c>
      <c r="V15" s="12">
        <f t="shared" si="3"/>
        <v>3.0176859883952467</v>
      </c>
      <c r="W15" s="12">
        <f t="shared" si="4"/>
        <v>0.52329486724336238</v>
      </c>
      <c r="X15" s="12">
        <f t="shared" si="5"/>
        <v>0.2897955202493474</v>
      </c>
      <c r="Y15" s="12">
        <f t="shared" si="6"/>
        <v>-0.21048263712443172</v>
      </c>
      <c r="Z15" s="12">
        <f t="shared" si="7"/>
        <v>-1.1175836244348925</v>
      </c>
      <c r="AA15" s="12">
        <f t="shared" si="8"/>
        <v>2.5027101143286323</v>
      </c>
      <c r="AB15" s="12">
        <f t="shared" si="9"/>
        <v>17678.540599643202</v>
      </c>
      <c r="AC15" s="12">
        <f t="shared" si="10"/>
        <v>2.4800300649120643</v>
      </c>
      <c r="AD15" s="15">
        <f>AVERAGE(AC36:AC58)</f>
        <v>1.9544181503698146</v>
      </c>
    </row>
    <row r="16" spans="1:30" x14ac:dyDescent="0.35">
      <c r="A16" t="s">
        <v>71</v>
      </c>
      <c r="B16" s="2">
        <v>19724</v>
      </c>
      <c r="C16" s="6">
        <v>2894.4</v>
      </c>
      <c r="D16" s="7">
        <v>134.32575</v>
      </c>
      <c r="E16" s="8">
        <v>61206.25</v>
      </c>
      <c r="F16" s="8">
        <v>63056</v>
      </c>
      <c r="G16" s="8">
        <v>99697</v>
      </c>
      <c r="H16" s="8">
        <v>158956</v>
      </c>
      <c r="J16" s="10">
        <f t="shared" si="0"/>
        <v>2894400000</v>
      </c>
      <c r="K16" s="10">
        <f t="shared" si="0"/>
        <v>134325750</v>
      </c>
      <c r="L16" s="13">
        <f t="shared" si="1"/>
        <v>61206.25</v>
      </c>
      <c r="M16" s="13">
        <f t="shared" si="1"/>
        <v>63056</v>
      </c>
      <c r="N16" s="13">
        <f t="shared" si="1"/>
        <v>99697</v>
      </c>
      <c r="O16" s="13">
        <f t="shared" si="1"/>
        <v>158956</v>
      </c>
      <c r="Q16" s="12">
        <f t="shared" si="2"/>
        <v>21.547618382923602</v>
      </c>
      <c r="R16" s="12">
        <f t="shared" si="2"/>
        <v>2194.6410701521495</v>
      </c>
      <c r="S16" s="12">
        <f t="shared" si="2"/>
        <v>0.97066496447602135</v>
      </c>
      <c r="T16" s="12">
        <f t="shared" si="2"/>
        <v>0.63247640350261292</v>
      </c>
      <c r="U16" s="12">
        <f t="shared" si="2"/>
        <v>0.62719872165882384</v>
      </c>
      <c r="V16" s="12">
        <f t="shared" si="3"/>
        <v>3.5328849596968359</v>
      </c>
      <c r="W16" s="12">
        <f t="shared" si="4"/>
        <v>-0.42751491766516159</v>
      </c>
      <c r="X16" s="12">
        <f t="shared" si="5"/>
        <v>9.4569487297246901E-2</v>
      </c>
      <c r="Y16" s="12">
        <f t="shared" si="6"/>
        <v>0.85098086828099273</v>
      </c>
      <c r="Z16" s="12">
        <f t="shared" si="7"/>
        <v>-1.0246812205353506</v>
      </c>
      <c r="AA16" s="12">
        <f t="shared" si="8"/>
        <v>3.0262391770745638</v>
      </c>
      <c r="AB16" s="12">
        <f t="shared" si="9"/>
        <v>18208.81250157276</v>
      </c>
      <c r="AC16" s="12">
        <f t="shared" si="10"/>
        <v>2.999523059840481</v>
      </c>
      <c r="AD16" s="14" t="s">
        <v>72</v>
      </c>
    </row>
    <row r="17" spans="1:30" x14ac:dyDescent="0.35">
      <c r="A17" t="s">
        <v>73</v>
      </c>
      <c r="B17" s="2">
        <v>20089</v>
      </c>
      <c r="C17" s="6">
        <v>2877.7</v>
      </c>
      <c r="D17" s="7">
        <v>130.37725</v>
      </c>
      <c r="E17" s="8">
        <v>60106.583333333336</v>
      </c>
      <c r="F17" s="8">
        <v>63672.083333333336</v>
      </c>
      <c r="G17" s="8">
        <v>100529</v>
      </c>
      <c r="H17" s="8">
        <v>161884</v>
      </c>
      <c r="J17" s="10">
        <f t="shared" si="0"/>
        <v>2877700000</v>
      </c>
      <c r="K17" s="10">
        <f t="shared" si="0"/>
        <v>130377250</v>
      </c>
      <c r="L17" s="13">
        <f t="shared" si="1"/>
        <v>60106.583333333336</v>
      </c>
      <c r="M17" s="13">
        <f t="shared" si="1"/>
        <v>63672.083333333336</v>
      </c>
      <c r="N17" s="13">
        <f t="shared" si="1"/>
        <v>100529</v>
      </c>
      <c r="O17" s="13">
        <f t="shared" si="1"/>
        <v>161884</v>
      </c>
      <c r="Q17" s="12">
        <f t="shared" si="2"/>
        <v>22.072102303124204</v>
      </c>
      <c r="R17" s="12">
        <f t="shared" si="2"/>
        <v>2169.1009997518295</v>
      </c>
      <c r="S17" s="12">
        <f t="shared" si="2"/>
        <v>0.94400214641424485</v>
      </c>
      <c r="T17" s="12">
        <f t="shared" si="2"/>
        <v>0.63337030442293607</v>
      </c>
      <c r="U17" s="12">
        <f t="shared" si="2"/>
        <v>0.62099404511872702</v>
      </c>
      <c r="V17" s="12">
        <f t="shared" si="3"/>
        <v>2.4340690970109824</v>
      </c>
      <c r="W17" s="12">
        <f t="shared" si="4"/>
        <v>-1.1637470357988566</v>
      </c>
      <c r="X17" s="12">
        <f t="shared" si="5"/>
        <v>-2.7468610733436205</v>
      </c>
      <c r="Y17" s="12">
        <f t="shared" si="6"/>
        <v>0.14133348143468005</v>
      </c>
      <c r="Z17" s="12">
        <f t="shared" si="7"/>
        <v>-0.98926804628788334</v>
      </c>
      <c r="AA17" s="12">
        <f t="shared" si="8"/>
        <v>-2.324473576984698</v>
      </c>
      <c r="AB17" s="12">
        <f t="shared" si="9"/>
        <v>17776.308961972773</v>
      </c>
      <c r="AC17" s="12">
        <f t="shared" si="10"/>
        <v>-2.3752429740414471</v>
      </c>
      <c r="AD17" s="15">
        <f>AVERAGE(AC58:AC70)</f>
        <v>2.1483853552812628</v>
      </c>
    </row>
    <row r="18" spans="1:30" x14ac:dyDescent="0.35">
      <c r="A18" t="s">
        <v>74</v>
      </c>
      <c r="B18" s="2">
        <v>20454</v>
      </c>
      <c r="C18" s="6">
        <v>3083</v>
      </c>
      <c r="D18" s="7">
        <v>134.66475</v>
      </c>
      <c r="E18" s="8">
        <v>62130.5</v>
      </c>
      <c r="F18" s="8">
        <v>64964.333333333336</v>
      </c>
      <c r="G18" s="8">
        <v>101591</v>
      </c>
      <c r="H18" s="8">
        <v>165069</v>
      </c>
      <c r="J18" s="10">
        <f t="shared" si="0"/>
        <v>3083000000</v>
      </c>
      <c r="K18" s="10">
        <f t="shared" si="0"/>
        <v>134664750</v>
      </c>
      <c r="L18" s="13">
        <f t="shared" si="1"/>
        <v>62130.5</v>
      </c>
      <c r="M18" s="13">
        <f t="shared" si="1"/>
        <v>64964.333333333336</v>
      </c>
      <c r="N18" s="13">
        <f t="shared" si="1"/>
        <v>101591</v>
      </c>
      <c r="O18" s="13">
        <f t="shared" si="1"/>
        <v>165069</v>
      </c>
      <c r="Q18" s="12">
        <f t="shared" si="2"/>
        <v>22.893890197694645</v>
      </c>
      <c r="R18" s="12">
        <f t="shared" si="2"/>
        <v>2167.4499641882812</v>
      </c>
      <c r="S18" s="12">
        <f t="shared" si="2"/>
        <v>0.95637862827294973</v>
      </c>
      <c r="T18" s="12">
        <f t="shared" si="2"/>
        <v>0.63946937556804573</v>
      </c>
      <c r="U18" s="12">
        <f t="shared" si="2"/>
        <v>0.61544566211705409</v>
      </c>
      <c r="V18" s="12">
        <f t="shared" si="3"/>
        <v>3.7231971983662016</v>
      </c>
      <c r="W18" s="12">
        <f t="shared" si="4"/>
        <v>-7.6116122012626075E-2</v>
      </c>
      <c r="X18" s="12">
        <f t="shared" si="5"/>
        <v>1.3110650124807943</v>
      </c>
      <c r="Y18" s="12">
        <f t="shared" si="6"/>
        <v>0.96295502054939419</v>
      </c>
      <c r="Z18" s="12">
        <f t="shared" si="7"/>
        <v>-0.8934679881853147</v>
      </c>
      <c r="AA18" s="12">
        <f t="shared" si="8"/>
        <v>5.0276331211984502</v>
      </c>
      <c r="AB18" s="12">
        <f t="shared" si="9"/>
        <v>18677.038087102967</v>
      </c>
      <c r="AC18" s="12">
        <f t="shared" si="10"/>
        <v>5.0670199705520558</v>
      </c>
      <c r="AD18" s="14" t="s">
        <v>75</v>
      </c>
    </row>
    <row r="19" spans="1:30" x14ac:dyDescent="0.35">
      <c r="A19" t="s">
        <v>76</v>
      </c>
      <c r="B19" s="2">
        <v>20820</v>
      </c>
      <c r="C19" s="6">
        <v>3148.8</v>
      </c>
      <c r="D19" s="7">
        <v>136.90100000000001</v>
      </c>
      <c r="E19" s="8">
        <v>63792.416666666664</v>
      </c>
      <c r="F19" s="8">
        <v>66537.333333333328</v>
      </c>
      <c r="G19" s="8">
        <v>102577</v>
      </c>
      <c r="H19" s="8">
        <v>168088</v>
      </c>
      <c r="J19" s="10">
        <f t="shared" si="0"/>
        <v>3148800000</v>
      </c>
      <c r="K19" s="10">
        <f t="shared" si="0"/>
        <v>136901000</v>
      </c>
      <c r="L19" s="13">
        <f t="shared" si="1"/>
        <v>63792.416666666664</v>
      </c>
      <c r="M19" s="13">
        <f t="shared" si="1"/>
        <v>66537.333333333328</v>
      </c>
      <c r="N19" s="13">
        <f t="shared" si="1"/>
        <v>102577</v>
      </c>
      <c r="O19" s="13">
        <f t="shared" si="1"/>
        <v>168088</v>
      </c>
      <c r="Q19" s="12">
        <f t="shared" si="2"/>
        <v>23.000562450237762</v>
      </c>
      <c r="R19" s="12">
        <f t="shared" si="2"/>
        <v>2146.0387794264993</v>
      </c>
      <c r="S19" s="12">
        <f t="shared" si="2"/>
        <v>0.95874621766226487</v>
      </c>
      <c r="T19" s="12">
        <f t="shared" si="2"/>
        <v>0.64865743132801046</v>
      </c>
      <c r="U19" s="12">
        <f t="shared" si="2"/>
        <v>0.61025772214554286</v>
      </c>
      <c r="V19" s="12">
        <f t="shared" si="3"/>
        <v>0.46594201169820604</v>
      </c>
      <c r="W19" s="12">
        <f t="shared" si="4"/>
        <v>-0.98785139752005646</v>
      </c>
      <c r="X19" s="12">
        <f t="shared" si="5"/>
        <v>0.247557747457261</v>
      </c>
      <c r="Y19" s="12">
        <f t="shared" si="6"/>
        <v>1.4368249850593484</v>
      </c>
      <c r="Z19" s="12">
        <f t="shared" si="7"/>
        <v>-0.84295662328098819</v>
      </c>
      <c r="AA19" s="12">
        <f t="shared" si="8"/>
        <v>0.3195167234137708</v>
      </c>
      <c r="AB19" s="12">
        <f t="shared" si="9"/>
        <v>18733.044595687974</v>
      </c>
      <c r="AC19" s="12">
        <f t="shared" si="10"/>
        <v>0.29986825707488673</v>
      </c>
      <c r="AD19" s="15">
        <f>AVERAGE(AC70:AC87)</f>
        <v>1.2544745584521855</v>
      </c>
    </row>
    <row r="20" spans="1:30" x14ac:dyDescent="0.35">
      <c r="A20" t="s">
        <v>77</v>
      </c>
      <c r="B20" s="2">
        <v>21185</v>
      </c>
      <c r="C20" s="6">
        <v>3215.1</v>
      </c>
      <c r="D20" s="7">
        <v>135.66849999999999</v>
      </c>
      <c r="E20" s="8">
        <v>64064.833333333336</v>
      </c>
      <c r="F20" s="8">
        <v>66942.25</v>
      </c>
      <c r="G20" s="8">
        <v>103635</v>
      </c>
      <c r="H20" s="8">
        <v>171187</v>
      </c>
      <c r="J20" s="10">
        <f t="shared" si="0"/>
        <v>3215100000</v>
      </c>
      <c r="K20" s="10">
        <f t="shared" si="0"/>
        <v>135668500</v>
      </c>
      <c r="L20" s="13">
        <f t="shared" si="1"/>
        <v>64064.833333333336</v>
      </c>
      <c r="M20" s="13">
        <f t="shared" si="1"/>
        <v>66942.25</v>
      </c>
      <c r="N20" s="13">
        <f t="shared" si="1"/>
        <v>103635</v>
      </c>
      <c r="O20" s="13">
        <f t="shared" si="1"/>
        <v>171187</v>
      </c>
      <c r="Q20" s="12">
        <f t="shared" si="2"/>
        <v>23.69820555250482</v>
      </c>
      <c r="R20" s="12">
        <f t="shared" si="2"/>
        <v>2117.6750635424009</v>
      </c>
      <c r="S20" s="12">
        <f t="shared" si="2"/>
        <v>0.95701643331876862</v>
      </c>
      <c r="T20" s="12">
        <f t="shared" si="2"/>
        <v>0.64594249047136587</v>
      </c>
      <c r="U20" s="12">
        <f t="shared" si="2"/>
        <v>0.60539059624854696</v>
      </c>
      <c r="V20" s="12">
        <f t="shared" si="3"/>
        <v>3.0331567055215558</v>
      </c>
      <c r="W20" s="12">
        <f t="shared" si="4"/>
        <v>-1.3216776954831255</v>
      </c>
      <c r="X20" s="12">
        <f t="shared" si="5"/>
        <v>-0.18042150379627975</v>
      </c>
      <c r="Y20" s="12">
        <f t="shared" si="6"/>
        <v>-0.41854771494503895</v>
      </c>
      <c r="Z20" s="12">
        <f t="shared" si="7"/>
        <v>-0.79755252909935459</v>
      </c>
      <c r="AA20" s="12">
        <f t="shared" si="8"/>
        <v>0.31495726219775699</v>
      </c>
      <c r="AB20" s="12">
        <f t="shared" si="9"/>
        <v>18781.215863354111</v>
      </c>
      <c r="AC20" s="12">
        <f t="shared" si="10"/>
        <v>0.25714596161920955</v>
      </c>
    </row>
    <row r="21" spans="1:30" x14ac:dyDescent="0.35">
      <c r="A21" t="s">
        <v>78</v>
      </c>
      <c r="B21" s="2">
        <v>21550</v>
      </c>
      <c r="C21" s="6">
        <v>3191.2</v>
      </c>
      <c r="D21" s="7">
        <v>130.92649999999998</v>
      </c>
      <c r="E21" s="8">
        <v>63043</v>
      </c>
      <c r="F21" s="8">
        <v>67670.083333333328</v>
      </c>
      <c r="G21" s="8">
        <v>104971</v>
      </c>
      <c r="H21" s="8">
        <v>174149</v>
      </c>
      <c r="J21" s="10">
        <f t="shared" si="0"/>
        <v>3191200000</v>
      </c>
      <c r="K21" s="10">
        <f t="shared" si="0"/>
        <v>130926499.99999997</v>
      </c>
      <c r="L21" s="13">
        <f t="shared" si="1"/>
        <v>63043</v>
      </c>
      <c r="M21" s="13">
        <f t="shared" si="1"/>
        <v>67670.083333333328</v>
      </c>
      <c r="N21" s="13">
        <f t="shared" si="1"/>
        <v>104971</v>
      </c>
      <c r="O21" s="13">
        <f t="shared" si="1"/>
        <v>174149</v>
      </c>
      <c r="Q21" s="12">
        <f t="shared" si="2"/>
        <v>24.373980821300506</v>
      </c>
      <c r="R21" s="12">
        <f t="shared" si="2"/>
        <v>2076.7809273035859</v>
      </c>
      <c r="S21" s="12">
        <f t="shared" si="2"/>
        <v>0.9316229106658408</v>
      </c>
      <c r="T21" s="12">
        <f t="shared" si="2"/>
        <v>0.64465503170716987</v>
      </c>
      <c r="U21" s="12">
        <f t="shared" si="2"/>
        <v>0.60276544797845522</v>
      </c>
      <c r="V21" s="12">
        <f t="shared" si="3"/>
        <v>2.8515883504279138</v>
      </c>
      <c r="W21" s="12">
        <f t="shared" si="4"/>
        <v>-1.9310864514978099</v>
      </c>
      <c r="X21" s="12">
        <f t="shared" si="5"/>
        <v>-2.6534050794579822</v>
      </c>
      <c r="Y21" s="12">
        <f t="shared" si="6"/>
        <v>-0.1993147661267014</v>
      </c>
      <c r="Z21" s="12">
        <f t="shared" si="7"/>
        <v>-0.43362884827731207</v>
      </c>
      <c r="AA21" s="12">
        <f t="shared" si="8"/>
        <v>-2.3658467949318918</v>
      </c>
      <c r="AB21" s="12">
        <f t="shared" si="9"/>
        <v>18324.538182820459</v>
      </c>
      <c r="AC21" s="12">
        <f t="shared" si="10"/>
        <v>-2.4315661129518329</v>
      </c>
    </row>
    <row r="22" spans="1:30" x14ac:dyDescent="0.35">
      <c r="A22" t="s">
        <v>79</v>
      </c>
      <c r="B22" s="2">
        <v>21915</v>
      </c>
      <c r="C22" s="6">
        <v>3412.4</v>
      </c>
      <c r="D22" s="7">
        <v>135.70249999999999</v>
      </c>
      <c r="E22" s="8">
        <v>64628.5</v>
      </c>
      <c r="F22" s="8">
        <v>68359.333333333328</v>
      </c>
      <c r="G22" s="8">
        <v>106147</v>
      </c>
      <c r="H22" s="8">
        <v>177135</v>
      </c>
      <c r="J22" s="10">
        <f t="shared" si="0"/>
        <v>3412400000</v>
      </c>
      <c r="K22" s="10">
        <f t="shared" si="0"/>
        <v>135702500</v>
      </c>
      <c r="L22" s="13">
        <f t="shared" si="1"/>
        <v>64628.5</v>
      </c>
      <c r="M22" s="13">
        <f t="shared" si="1"/>
        <v>68359.333333333328</v>
      </c>
      <c r="N22" s="13">
        <f t="shared" si="1"/>
        <v>106147</v>
      </c>
      <c r="O22" s="13">
        <f t="shared" si="1"/>
        <v>177135</v>
      </c>
      <c r="Q22" s="12">
        <f t="shared" si="2"/>
        <v>25.146183747535972</v>
      </c>
      <c r="R22" s="12">
        <f t="shared" si="2"/>
        <v>2099.7315425857014</v>
      </c>
      <c r="S22" s="12">
        <f t="shared" si="2"/>
        <v>0.94542320482938202</v>
      </c>
      <c r="T22" s="12">
        <f t="shared" si="2"/>
        <v>0.64400626803709315</v>
      </c>
      <c r="U22" s="12">
        <f t="shared" si="2"/>
        <v>0.59924351483331917</v>
      </c>
      <c r="V22" s="12">
        <f t="shared" si="3"/>
        <v>3.1681444729809272</v>
      </c>
      <c r="W22" s="12">
        <f t="shared" si="4"/>
        <v>1.1051052607611078</v>
      </c>
      <c r="X22" s="12">
        <f t="shared" si="5"/>
        <v>1.4813176023846353</v>
      </c>
      <c r="Y22" s="12">
        <f t="shared" si="6"/>
        <v>-0.10063733906778838</v>
      </c>
      <c r="Z22" s="12">
        <f t="shared" si="7"/>
        <v>-0.58429579149698041</v>
      </c>
      <c r="AA22" s="12">
        <f t="shared" si="8"/>
        <v>5.0696342055619006</v>
      </c>
      <c r="AB22" s="12">
        <f t="shared" si="9"/>
        <v>19264.402856578312</v>
      </c>
      <c r="AC22" s="12">
        <f t="shared" si="10"/>
        <v>5.1289951450945281</v>
      </c>
    </row>
    <row r="23" spans="1:30" x14ac:dyDescent="0.35">
      <c r="A23" t="s">
        <v>80</v>
      </c>
      <c r="B23" s="2">
        <v>22281</v>
      </c>
      <c r="C23" s="6">
        <v>3500.3</v>
      </c>
      <c r="D23" s="7">
        <v>136.702</v>
      </c>
      <c r="E23" s="8">
        <v>65784.5</v>
      </c>
      <c r="F23" s="8">
        <v>69658.666666666672</v>
      </c>
      <c r="G23" s="8">
        <v>107226</v>
      </c>
      <c r="H23" s="8">
        <v>179979</v>
      </c>
      <c r="J23" s="10">
        <f t="shared" si="0"/>
        <v>3500300000</v>
      </c>
      <c r="K23" s="10">
        <f t="shared" si="0"/>
        <v>136702000</v>
      </c>
      <c r="L23" s="13">
        <f t="shared" si="1"/>
        <v>65784.5</v>
      </c>
      <c r="M23" s="13">
        <f t="shared" si="1"/>
        <v>69658.666666666672</v>
      </c>
      <c r="N23" s="13">
        <f t="shared" si="1"/>
        <v>107226</v>
      </c>
      <c r="O23" s="13">
        <f t="shared" si="1"/>
        <v>179979</v>
      </c>
      <c r="Q23" s="12">
        <f t="shared" si="2"/>
        <v>25.605331304589544</v>
      </c>
      <c r="R23" s="12">
        <f t="shared" si="2"/>
        <v>2078.0274988789151</v>
      </c>
      <c r="S23" s="12">
        <f t="shared" si="2"/>
        <v>0.94438356557690828</v>
      </c>
      <c r="T23" s="12">
        <f t="shared" si="2"/>
        <v>0.64964343225212795</v>
      </c>
      <c r="U23" s="12">
        <f t="shared" si="2"/>
        <v>0.59576950644241833</v>
      </c>
      <c r="V23" s="12">
        <f t="shared" si="3"/>
        <v>1.8259134732464766</v>
      </c>
      <c r="W23" s="12">
        <f t="shared" si="4"/>
        <v>-1.0336580304003529</v>
      </c>
      <c r="X23" s="12">
        <f t="shared" si="5"/>
        <v>-0.10996548922885818</v>
      </c>
      <c r="Y23" s="12">
        <f t="shared" si="6"/>
        <v>0.87532753869254964</v>
      </c>
      <c r="Z23" s="12">
        <f t="shared" si="7"/>
        <v>-0.57973232999728452</v>
      </c>
      <c r="AA23" s="12">
        <f t="shared" si="8"/>
        <v>0.97788516231253064</v>
      </c>
      <c r="AB23" s="12">
        <f t="shared" si="9"/>
        <v>19448.380088788133</v>
      </c>
      <c r="AC23" s="12">
        <f t="shared" si="10"/>
        <v>0.95501134179716285</v>
      </c>
    </row>
    <row r="24" spans="1:30" x14ac:dyDescent="0.35">
      <c r="A24" t="s">
        <v>81</v>
      </c>
      <c r="B24" s="2">
        <v>22646</v>
      </c>
      <c r="C24" s="6">
        <v>3590.1</v>
      </c>
      <c r="D24" s="7">
        <v>135.76974999999999</v>
      </c>
      <c r="E24" s="8">
        <v>65744.25</v>
      </c>
      <c r="F24" s="8">
        <v>70449.916666666672</v>
      </c>
      <c r="G24" s="8">
        <v>108351</v>
      </c>
      <c r="H24" s="8">
        <v>182992</v>
      </c>
      <c r="J24" s="10">
        <f t="shared" si="0"/>
        <v>3590100000</v>
      </c>
      <c r="K24" s="10">
        <f t="shared" si="0"/>
        <v>135769750</v>
      </c>
      <c r="L24" s="13">
        <f t="shared" si="1"/>
        <v>65744.25</v>
      </c>
      <c r="M24" s="13">
        <f t="shared" si="1"/>
        <v>70449.916666666672</v>
      </c>
      <c r="N24" s="13">
        <f t="shared" si="1"/>
        <v>108351</v>
      </c>
      <c r="O24" s="13">
        <f t="shared" si="1"/>
        <v>182992</v>
      </c>
      <c r="Q24" s="12">
        <f t="shared" si="2"/>
        <v>26.442561763573991</v>
      </c>
      <c r="R24" s="12">
        <f t="shared" si="2"/>
        <v>2065.11976332531</v>
      </c>
      <c r="S24" s="12">
        <f t="shared" si="2"/>
        <v>0.93320550414656267</v>
      </c>
      <c r="T24" s="12">
        <f t="shared" si="2"/>
        <v>0.65020089031634842</v>
      </c>
      <c r="U24" s="12">
        <f t="shared" si="2"/>
        <v>0.59210785170936431</v>
      </c>
      <c r="V24" s="12">
        <f t="shared" si="3"/>
        <v>3.2697505414990724</v>
      </c>
      <c r="W24" s="12">
        <f t="shared" si="4"/>
        <v>-0.62115326002994964</v>
      </c>
      <c r="X24" s="12">
        <f t="shared" si="5"/>
        <v>-1.1836357426992183</v>
      </c>
      <c r="Y24" s="12">
        <f t="shared" si="6"/>
        <v>8.5809851457741004E-2</v>
      </c>
      <c r="Z24" s="12">
        <f t="shared" si="7"/>
        <v>-0.61460928991133867</v>
      </c>
      <c r="AA24" s="12">
        <f t="shared" si="8"/>
        <v>0.93616210031630676</v>
      </c>
      <c r="AB24" s="12">
        <f t="shared" si="9"/>
        <v>19618.890443298063</v>
      </c>
      <c r="AC24" s="12">
        <f t="shared" si="10"/>
        <v>0.87673293987209355</v>
      </c>
    </row>
    <row r="25" spans="1:30" x14ac:dyDescent="0.35">
      <c r="A25" t="s">
        <v>82</v>
      </c>
      <c r="B25" s="2">
        <v>23011</v>
      </c>
      <c r="C25" s="6">
        <v>3810.1</v>
      </c>
      <c r="D25" s="7">
        <v>139.1935</v>
      </c>
      <c r="E25" s="8">
        <v>66701.666666666672</v>
      </c>
      <c r="F25" s="8">
        <v>70619.416666666672</v>
      </c>
      <c r="G25" s="8">
        <v>110411</v>
      </c>
      <c r="H25" s="8">
        <v>185771</v>
      </c>
      <c r="J25" s="10">
        <f t="shared" si="0"/>
        <v>3810100000</v>
      </c>
      <c r="K25" s="10">
        <f t="shared" si="0"/>
        <v>139193500</v>
      </c>
      <c r="L25" s="13">
        <f t="shared" si="1"/>
        <v>66701.666666666672</v>
      </c>
      <c r="M25" s="13">
        <f t="shared" si="1"/>
        <v>70619.416666666672</v>
      </c>
      <c r="N25" s="13">
        <f t="shared" si="1"/>
        <v>110411</v>
      </c>
      <c r="O25" s="13">
        <f t="shared" si="1"/>
        <v>185771</v>
      </c>
      <c r="Q25" s="12">
        <f t="shared" si="2"/>
        <v>27.372686224572266</v>
      </c>
      <c r="R25" s="12">
        <f t="shared" si="2"/>
        <v>2086.8069263636589</v>
      </c>
      <c r="S25" s="12">
        <f t="shared" si="2"/>
        <v>0.94452304783977026</v>
      </c>
      <c r="T25" s="12">
        <f t="shared" si="2"/>
        <v>0.63960490047791141</v>
      </c>
      <c r="U25" s="12">
        <f t="shared" si="2"/>
        <v>0.59433926716225893</v>
      </c>
      <c r="V25" s="12">
        <f t="shared" si="3"/>
        <v>3.5175277997443022</v>
      </c>
      <c r="W25" s="12">
        <f t="shared" si="4"/>
        <v>1.0501649068249463</v>
      </c>
      <c r="X25" s="12">
        <f t="shared" si="5"/>
        <v>1.212760066557661</v>
      </c>
      <c r="Y25" s="12">
        <f t="shared" si="6"/>
        <v>-1.6296486203335792</v>
      </c>
      <c r="Z25" s="12">
        <f t="shared" si="7"/>
        <v>0.37685962894304925</v>
      </c>
      <c r="AA25" s="12">
        <f t="shared" si="8"/>
        <v>4.5276637817363801</v>
      </c>
      <c r="AB25" s="12">
        <f t="shared" si="9"/>
        <v>20509.659742370986</v>
      </c>
      <c r="AC25" s="12">
        <f t="shared" si="10"/>
        <v>4.5403653262012789</v>
      </c>
    </row>
    <row r="26" spans="1:30" x14ac:dyDescent="0.35">
      <c r="A26" t="s">
        <v>83</v>
      </c>
      <c r="B26" s="2">
        <v>23376</v>
      </c>
      <c r="C26" s="6">
        <v>3976.1</v>
      </c>
      <c r="D26" s="7">
        <v>140.31925000000001</v>
      </c>
      <c r="E26" s="8">
        <v>67759.5</v>
      </c>
      <c r="F26" s="8">
        <v>71812.166666666672</v>
      </c>
      <c r="G26" s="8">
        <v>112240</v>
      </c>
      <c r="H26" s="8">
        <v>188483</v>
      </c>
      <c r="J26" s="10">
        <f t="shared" si="0"/>
        <v>3976100000</v>
      </c>
      <c r="K26" s="10">
        <f t="shared" si="0"/>
        <v>140319250</v>
      </c>
      <c r="L26" s="13">
        <f t="shared" si="1"/>
        <v>67759.5</v>
      </c>
      <c r="M26" s="13">
        <f t="shared" si="1"/>
        <v>71812.166666666672</v>
      </c>
      <c r="N26" s="13">
        <f t="shared" si="1"/>
        <v>112240</v>
      </c>
      <c r="O26" s="13">
        <f t="shared" si="1"/>
        <v>188483</v>
      </c>
      <c r="Q26" s="12">
        <f t="shared" si="2"/>
        <v>28.336097862552716</v>
      </c>
      <c r="R26" s="12">
        <f t="shared" si="2"/>
        <v>2070.8424648942214</v>
      </c>
      <c r="S26" s="12">
        <f t="shared" si="2"/>
        <v>0.94356573746788486</v>
      </c>
      <c r="T26" s="12">
        <f t="shared" si="2"/>
        <v>0.6398090401520552</v>
      </c>
      <c r="U26" s="12">
        <f t="shared" si="2"/>
        <v>0.59549137057453461</v>
      </c>
      <c r="V26" s="12">
        <f t="shared" si="3"/>
        <v>3.5196094021477498</v>
      </c>
      <c r="W26" s="12">
        <f t="shared" si="4"/>
        <v>-0.76501861613312849</v>
      </c>
      <c r="X26" s="12">
        <f t="shared" si="5"/>
        <v>-0.101353839281626</v>
      </c>
      <c r="Y26" s="12">
        <f t="shared" si="6"/>
        <v>3.1916527529918248E-2</v>
      </c>
      <c r="Z26" s="12">
        <f t="shared" si="7"/>
        <v>0.19384608689521077</v>
      </c>
      <c r="AA26" s="12">
        <f t="shared" si="8"/>
        <v>2.8789995611581243</v>
      </c>
      <c r="AB26" s="12">
        <f t="shared" si="9"/>
        <v>21095.271191566349</v>
      </c>
      <c r="AC26" s="12">
        <f t="shared" si="10"/>
        <v>2.8552957803855916</v>
      </c>
    </row>
    <row r="27" spans="1:30" x14ac:dyDescent="0.35">
      <c r="A27" t="s">
        <v>84</v>
      </c>
      <c r="B27" s="2">
        <v>23742</v>
      </c>
      <c r="C27" s="6">
        <v>4205.3</v>
      </c>
      <c r="D27" s="7">
        <v>144.21925000000002</v>
      </c>
      <c r="E27" s="8">
        <v>69301.416666666672</v>
      </c>
      <c r="F27" s="8">
        <v>73077.25</v>
      </c>
      <c r="G27" s="8">
        <v>114067</v>
      </c>
      <c r="H27" s="8">
        <v>191141</v>
      </c>
      <c r="J27" s="10">
        <f t="shared" si="0"/>
        <v>4205300000</v>
      </c>
      <c r="K27" s="10">
        <f t="shared" si="0"/>
        <v>144219250.00000003</v>
      </c>
      <c r="L27" s="13">
        <f t="shared" si="1"/>
        <v>69301.416666666672</v>
      </c>
      <c r="M27" s="13">
        <f t="shared" si="1"/>
        <v>73077.25</v>
      </c>
      <c r="N27" s="13">
        <f t="shared" si="1"/>
        <v>114067</v>
      </c>
      <c r="O27" s="13">
        <f t="shared" si="1"/>
        <v>191141</v>
      </c>
      <c r="Q27" s="12">
        <f t="shared" si="2"/>
        <v>29.159075504830312</v>
      </c>
      <c r="R27" s="12">
        <f t="shared" si="2"/>
        <v>2081.0433168153131</v>
      </c>
      <c r="S27" s="12">
        <f t="shared" si="2"/>
        <v>0.94833093290547565</v>
      </c>
      <c r="T27" s="12">
        <f t="shared" si="2"/>
        <v>0.64065198523674682</v>
      </c>
      <c r="U27" s="12">
        <f t="shared" si="2"/>
        <v>0.59676887742556539</v>
      </c>
      <c r="V27" s="12">
        <f t="shared" si="3"/>
        <v>2.9043435912366578</v>
      </c>
      <c r="W27" s="12">
        <f t="shared" si="4"/>
        <v>0.49259429889143558</v>
      </c>
      <c r="X27" s="12">
        <f t="shared" si="5"/>
        <v>0.50501997352918604</v>
      </c>
      <c r="Y27" s="12">
        <f t="shared" si="6"/>
        <v>0.13174948020291399</v>
      </c>
      <c r="Z27" s="12">
        <f t="shared" si="7"/>
        <v>0.21452986796404172</v>
      </c>
      <c r="AA27" s="12">
        <f t="shared" si="8"/>
        <v>4.2482372118242351</v>
      </c>
      <c r="AB27" s="12">
        <f t="shared" si="9"/>
        <v>22001.035884504105</v>
      </c>
      <c r="AC27" s="12">
        <f t="shared" si="10"/>
        <v>4.2936859389599569</v>
      </c>
    </row>
    <row r="28" spans="1:30" x14ac:dyDescent="0.35">
      <c r="A28" t="s">
        <v>85</v>
      </c>
      <c r="B28" s="2">
        <v>24107</v>
      </c>
      <c r="C28" s="6">
        <v>4478.6000000000004</v>
      </c>
      <c r="D28" s="7">
        <v>149.16825</v>
      </c>
      <c r="E28" s="8">
        <v>71070.333333333328</v>
      </c>
      <c r="F28" s="8">
        <v>74424</v>
      </c>
      <c r="G28" s="8">
        <v>115824</v>
      </c>
      <c r="H28" s="8">
        <v>193526</v>
      </c>
      <c r="J28" s="10">
        <f t="shared" si="0"/>
        <v>4478600000</v>
      </c>
      <c r="K28" s="10">
        <f t="shared" si="0"/>
        <v>149168250</v>
      </c>
      <c r="L28" s="13">
        <f t="shared" si="1"/>
        <v>71070.333333333328</v>
      </c>
      <c r="M28" s="13">
        <f t="shared" si="1"/>
        <v>74424</v>
      </c>
      <c r="N28" s="13">
        <f t="shared" si="1"/>
        <v>115824</v>
      </c>
      <c r="O28" s="13">
        <f t="shared" si="1"/>
        <v>193526</v>
      </c>
      <c r="Q28" s="12">
        <f t="shared" si="2"/>
        <v>30.02381538966905</v>
      </c>
      <c r="R28" s="12">
        <f t="shared" si="2"/>
        <v>2098.8820933253915</v>
      </c>
      <c r="S28" s="12">
        <f t="shared" si="2"/>
        <v>0.95493837113475932</v>
      </c>
      <c r="T28" s="12">
        <f t="shared" si="2"/>
        <v>0.64256112722751757</v>
      </c>
      <c r="U28" s="12">
        <f t="shared" si="2"/>
        <v>0.59849322571644126</v>
      </c>
      <c r="V28" s="12">
        <f t="shared" si="3"/>
        <v>2.9655943128083395</v>
      </c>
      <c r="W28" s="12">
        <f t="shared" si="4"/>
        <v>0.85720351738653999</v>
      </c>
      <c r="X28" s="12">
        <f t="shared" si="5"/>
        <v>0.69674393189305128</v>
      </c>
      <c r="Y28" s="12">
        <f t="shared" si="6"/>
        <v>0.29799985557918962</v>
      </c>
      <c r="Z28" s="12">
        <f t="shared" si="7"/>
        <v>0.28894742271323715</v>
      </c>
      <c r="AA28" s="12">
        <f t="shared" si="8"/>
        <v>5.1064890403803576</v>
      </c>
      <c r="AB28" s="12">
        <f t="shared" si="9"/>
        <v>23142.110104068706</v>
      </c>
      <c r="AC28" s="12">
        <f t="shared" si="10"/>
        <v>5.1864567902836223</v>
      </c>
    </row>
    <row r="29" spans="1:30" x14ac:dyDescent="0.35">
      <c r="A29" t="s">
        <v>86</v>
      </c>
      <c r="B29" s="2">
        <v>24472</v>
      </c>
      <c r="C29" s="6">
        <v>4773.8999999999996</v>
      </c>
      <c r="D29" s="7">
        <v>154.405</v>
      </c>
      <c r="E29" s="8">
        <v>72878</v>
      </c>
      <c r="F29" s="8">
        <v>75744.583333333328</v>
      </c>
      <c r="G29" s="8">
        <v>117564</v>
      </c>
      <c r="H29" s="8">
        <v>195576</v>
      </c>
      <c r="J29" s="10">
        <f t="shared" si="0"/>
        <v>4773900000</v>
      </c>
      <c r="K29" s="10">
        <f t="shared" si="0"/>
        <v>154405000</v>
      </c>
      <c r="L29" s="13">
        <f t="shared" si="1"/>
        <v>72878</v>
      </c>
      <c r="M29" s="13">
        <f t="shared" si="1"/>
        <v>75744.583333333328</v>
      </c>
      <c r="N29" s="13">
        <f t="shared" si="1"/>
        <v>117564</v>
      </c>
      <c r="O29" s="13">
        <f t="shared" si="1"/>
        <v>195576</v>
      </c>
      <c r="Q29" s="12">
        <f t="shared" si="2"/>
        <v>30.918040218904828</v>
      </c>
      <c r="R29" s="12">
        <f t="shared" si="2"/>
        <v>2118.6777902796453</v>
      </c>
      <c r="S29" s="12">
        <f t="shared" si="2"/>
        <v>0.962154609515532</v>
      </c>
      <c r="T29" s="12">
        <f t="shared" si="2"/>
        <v>0.64428382271216811</v>
      </c>
      <c r="U29" s="12">
        <f t="shared" si="2"/>
        <v>0.60111670143575902</v>
      </c>
      <c r="V29" s="12">
        <f t="shared" si="3"/>
        <v>2.978385050766974</v>
      </c>
      <c r="W29" s="12">
        <f t="shared" si="4"/>
        <v>0.94315431139297967</v>
      </c>
      <c r="X29" s="12">
        <f t="shared" si="5"/>
        <v>0.75567582148756696</v>
      </c>
      <c r="Y29" s="12">
        <f t="shared" si="6"/>
        <v>0.26809830406073765</v>
      </c>
      <c r="Z29" s="12">
        <f t="shared" si="7"/>
        <v>0.43834676928502514</v>
      </c>
      <c r="AA29" s="12">
        <f t="shared" si="8"/>
        <v>5.3836602569932834</v>
      </c>
      <c r="AB29" s="12">
        <f t="shared" si="9"/>
        <v>24409.436740704379</v>
      </c>
      <c r="AC29" s="12">
        <f t="shared" si="10"/>
        <v>5.4762795222068394</v>
      </c>
    </row>
    <row r="30" spans="1:30" x14ac:dyDescent="0.35">
      <c r="A30" t="s">
        <v>87</v>
      </c>
      <c r="B30" s="2">
        <v>24837</v>
      </c>
      <c r="C30" s="6">
        <v>4904.8999999999996</v>
      </c>
      <c r="D30" s="7">
        <v>156.13850000000002</v>
      </c>
      <c r="E30" s="8">
        <v>74375.833333333328</v>
      </c>
      <c r="F30" s="8">
        <v>77347.666666666672</v>
      </c>
      <c r="G30" s="8">
        <v>119328</v>
      </c>
      <c r="H30" s="8">
        <v>197457</v>
      </c>
      <c r="J30" s="10">
        <f t="shared" si="0"/>
        <v>4904900000</v>
      </c>
      <c r="K30" s="10">
        <f t="shared" si="0"/>
        <v>156138500.00000003</v>
      </c>
      <c r="L30" s="13">
        <f t="shared" si="1"/>
        <v>74375.833333333328</v>
      </c>
      <c r="M30" s="13">
        <f t="shared" si="1"/>
        <v>77347.666666666672</v>
      </c>
      <c r="N30" s="13">
        <f t="shared" si="1"/>
        <v>119328</v>
      </c>
      <c r="O30" s="13">
        <f t="shared" si="1"/>
        <v>197457</v>
      </c>
      <c r="Q30" s="12">
        <f t="shared" si="2"/>
        <v>31.413776871175266</v>
      </c>
      <c r="R30" s="12">
        <f t="shared" si="2"/>
        <v>2099.3176547041494</v>
      </c>
      <c r="S30" s="12">
        <f t="shared" si="2"/>
        <v>0.96157824196377384</v>
      </c>
      <c r="T30" s="12">
        <f t="shared" si="2"/>
        <v>0.64819377402342004</v>
      </c>
      <c r="U30" s="12">
        <f t="shared" si="2"/>
        <v>0.60432397939804616</v>
      </c>
      <c r="V30" s="12">
        <f t="shared" si="3"/>
        <v>1.6033896351791421</v>
      </c>
      <c r="W30" s="12">
        <f t="shared" si="4"/>
        <v>-0.91378385445483046</v>
      </c>
      <c r="X30" s="12">
        <f t="shared" si="5"/>
        <v>-5.9903839368224965E-2</v>
      </c>
      <c r="Y30" s="12">
        <f t="shared" si="6"/>
        <v>0.6068678388963189</v>
      </c>
      <c r="Z30" s="12">
        <f t="shared" si="7"/>
        <v>0.53355329416511221</v>
      </c>
      <c r="AA30" s="12">
        <f t="shared" si="8"/>
        <v>1.7701230744175178</v>
      </c>
      <c r="AB30" s="12">
        <f t="shared" si="9"/>
        <v>24840.344986503387</v>
      </c>
      <c r="AC30" s="12">
        <f t="shared" si="10"/>
        <v>1.7653346546929516</v>
      </c>
    </row>
    <row r="31" spans="1:30" x14ac:dyDescent="0.35">
      <c r="A31" t="s">
        <v>88</v>
      </c>
      <c r="B31" s="2">
        <v>25203</v>
      </c>
      <c r="C31" s="6">
        <v>5145.8999999999996</v>
      </c>
      <c r="D31" s="7">
        <v>158.96299999999999</v>
      </c>
      <c r="E31" s="8">
        <v>75913</v>
      </c>
      <c r="F31" s="8">
        <v>78710.416666666672</v>
      </c>
      <c r="G31" s="8">
        <v>121349</v>
      </c>
      <c r="H31" s="8">
        <v>199399</v>
      </c>
      <c r="J31" s="10">
        <f t="shared" si="0"/>
        <v>5145900000</v>
      </c>
      <c r="K31" s="10">
        <f t="shared" si="0"/>
        <v>158963000</v>
      </c>
      <c r="L31" s="13">
        <f t="shared" si="1"/>
        <v>75913</v>
      </c>
      <c r="M31" s="13">
        <f t="shared" si="1"/>
        <v>78710.416666666672</v>
      </c>
      <c r="N31" s="13">
        <f t="shared" si="1"/>
        <v>121349</v>
      </c>
      <c r="O31" s="13">
        <f t="shared" si="1"/>
        <v>199399</v>
      </c>
      <c r="Q31" s="12">
        <f t="shared" si="2"/>
        <v>32.37168397677447</v>
      </c>
      <c r="R31" s="12">
        <f t="shared" si="2"/>
        <v>2094.0155177637557</v>
      </c>
      <c r="S31" s="12">
        <f t="shared" si="2"/>
        <v>0.96445938434662914</v>
      </c>
      <c r="T31" s="12">
        <f t="shared" si="2"/>
        <v>0.648628473795966</v>
      </c>
      <c r="U31" s="12">
        <f t="shared" si="2"/>
        <v>0.60857376416130471</v>
      </c>
      <c r="V31" s="12">
        <f t="shared" si="3"/>
        <v>3.0493216703215476</v>
      </c>
      <c r="W31" s="12">
        <f t="shared" si="4"/>
        <v>-0.25256477639353792</v>
      </c>
      <c r="X31" s="12">
        <f t="shared" si="5"/>
        <v>0.29962641178020721</v>
      </c>
      <c r="Y31" s="12">
        <f t="shared" si="6"/>
        <v>6.7063244043175096E-2</v>
      </c>
      <c r="Z31" s="12">
        <f t="shared" si="7"/>
        <v>0.7032295437774394</v>
      </c>
      <c r="AA31" s="12">
        <f t="shared" si="8"/>
        <v>3.8666760935288313</v>
      </c>
      <c r="AB31" s="12">
        <f t="shared" si="9"/>
        <v>25807.050185808348</v>
      </c>
      <c r="AC31" s="12">
        <f t="shared" si="10"/>
        <v>3.8916738065844392</v>
      </c>
    </row>
    <row r="32" spans="1:30" x14ac:dyDescent="0.35">
      <c r="A32" t="s">
        <v>89</v>
      </c>
      <c r="B32" s="2">
        <v>25568</v>
      </c>
      <c r="C32" s="6">
        <v>5306.6</v>
      </c>
      <c r="D32" s="7">
        <v>162.85275000000001</v>
      </c>
      <c r="E32" s="8">
        <v>77874.916666666672</v>
      </c>
      <c r="F32" s="8">
        <v>80705.083333333328</v>
      </c>
      <c r="G32" s="8">
        <v>123446</v>
      </c>
      <c r="H32" s="8">
        <v>201385</v>
      </c>
      <c r="J32" s="10">
        <f t="shared" si="0"/>
        <v>5306600000</v>
      </c>
      <c r="K32" s="10">
        <f t="shared" si="0"/>
        <v>162852750</v>
      </c>
      <c r="L32" s="13">
        <f t="shared" si="1"/>
        <v>77874.916666666672</v>
      </c>
      <c r="M32" s="13">
        <f t="shared" si="1"/>
        <v>80705.083333333328</v>
      </c>
      <c r="N32" s="13">
        <f t="shared" si="1"/>
        <v>123446</v>
      </c>
      <c r="O32" s="13">
        <f t="shared" si="1"/>
        <v>201385</v>
      </c>
      <c r="Q32" s="12">
        <f t="shared" si="2"/>
        <v>32.585264909557864</v>
      </c>
      <c r="R32" s="12">
        <f t="shared" si="2"/>
        <v>2091.2093003844839</v>
      </c>
      <c r="S32" s="12">
        <f t="shared" si="2"/>
        <v>0.96493199003367214</v>
      </c>
      <c r="T32" s="12">
        <f t="shared" si="2"/>
        <v>0.65376831435067417</v>
      </c>
      <c r="U32" s="12">
        <f t="shared" si="2"/>
        <v>0.61298507833254712</v>
      </c>
      <c r="V32" s="12">
        <f t="shared" si="3"/>
        <v>0.65977702283461781</v>
      </c>
      <c r="W32" s="12">
        <f t="shared" si="4"/>
        <v>-0.13401129817168789</v>
      </c>
      <c r="X32" s="12">
        <f t="shared" si="5"/>
        <v>4.9002134741327197E-2</v>
      </c>
      <c r="Y32" s="12">
        <f t="shared" si="6"/>
        <v>0.79241673197421036</v>
      </c>
      <c r="Z32" s="12">
        <f t="shared" si="7"/>
        <v>0.72486104906637205</v>
      </c>
      <c r="AA32" s="12">
        <f t="shared" si="8"/>
        <v>2.0920456404448395</v>
      </c>
      <c r="AB32" s="12">
        <f t="shared" si="9"/>
        <v>26350.52263078183</v>
      </c>
      <c r="AC32" s="12">
        <f t="shared" si="10"/>
        <v>2.1059068783938262</v>
      </c>
    </row>
    <row r="33" spans="1:29" x14ac:dyDescent="0.35">
      <c r="A33" t="s">
        <v>90</v>
      </c>
      <c r="B33" s="2">
        <v>25933</v>
      </c>
      <c r="C33" s="6">
        <v>5316.4</v>
      </c>
      <c r="D33" s="7">
        <v>160.04949999999999</v>
      </c>
      <c r="E33" s="8">
        <v>78668.75</v>
      </c>
      <c r="F33" s="8">
        <v>82796.083333333328</v>
      </c>
      <c r="G33" s="8">
        <v>125940</v>
      </c>
      <c r="H33" s="8">
        <v>203984</v>
      </c>
      <c r="J33" s="10">
        <f t="shared" si="0"/>
        <v>5316400000</v>
      </c>
      <c r="K33" s="10">
        <f t="shared" si="0"/>
        <v>160049500</v>
      </c>
      <c r="L33" s="13">
        <f t="shared" si="1"/>
        <v>78668.75</v>
      </c>
      <c r="M33" s="13">
        <f t="shared" si="1"/>
        <v>82796.083333333328</v>
      </c>
      <c r="N33" s="13">
        <f t="shared" si="1"/>
        <v>125940</v>
      </c>
      <c r="O33" s="13">
        <f t="shared" si="1"/>
        <v>203984</v>
      </c>
      <c r="Q33" s="12">
        <f t="shared" si="2"/>
        <v>33.217223421503974</v>
      </c>
      <c r="R33" s="12">
        <f t="shared" si="2"/>
        <v>2034.4736633034083</v>
      </c>
      <c r="S33" s="12">
        <f t="shared" si="2"/>
        <v>0.95015062105393477</v>
      </c>
      <c r="T33" s="12">
        <f t="shared" si="2"/>
        <v>0.6574248319305489</v>
      </c>
      <c r="U33" s="12">
        <f t="shared" si="2"/>
        <v>0.61740136481292651</v>
      </c>
      <c r="V33" s="12">
        <f t="shared" si="3"/>
        <v>1.9393996449012851</v>
      </c>
      <c r="W33" s="12">
        <f t="shared" si="4"/>
        <v>-2.7130539765026995</v>
      </c>
      <c r="X33" s="12">
        <f t="shared" si="5"/>
        <v>-1.5318560408823845</v>
      </c>
      <c r="Y33" s="12">
        <f t="shared" si="6"/>
        <v>0.55929868419921647</v>
      </c>
      <c r="Z33" s="12">
        <f t="shared" si="7"/>
        <v>0.72045578864541326</v>
      </c>
      <c r="AA33" s="12">
        <f t="shared" si="8"/>
        <v>-1.0257558996391691</v>
      </c>
      <c r="AB33" s="12">
        <f t="shared" si="9"/>
        <v>26062.828457133895</v>
      </c>
      <c r="AC33" s="12">
        <f t="shared" si="10"/>
        <v>-1.09179684091677</v>
      </c>
    </row>
    <row r="34" spans="1:29" x14ac:dyDescent="0.35">
      <c r="A34" t="s">
        <v>91</v>
      </c>
      <c r="B34" s="2">
        <v>26298</v>
      </c>
      <c r="C34" s="6">
        <v>5491.4</v>
      </c>
      <c r="D34" s="7">
        <v>159.35050000000001</v>
      </c>
      <c r="E34" s="8">
        <v>79354.5</v>
      </c>
      <c r="F34" s="8">
        <v>84376.166666666672</v>
      </c>
      <c r="G34" s="8">
        <v>128529</v>
      </c>
      <c r="H34" s="8">
        <v>206827</v>
      </c>
      <c r="J34" s="10">
        <f t="shared" si="0"/>
        <v>5491400000</v>
      </c>
      <c r="K34" s="10">
        <f t="shared" si="0"/>
        <v>159350500</v>
      </c>
      <c r="L34" s="13">
        <f t="shared" si="1"/>
        <v>79354.5</v>
      </c>
      <c r="M34" s="13">
        <f t="shared" si="1"/>
        <v>84376.166666666672</v>
      </c>
      <c r="N34" s="13">
        <f t="shared" si="1"/>
        <v>128529</v>
      </c>
      <c r="O34" s="13">
        <f t="shared" si="1"/>
        <v>206827</v>
      </c>
      <c r="Q34" s="12">
        <f t="shared" si="2"/>
        <v>34.461140693000651</v>
      </c>
      <c r="R34" s="12">
        <f t="shared" si="2"/>
        <v>2008.0839775942134</v>
      </c>
      <c r="S34" s="12">
        <f t="shared" si="2"/>
        <v>0.94048477354387194</v>
      </c>
      <c r="T34" s="12">
        <f t="shared" si="2"/>
        <v>0.65647571105872349</v>
      </c>
      <c r="U34" s="12">
        <f t="shared" si="2"/>
        <v>0.62143240486010043</v>
      </c>
      <c r="V34" s="12">
        <f t="shared" si="3"/>
        <v>3.7447960526748814</v>
      </c>
      <c r="W34" s="12">
        <f t="shared" si="4"/>
        <v>-1.2971259439331195</v>
      </c>
      <c r="X34" s="12">
        <f t="shared" si="5"/>
        <v>-1.0172963418516923</v>
      </c>
      <c r="Y34" s="12">
        <f t="shared" si="6"/>
        <v>-0.14436948921419113</v>
      </c>
      <c r="Z34" s="12">
        <f t="shared" si="7"/>
        <v>0.65290429806472705</v>
      </c>
      <c r="AA34" s="12">
        <f t="shared" si="8"/>
        <v>1.9389085757406055</v>
      </c>
      <c r="AB34" s="12">
        <f t="shared" si="9"/>
        <v>26550.692124335797</v>
      </c>
      <c r="AC34" s="12">
        <f t="shared" si="10"/>
        <v>1.8718753722540171</v>
      </c>
    </row>
    <row r="35" spans="1:29" x14ac:dyDescent="0.35">
      <c r="A35" t="s">
        <v>92</v>
      </c>
      <c r="B35" s="2">
        <v>26664</v>
      </c>
      <c r="C35" s="6">
        <v>5780</v>
      </c>
      <c r="D35" s="7">
        <v>163.64474999999999</v>
      </c>
      <c r="E35" s="8">
        <v>82135.166666666672</v>
      </c>
      <c r="F35" s="8">
        <v>87011</v>
      </c>
      <c r="G35" s="8">
        <v>131217</v>
      </c>
      <c r="H35" s="8">
        <v>209284</v>
      </c>
      <c r="J35" s="10">
        <f t="shared" si="0"/>
        <v>5780000000</v>
      </c>
      <c r="K35" s="10">
        <f t="shared" si="0"/>
        <v>163644750</v>
      </c>
      <c r="L35" s="13">
        <f t="shared" si="1"/>
        <v>82135.166666666672</v>
      </c>
      <c r="M35" s="13">
        <f t="shared" si="1"/>
        <v>87011</v>
      </c>
      <c r="N35" s="13">
        <f t="shared" si="1"/>
        <v>131217</v>
      </c>
      <c r="O35" s="13">
        <f t="shared" si="1"/>
        <v>209284</v>
      </c>
      <c r="Q35" s="12">
        <f t="shared" si="2"/>
        <v>35.320412051104604</v>
      </c>
      <c r="R35" s="12">
        <f t="shared" si="2"/>
        <v>1992.3834898165828</v>
      </c>
      <c r="S35" s="12">
        <f t="shared" si="2"/>
        <v>0.94396302383223585</v>
      </c>
      <c r="T35" s="12">
        <f t="shared" si="2"/>
        <v>0.66310767659678238</v>
      </c>
      <c r="U35" s="12">
        <f t="shared" si="2"/>
        <v>0.62698056229812116</v>
      </c>
      <c r="V35" s="12">
        <f t="shared" si="3"/>
        <v>2.4934501320163172</v>
      </c>
      <c r="W35" s="12">
        <f t="shared" si="4"/>
        <v>-0.78186410293660247</v>
      </c>
      <c r="X35" s="12">
        <f t="shared" si="5"/>
        <v>0.36983589593453381</v>
      </c>
      <c r="Y35" s="12">
        <f t="shared" si="6"/>
        <v>1.0102377630031745</v>
      </c>
      <c r="Z35" s="12">
        <f t="shared" si="7"/>
        <v>0.89280143658903022</v>
      </c>
      <c r="AA35" s="12">
        <f t="shared" si="8"/>
        <v>3.9844611246064532</v>
      </c>
      <c r="AB35" s="12">
        <f t="shared" si="9"/>
        <v>27617.973662582899</v>
      </c>
      <c r="AC35" s="12">
        <f t="shared" si="10"/>
        <v>4.0197880087233351</v>
      </c>
    </row>
    <row r="36" spans="1:29" x14ac:dyDescent="0.35">
      <c r="A36" t="s">
        <v>93</v>
      </c>
      <c r="B36" s="2">
        <v>27029</v>
      </c>
      <c r="C36" s="6">
        <v>6106.4</v>
      </c>
      <c r="D36" s="7">
        <v>168.87174999999999</v>
      </c>
      <c r="E36" s="8">
        <v>85051.333333333328</v>
      </c>
      <c r="F36" s="8">
        <v>89410.666666666672</v>
      </c>
      <c r="G36" s="8">
        <v>133674</v>
      </c>
      <c r="H36" s="8">
        <v>211357</v>
      </c>
      <c r="J36" s="10">
        <f t="shared" si="0"/>
        <v>6106400000</v>
      </c>
      <c r="K36" s="10">
        <f t="shared" si="0"/>
        <v>168871750</v>
      </c>
      <c r="L36" s="13">
        <f t="shared" si="1"/>
        <v>85051.333333333328</v>
      </c>
      <c r="M36" s="13">
        <f t="shared" si="1"/>
        <v>89410.666666666672</v>
      </c>
      <c r="N36" s="13">
        <f t="shared" si="1"/>
        <v>133674</v>
      </c>
      <c r="O36" s="13">
        <f t="shared" si="1"/>
        <v>211357</v>
      </c>
      <c r="Q36" s="12">
        <f t="shared" si="2"/>
        <v>36.159985314299163</v>
      </c>
      <c r="R36" s="12">
        <f t="shared" si="2"/>
        <v>1985.5273677857294</v>
      </c>
      <c r="S36" s="12">
        <f t="shared" si="2"/>
        <v>0.95124369948402865</v>
      </c>
      <c r="T36" s="12">
        <f t="shared" si="2"/>
        <v>0.66887103450683505</v>
      </c>
      <c r="U36" s="12">
        <f t="shared" si="2"/>
        <v>0.63245598679012283</v>
      </c>
      <c r="V36" s="12">
        <f t="shared" si="3"/>
        <v>2.3770200131861152</v>
      </c>
      <c r="W36" s="12">
        <f t="shared" si="4"/>
        <v>-0.3441165852807071</v>
      </c>
      <c r="X36" s="12">
        <f t="shared" si="5"/>
        <v>0.77128822506575823</v>
      </c>
      <c r="Y36" s="12">
        <f t="shared" si="6"/>
        <v>0.86914359665257734</v>
      </c>
      <c r="Z36" s="12">
        <f t="shared" si="7"/>
        <v>0.87330051699403555</v>
      </c>
      <c r="AA36" s="12">
        <f t="shared" si="8"/>
        <v>4.5466357666177792</v>
      </c>
      <c r="AB36" s="12">
        <f t="shared" si="9"/>
        <v>28891.401751538862</v>
      </c>
      <c r="AC36" s="12">
        <f t="shared" si="10"/>
        <v>4.6108672001567541</v>
      </c>
    </row>
    <row r="37" spans="1:29" x14ac:dyDescent="0.35">
      <c r="A37" t="s">
        <v>94</v>
      </c>
      <c r="B37" s="2">
        <v>27394</v>
      </c>
      <c r="C37" s="6">
        <v>6073.4</v>
      </c>
      <c r="D37" s="7">
        <v>169.5275</v>
      </c>
      <c r="E37" s="8">
        <v>86802.583333333328</v>
      </c>
      <c r="F37" s="8">
        <v>91975.916666666672</v>
      </c>
      <c r="G37" s="8">
        <v>136076</v>
      </c>
      <c r="H37" s="8">
        <v>213342</v>
      </c>
      <c r="J37" s="10">
        <f t="shared" si="0"/>
        <v>6073400000</v>
      </c>
      <c r="K37" s="10">
        <f t="shared" si="0"/>
        <v>169527500</v>
      </c>
      <c r="L37" s="13">
        <f t="shared" si="1"/>
        <v>86802.583333333328</v>
      </c>
      <c r="M37" s="13">
        <f t="shared" si="1"/>
        <v>91975.916666666672</v>
      </c>
      <c r="N37" s="13">
        <f t="shared" si="1"/>
        <v>136076</v>
      </c>
      <c r="O37" s="13">
        <f t="shared" si="1"/>
        <v>213342</v>
      </c>
      <c r="Q37" s="12">
        <f t="shared" si="2"/>
        <v>35.825456046954031</v>
      </c>
      <c r="R37" s="12">
        <f t="shared" si="2"/>
        <v>1953.0236715305134</v>
      </c>
      <c r="S37" s="12">
        <f t="shared" si="2"/>
        <v>0.94375339196583152</v>
      </c>
      <c r="T37" s="12">
        <f t="shared" si="2"/>
        <v>0.67591578725614121</v>
      </c>
      <c r="U37" s="12">
        <f t="shared" si="2"/>
        <v>0.637830338142513</v>
      </c>
      <c r="V37" s="12">
        <f t="shared" si="3"/>
        <v>-0.92513662391573437</v>
      </c>
      <c r="W37" s="12">
        <f t="shared" si="4"/>
        <v>-1.6370308857270643</v>
      </c>
      <c r="X37" s="12">
        <f t="shared" si="5"/>
        <v>-0.7874225629310394</v>
      </c>
      <c r="Y37" s="12">
        <f t="shared" si="6"/>
        <v>1.0532303517224895</v>
      </c>
      <c r="Z37" s="12">
        <f t="shared" si="7"/>
        <v>0.84975894997316725</v>
      </c>
      <c r="AA37" s="12">
        <f t="shared" si="8"/>
        <v>-1.4466007708781814</v>
      </c>
      <c r="AB37" s="12">
        <f t="shared" si="9"/>
        <v>28467.905991319109</v>
      </c>
      <c r="AC37" s="12">
        <f t="shared" si="10"/>
        <v>-1.465819359897258</v>
      </c>
    </row>
    <row r="38" spans="1:29" x14ac:dyDescent="0.35">
      <c r="A38" t="s">
        <v>95</v>
      </c>
      <c r="B38" s="2">
        <v>27759</v>
      </c>
      <c r="C38" s="6">
        <v>6060.9</v>
      </c>
      <c r="D38" s="7">
        <v>164.71125000000001</v>
      </c>
      <c r="E38" s="8">
        <v>85830.25</v>
      </c>
      <c r="F38" s="8">
        <v>93769.833333333328</v>
      </c>
      <c r="G38" s="8">
        <v>138408</v>
      </c>
      <c r="H38" s="8">
        <v>215465</v>
      </c>
      <c r="J38" s="10">
        <f t="shared" si="0"/>
        <v>6060900000</v>
      </c>
      <c r="K38" s="10">
        <f t="shared" si="0"/>
        <v>164711250</v>
      </c>
      <c r="L38" s="13">
        <f t="shared" si="1"/>
        <v>85830.25</v>
      </c>
      <c r="M38" s="13">
        <f t="shared" si="1"/>
        <v>93769.833333333328</v>
      </c>
      <c r="N38" s="13">
        <f t="shared" si="1"/>
        <v>138408</v>
      </c>
      <c r="O38" s="13">
        <f t="shared" si="1"/>
        <v>215465</v>
      </c>
      <c r="Q38" s="12">
        <f t="shared" si="2"/>
        <v>36.797122236641393</v>
      </c>
      <c r="R38" s="12">
        <f t="shared" si="2"/>
        <v>1919.0349556246194</v>
      </c>
      <c r="S38" s="12">
        <f t="shared" si="2"/>
        <v>0.91532902372653613</v>
      </c>
      <c r="T38" s="12">
        <f t="shared" si="2"/>
        <v>0.67748853630811312</v>
      </c>
      <c r="U38" s="12">
        <f t="shared" si="2"/>
        <v>0.64236883020444158</v>
      </c>
      <c r="V38" s="12">
        <f t="shared" si="3"/>
        <v>2.7122228071957188</v>
      </c>
      <c r="W38" s="12">
        <f t="shared" si="4"/>
        <v>-1.740312542103406</v>
      </c>
      <c r="X38" s="12">
        <f t="shared" si="5"/>
        <v>-3.0118427632972677</v>
      </c>
      <c r="Y38" s="12">
        <f t="shared" si="6"/>
        <v>0.23268417184874046</v>
      </c>
      <c r="Z38" s="12">
        <f t="shared" si="7"/>
        <v>0.71155161341893702</v>
      </c>
      <c r="AA38" s="12">
        <f t="shared" si="8"/>
        <v>-1.0956967129372774</v>
      </c>
      <c r="AB38" s="12">
        <f t="shared" si="9"/>
        <v>28129.394565242608</v>
      </c>
      <c r="AC38" s="12">
        <f t="shared" si="10"/>
        <v>-1.1890984401161209</v>
      </c>
    </row>
    <row r="39" spans="1:29" x14ac:dyDescent="0.35">
      <c r="A39" t="s">
        <v>96</v>
      </c>
      <c r="B39" s="2">
        <v>28125</v>
      </c>
      <c r="C39" s="6">
        <v>6387.4</v>
      </c>
      <c r="D39" s="7">
        <v>169.55725000000001</v>
      </c>
      <c r="E39" s="8">
        <v>88752.5</v>
      </c>
      <c r="F39" s="8">
        <v>96150.666666666672</v>
      </c>
      <c r="G39" s="8">
        <v>140908</v>
      </c>
      <c r="H39" s="8">
        <v>217563</v>
      </c>
      <c r="J39" s="10">
        <f t="shared" si="0"/>
        <v>6387400000</v>
      </c>
      <c r="K39" s="10">
        <f t="shared" si="0"/>
        <v>169557250</v>
      </c>
      <c r="L39" s="13">
        <f t="shared" si="1"/>
        <v>88752.5</v>
      </c>
      <c r="M39" s="13">
        <f t="shared" si="1"/>
        <v>96150.666666666672</v>
      </c>
      <c r="N39" s="13">
        <f t="shared" si="1"/>
        <v>140908</v>
      </c>
      <c r="O39" s="13">
        <f t="shared" si="1"/>
        <v>217563</v>
      </c>
      <c r="Q39" s="12">
        <f t="shared" si="2"/>
        <v>37.671052107768908</v>
      </c>
      <c r="R39" s="12">
        <f t="shared" si="2"/>
        <v>1910.45040984761</v>
      </c>
      <c r="S39" s="12">
        <f t="shared" si="2"/>
        <v>0.92305652240234071</v>
      </c>
      <c r="T39" s="12">
        <f t="shared" si="2"/>
        <v>0.68236485271713931</v>
      </c>
      <c r="U39" s="12">
        <f t="shared" si="2"/>
        <v>0.64766527396662121</v>
      </c>
      <c r="V39" s="12">
        <f t="shared" si="3"/>
        <v>2.3749951572497707</v>
      </c>
      <c r="W39" s="12">
        <f t="shared" si="4"/>
        <v>-0.44733660279863141</v>
      </c>
      <c r="X39" s="12">
        <f t="shared" si="5"/>
        <v>0.84423179812915805</v>
      </c>
      <c r="Y39" s="12">
        <f t="shared" si="6"/>
        <v>0.71976367830504095</v>
      </c>
      <c r="Z39" s="12">
        <f t="shared" si="7"/>
        <v>0.82451755333363685</v>
      </c>
      <c r="AA39" s="12">
        <f t="shared" si="8"/>
        <v>4.3161715842189752</v>
      </c>
      <c r="AB39" s="12">
        <f t="shared" si="9"/>
        <v>29358.852378391548</v>
      </c>
      <c r="AC39" s="12">
        <f t="shared" si="10"/>
        <v>4.3707226271698429</v>
      </c>
    </row>
    <row r="40" spans="1:29" x14ac:dyDescent="0.35">
      <c r="A40" t="s">
        <v>97</v>
      </c>
      <c r="B40" s="2">
        <v>28490</v>
      </c>
      <c r="C40" s="6">
        <v>6682.8</v>
      </c>
      <c r="D40" s="7">
        <v>175.494</v>
      </c>
      <c r="E40" s="8">
        <v>92017.25</v>
      </c>
      <c r="F40" s="8">
        <v>98984.166666666672</v>
      </c>
      <c r="G40" s="8">
        <v>143271</v>
      </c>
      <c r="H40" s="8">
        <v>219760</v>
      </c>
      <c r="J40" s="10">
        <f t="shared" si="0"/>
        <v>6682800000</v>
      </c>
      <c r="K40" s="10">
        <f t="shared" si="0"/>
        <v>175494000</v>
      </c>
      <c r="L40" s="13">
        <f t="shared" si="1"/>
        <v>92017.25</v>
      </c>
      <c r="M40" s="13">
        <f t="shared" si="1"/>
        <v>98984.166666666672</v>
      </c>
      <c r="N40" s="13">
        <f t="shared" si="1"/>
        <v>143271</v>
      </c>
      <c r="O40" s="13">
        <f t="shared" si="1"/>
        <v>219760</v>
      </c>
      <c r="Q40" s="12">
        <f t="shared" si="2"/>
        <v>38.079934356730142</v>
      </c>
      <c r="R40" s="12">
        <f t="shared" si="2"/>
        <v>1907.1858809081994</v>
      </c>
      <c r="S40" s="12">
        <f t="shared" si="2"/>
        <v>0.92961584765240224</v>
      </c>
      <c r="T40" s="12">
        <f t="shared" si="2"/>
        <v>0.69088766510086952</v>
      </c>
      <c r="U40" s="12">
        <f t="shared" si="2"/>
        <v>0.65194302875864585</v>
      </c>
      <c r="V40" s="12">
        <f t="shared" si="3"/>
        <v>1.0854017238263181</v>
      </c>
      <c r="W40" s="12">
        <f t="shared" si="4"/>
        <v>-0.17087744976699293</v>
      </c>
      <c r="X40" s="12">
        <f t="shared" si="5"/>
        <v>0.71060927374093641</v>
      </c>
      <c r="Y40" s="12">
        <f t="shared" si="6"/>
        <v>1.2490110458932335</v>
      </c>
      <c r="Z40" s="12">
        <f t="shared" si="7"/>
        <v>0.66048852145885739</v>
      </c>
      <c r="AA40" s="12">
        <f t="shared" si="8"/>
        <v>3.5346331151523525</v>
      </c>
      <c r="AB40" s="12">
        <f t="shared" si="9"/>
        <v>30409.537677466331</v>
      </c>
      <c r="AC40" s="12">
        <f t="shared" si="10"/>
        <v>3.5787682894856676</v>
      </c>
    </row>
    <row r="41" spans="1:29" x14ac:dyDescent="0.35">
      <c r="A41" t="s">
        <v>98</v>
      </c>
      <c r="B41" s="2">
        <v>28855</v>
      </c>
      <c r="C41" s="6">
        <v>7052.7</v>
      </c>
      <c r="D41" s="7">
        <v>183.55650000000003</v>
      </c>
      <c r="E41" s="8">
        <v>96046.166666666672</v>
      </c>
      <c r="F41" s="8">
        <v>102233.25</v>
      </c>
      <c r="G41" s="8">
        <v>145637</v>
      </c>
      <c r="H41" s="8">
        <v>222095</v>
      </c>
      <c r="J41" s="10">
        <f t="shared" si="0"/>
        <v>7052700000</v>
      </c>
      <c r="K41" s="10">
        <f t="shared" si="0"/>
        <v>183556500.00000003</v>
      </c>
      <c r="L41" s="13">
        <f t="shared" si="1"/>
        <v>96046.166666666672</v>
      </c>
      <c r="M41" s="13">
        <f t="shared" si="1"/>
        <v>102233.25</v>
      </c>
      <c r="N41" s="13">
        <f t="shared" si="1"/>
        <v>145637</v>
      </c>
      <c r="O41" s="13">
        <f t="shared" si="1"/>
        <v>222095</v>
      </c>
      <c r="Q41" s="12">
        <f t="shared" si="2"/>
        <v>38.422502063397367</v>
      </c>
      <c r="R41" s="12">
        <f t="shared" si="2"/>
        <v>1911.1278083282868</v>
      </c>
      <c r="S41" s="12">
        <f t="shared" si="2"/>
        <v>0.93948071362953511</v>
      </c>
      <c r="T41" s="12">
        <f t="shared" si="2"/>
        <v>0.70197305629750684</v>
      </c>
      <c r="U41" s="12">
        <f t="shared" si="2"/>
        <v>0.65574191224476008</v>
      </c>
      <c r="V41" s="12">
        <f t="shared" si="3"/>
        <v>0.89960162078557282</v>
      </c>
      <c r="W41" s="12">
        <f t="shared" si="4"/>
        <v>0.20668816078956986</v>
      </c>
      <c r="X41" s="12">
        <f t="shared" si="5"/>
        <v>1.0611766141944479</v>
      </c>
      <c r="Y41" s="12">
        <f t="shared" si="6"/>
        <v>1.6045142729562034</v>
      </c>
      <c r="Z41" s="12">
        <f t="shared" si="7"/>
        <v>0.58270175744461472</v>
      </c>
      <c r="AA41" s="12">
        <f t="shared" si="8"/>
        <v>4.3546824261704087</v>
      </c>
      <c r="AB41" s="12">
        <f t="shared" si="9"/>
        <v>31755.329926382845</v>
      </c>
      <c r="AC41" s="12">
        <f t="shared" si="10"/>
        <v>4.4255597148185277</v>
      </c>
    </row>
    <row r="42" spans="1:29" x14ac:dyDescent="0.35">
      <c r="A42" t="s">
        <v>99</v>
      </c>
      <c r="B42" s="2">
        <v>29220</v>
      </c>
      <c r="C42" s="6">
        <v>7276</v>
      </c>
      <c r="D42" s="7">
        <v>188.91024999999999</v>
      </c>
      <c r="E42" s="8">
        <v>98825.25</v>
      </c>
      <c r="F42" s="8">
        <v>104960.58333333333</v>
      </c>
      <c r="G42" s="8">
        <v>147980</v>
      </c>
      <c r="H42" s="8">
        <v>224567</v>
      </c>
      <c r="J42" s="10">
        <f t="shared" si="0"/>
        <v>7276000000</v>
      </c>
      <c r="K42" s="10">
        <f t="shared" si="0"/>
        <v>188910250</v>
      </c>
      <c r="L42" s="13">
        <f t="shared" si="1"/>
        <v>98825.25</v>
      </c>
      <c r="M42" s="13">
        <f t="shared" si="1"/>
        <v>104960.58333333333</v>
      </c>
      <c r="N42" s="13">
        <f t="shared" si="1"/>
        <v>147980</v>
      </c>
      <c r="O42" s="13">
        <f t="shared" si="1"/>
        <v>224567</v>
      </c>
      <c r="Q42" s="12">
        <f t="shared" si="2"/>
        <v>38.515644333751084</v>
      </c>
      <c r="R42" s="12">
        <f t="shared" si="2"/>
        <v>1911.5585338767166</v>
      </c>
      <c r="S42" s="12">
        <f t="shared" si="2"/>
        <v>0.94154631063883509</v>
      </c>
      <c r="T42" s="12">
        <f t="shared" si="2"/>
        <v>0.70928898049285938</v>
      </c>
      <c r="U42" s="12">
        <f t="shared" si="2"/>
        <v>0.65895701505564042</v>
      </c>
      <c r="V42" s="12">
        <f t="shared" si="3"/>
        <v>0.24241594209568618</v>
      </c>
      <c r="W42" s="12">
        <f t="shared" si="4"/>
        <v>2.2537767832830902E-2</v>
      </c>
      <c r="X42" s="12">
        <f t="shared" si="5"/>
        <v>0.21986582367612417</v>
      </c>
      <c r="Y42" s="12">
        <f t="shared" si="6"/>
        <v>1.0421944446044273</v>
      </c>
      <c r="Z42" s="12">
        <f t="shared" si="7"/>
        <v>0.49030003280929879</v>
      </c>
      <c r="AA42" s="12">
        <f t="shared" si="8"/>
        <v>2.0173140110183674</v>
      </c>
      <c r="AB42" s="12">
        <f t="shared" si="9"/>
        <v>32400.130028009462</v>
      </c>
      <c r="AC42" s="12">
        <f t="shared" si="10"/>
        <v>2.0305255940386457</v>
      </c>
    </row>
    <row r="43" spans="1:29" x14ac:dyDescent="0.35">
      <c r="A43" t="s">
        <v>100</v>
      </c>
      <c r="B43" s="2">
        <v>29586</v>
      </c>
      <c r="C43" s="6">
        <v>7257.3</v>
      </c>
      <c r="D43" s="7">
        <v>188.25624999999999</v>
      </c>
      <c r="E43" s="8">
        <v>99303.333333333328</v>
      </c>
      <c r="F43" s="8">
        <v>106974</v>
      </c>
      <c r="G43" s="8">
        <v>150228</v>
      </c>
      <c r="H43" s="8">
        <v>227225</v>
      </c>
      <c r="J43" s="10">
        <f t="shared" si="0"/>
        <v>7257300000</v>
      </c>
      <c r="K43" s="10">
        <f t="shared" si="0"/>
        <v>188256250</v>
      </c>
      <c r="L43" s="13">
        <f t="shared" si="1"/>
        <v>99303.333333333328</v>
      </c>
      <c r="M43" s="13">
        <f t="shared" si="1"/>
        <v>106974</v>
      </c>
      <c r="N43" s="13">
        <f t="shared" si="1"/>
        <v>150228</v>
      </c>
      <c r="O43" s="13">
        <f t="shared" si="1"/>
        <v>227225</v>
      </c>
      <c r="Q43" s="12">
        <f t="shared" si="2"/>
        <v>38.550114538029945</v>
      </c>
      <c r="R43" s="12">
        <f t="shared" si="2"/>
        <v>1895.7696955456347</v>
      </c>
      <c r="S43" s="12">
        <f t="shared" si="2"/>
        <v>0.9282941026168352</v>
      </c>
      <c r="T43" s="12">
        <f t="shared" si="2"/>
        <v>0.712077641984184</v>
      </c>
      <c r="U43" s="12">
        <f t="shared" si="2"/>
        <v>0.66114203982836395</v>
      </c>
      <c r="V43" s="12">
        <f t="shared" si="3"/>
        <v>8.9496631499041968E-2</v>
      </c>
      <c r="W43" s="12">
        <f t="shared" si="4"/>
        <v>-0.82596677272871455</v>
      </c>
      <c r="X43" s="12">
        <f t="shared" si="5"/>
        <v>-1.4074940204490072</v>
      </c>
      <c r="Y43" s="12">
        <f t="shared" si="6"/>
        <v>0.3931629516345847</v>
      </c>
      <c r="Z43" s="12">
        <f t="shared" si="7"/>
        <v>0.33158836203284192</v>
      </c>
      <c r="AA43" s="12">
        <f t="shared" si="8"/>
        <v>-1.4192128480112531</v>
      </c>
      <c r="AB43" s="12">
        <f t="shared" si="9"/>
        <v>31938.827153702274</v>
      </c>
      <c r="AC43" s="12">
        <f t="shared" si="10"/>
        <v>-1.4237685895346686</v>
      </c>
    </row>
    <row r="44" spans="1:29" x14ac:dyDescent="0.35">
      <c r="A44" t="s">
        <v>101</v>
      </c>
      <c r="B44" s="2">
        <v>29951</v>
      </c>
      <c r="C44" s="6">
        <v>7441.5</v>
      </c>
      <c r="D44" s="7">
        <v>189.20425</v>
      </c>
      <c r="E44" s="8">
        <v>100399.58333333333</v>
      </c>
      <c r="F44" s="8">
        <v>108675.91666666667</v>
      </c>
      <c r="G44" s="8">
        <v>151991</v>
      </c>
      <c r="H44" s="8">
        <v>229466</v>
      </c>
      <c r="J44" s="10">
        <f t="shared" si="0"/>
        <v>7441500000</v>
      </c>
      <c r="K44" s="10">
        <f t="shared" si="0"/>
        <v>189204250</v>
      </c>
      <c r="L44" s="13">
        <f t="shared" si="1"/>
        <v>100399.58333333333</v>
      </c>
      <c r="M44" s="13">
        <f t="shared" si="1"/>
        <v>108675.91666666667</v>
      </c>
      <c r="N44" s="13">
        <f t="shared" si="1"/>
        <v>151991</v>
      </c>
      <c r="O44" s="13">
        <f t="shared" si="1"/>
        <v>229466</v>
      </c>
      <c r="Q44" s="12">
        <f t="shared" si="2"/>
        <v>39.330511867465979</v>
      </c>
      <c r="R44" s="12">
        <f t="shared" si="2"/>
        <v>1884.5123029229039</v>
      </c>
      <c r="S44" s="12">
        <f t="shared" si="2"/>
        <v>0.92384390592518573</v>
      </c>
      <c r="T44" s="12">
        <f t="shared" si="2"/>
        <v>0.71501547240735752</v>
      </c>
      <c r="U44" s="12">
        <f t="shared" si="2"/>
        <v>0.66236828113968949</v>
      </c>
      <c r="V44" s="12">
        <f t="shared" si="3"/>
        <v>2.0243709747377547</v>
      </c>
      <c r="W44" s="12">
        <f t="shared" si="4"/>
        <v>-0.59381646669326438</v>
      </c>
      <c r="X44" s="12">
        <f t="shared" si="5"/>
        <v>-0.47939512694354924</v>
      </c>
      <c r="Y44" s="12">
        <f t="shared" si="6"/>
        <v>0.41257164246686351</v>
      </c>
      <c r="Z44" s="12">
        <f t="shared" si="7"/>
        <v>0.18547320204351792</v>
      </c>
      <c r="AA44" s="12">
        <f t="shared" si="8"/>
        <v>1.5492042256113225</v>
      </c>
      <c r="AB44" s="12">
        <f t="shared" si="9"/>
        <v>32429.640992565342</v>
      </c>
      <c r="AC44" s="12">
        <f t="shared" si="10"/>
        <v>1.5367309403726104</v>
      </c>
    </row>
    <row r="45" spans="1:29" x14ac:dyDescent="0.35">
      <c r="A45" t="s">
        <v>102</v>
      </c>
      <c r="B45" s="2">
        <v>30316</v>
      </c>
      <c r="C45" s="6">
        <v>7307.3</v>
      </c>
      <c r="D45" s="7">
        <v>185.85224999999997</v>
      </c>
      <c r="E45" s="8">
        <v>99529.166666666672</v>
      </c>
      <c r="F45" s="8">
        <v>110244.08333333333</v>
      </c>
      <c r="G45" s="8">
        <v>153547</v>
      </c>
      <c r="H45" s="8">
        <v>231664</v>
      </c>
      <c r="J45" s="10">
        <f t="shared" si="0"/>
        <v>7307300000</v>
      </c>
      <c r="K45" s="10">
        <f t="shared" si="0"/>
        <v>185852249.99999997</v>
      </c>
      <c r="L45" s="13">
        <f t="shared" si="1"/>
        <v>99529.166666666672</v>
      </c>
      <c r="M45" s="13">
        <f t="shared" si="1"/>
        <v>110244.08333333333</v>
      </c>
      <c r="N45" s="13">
        <f t="shared" si="1"/>
        <v>153547</v>
      </c>
      <c r="O45" s="13">
        <f t="shared" si="1"/>
        <v>231664</v>
      </c>
      <c r="Q45" s="12">
        <f t="shared" si="2"/>
        <v>39.317791417644933</v>
      </c>
      <c r="R45" s="12">
        <f t="shared" si="2"/>
        <v>1867.314438816092</v>
      </c>
      <c r="S45" s="12">
        <f t="shared" si="2"/>
        <v>0.90280733130802948</v>
      </c>
      <c r="T45" s="12">
        <f t="shared" si="2"/>
        <v>0.71798265894698909</v>
      </c>
      <c r="U45" s="12">
        <f t="shared" si="2"/>
        <v>0.66280043511292219</v>
      </c>
      <c r="V45" s="12">
        <f t="shared" si="3"/>
        <v>-3.2342446657984691E-2</v>
      </c>
      <c r="W45" s="12">
        <f t="shared" si="4"/>
        <v>-0.91258964349226757</v>
      </c>
      <c r="X45" s="12">
        <f t="shared" si="5"/>
        <v>-2.2770702368912765</v>
      </c>
      <c r="Y45" s="12">
        <f t="shared" si="6"/>
        <v>0.41498214432220681</v>
      </c>
      <c r="Z45" s="12">
        <f t="shared" si="7"/>
        <v>6.5243760236999293E-2</v>
      </c>
      <c r="AA45" s="12">
        <f t="shared" si="8"/>
        <v>-2.7417764224823227</v>
      </c>
      <c r="AB45" s="12">
        <f t="shared" si="9"/>
        <v>31542.665239312108</v>
      </c>
      <c r="AC45" s="12">
        <f t="shared" si="10"/>
        <v>-2.7350773123161587</v>
      </c>
    </row>
    <row r="46" spans="1:29" x14ac:dyDescent="0.35">
      <c r="A46" t="s">
        <v>103</v>
      </c>
      <c r="B46" s="2">
        <v>30681</v>
      </c>
      <c r="C46" s="6">
        <v>7642.3</v>
      </c>
      <c r="D46" s="7">
        <v>189.25475</v>
      </c>
      <c r="E46" s="8">
        <v>100821.66666666667</v>
      </c>
      <c r="F46" s="8">
        <v>111515.41666666667</v>
      </c>
      <c r="G46" s="8">
        <v>154963</v>
      </c>
      <c r="H46" s="8">
        <v>233792</v>
      </c>
      <c r="J46" s="10">
        <f t="shared" si="0"/>
        <v>7642300000</v>
      </c>
      <c r="K46" s="10">
        <f t="shared" si="0"/>
        <v>189254750</v>
      </c>
      <c r="L46" s="13">
        <f t="shared" si="1"/>
        <v>100821.66666666667</v>
      </c>
      <c r="M46" s="13">
        <f t="shared" si="1"/>
        <v>111515.41666666667</v>
      </c>
      <c r="N46" s="13">
        <f t="shared" si="1"/>
        <v>154963</v>
      </c>
      <c r="O46" s="13">
        <f t="shared" si="1"/>
        <v>233792</v>
      </c>
      <c r="Q46" s="12">
        <f t="shared" si="2"/>
        <v>40.381020819820904</v>
      </c>
      <c r="R46" s="12">
        <f t="shared" si="2"/>
        <v>1877.1237994478699</v>
      </c>
      <c r="S46" s="12">
        <f t="shared" si="2"/>
        <v>0.90410518724989442</v>
      </c>
      <c r="T46" s="12">
        <f t="shared" si="2"/>
        <v>0.71962608278535312</v>
      </c>
      <c r="U46" s="12">
        <f t="shared" si="2"/>
        <v>0.6628242198193266</v>
      </c>
      <c r="V46" s="12">
        <f t="shared" si="3"/>
        <v>2.7041941163023164</v>
      </c>
      <c r="W46" s="12">
        <f t="shared" si="4"/>
        <v>0.52531916574249937</v>
      </c>
      <c r="X46" s="12">
        <f t="shared" si="5"/>
        <v>0.14375779824300494</v>
      </c>
      <c r="Y46" s="12">
        <f t="shared" si="6"/>
        <v>0.22889464221522715</v>
      </c>
      <c r="Z46" s="12">
        <f t="shared" si="7"/>
        <v>3.588517017250048E-3</v>
      </c>
      <c r="AA46" s="12">
        <f t="shared" si="8"/>
        <v>3.6057542395202979</v>
      </c>
      <c r="AB46" s="12">
        <f t="shared" si="9"/>
        <v>32688.458116616479</v>
      </c>
      <c r="AC46" s="12">
        <f t="shared" si="10"/>
        <v>3.6325176348013688</v>
      </c>
    </row>
    <row r="47" spans="1:29" x14ac:dyDescent="0.35">
      <c r="A47" t="s">
        <v>104</v>
      </c>
      <c r="B47" s="2">
        <v>31047</v>
      </c>
      <c r="C47" s="6">
        <v>8195.2999999999993</v>
      </c>
      <c r="D47" s="7">
        <v>198.685</v>
      </c>
      <c r="E47" s="8">
        <v>105002.75</v>
      </c>
      <c r="F47" s="8">
        <v>113531.83333333333</v>
      </c>
      <c r="G47" s="8">
        <v>156466</v>
      </c>
      <c r="H47" s="8">
        <v>235825</v>
      </c>
      <c r="J47" s="10">
        <f t="shared" si="0"/>
        <v>8195299999.999999</v>
      </c>
      <c r="K47" s="10">
        <f t="shared" si="0"/>
        <v>198685000</v>
      </c>
      <c r="L47" s="13">
        <f t="shared" si="1"/>
        <v>105002.75</v>
      </c>
      <c r="M47" s="13">
        <f t="shared" si="1"/>
        <v>113531.83333333333</v>
      </c>
      <c r="N47" s="13">
        <f t="shared" si="1"/>
        <v>156466</v>
      </c>
      <c r="O47" s="13">
        <f t="shared" si="1"/>
        <v>235825</v>
      </c>
      <c r="Q47" s="12">
        <f t="shared" si="2"/>
        <v>41.247703651508665</v>
      </c>
      <c r="R47" s="12">
        <f t="shared" si="2"/>
        <v>1892.1885379192449</v>
      </c>
      <c r="S47" s="12">
        <f t="shared" si="2"/>
        <v>0.92487496164805472</v>
      </c>
      <c r="T47" s="12">
        <f t="shared" si="2"/>
        <v>0.72560066297683412</v>
      </c>
      <c r="U47" s="12">
        <f t="shared" si="2"/>
        <v>0.66348351531856253</v>
      </c>
      <c r="V47" s="12">
        <f t="shared" si="3"/>
        <v>2.1462628088449787</v>
      </c>
      <c r="W47" s="12">
        <f t="shared" si="4"/>
        <v>0.80254368283041444</v>
      </c>
      <c r="X47" s="12">
        <f t="shared" si="5"/>
        <v>2.2972741104757777</v>
      </c>
      <c r="Y47" s="12">
        <f t="shared" si="6"/>
        <v>0.83023396933530336</v>
      </c>
      <c r="Z47" s="12">
        <f t="shared" si="7"/>
        <v>9.9467623469706723E-2</v>
      </c>
      <c r="AA47" s="12">
        <f t="shared" si="8"/>
        <v>6.1757821949561809</v>
      </c>
      <c r="AB47" s="12">
        <f t="shared" si="9"/>
        <v>34751.616664899819</v>
      </c>
      <c r="AC47" s="12">
        <f t="shared" si="10"/>
        <v>6.3115811119722975</v>
      </c>
    </row>
    <row r="48" spans="1:29" x14ac:dyDescent="0.35">
      <c r="A48" t="s">
        <v>105</v>
      </c>
      <c r="B48" s="2">
        <v>31412</v>
      </c>
      <c r="C48" s="6">
        <v>8537</v>
      </c>
      <c r="D48" s="7">
        <v>203.30449999999999</v>
      </c>
      <c r="E48" s="8">
        <v>107154</v>
      </c>
      <c r="F48" s="8">
        <v>115467.41666666667</v>
      </c>
      <c r="G48" s="8">
        <v>157974</v>
      </c>
      <c r="H48" s="8">
        <v>237924</v>
      </c>
      <c r="J48" s="10">
        <f t="shared" si="0"/>
        <v>8537000000</v>
      </c>
      <c r="K48" s="10">
        <f t="shared" si="0"/>
        <v>203304500</v>
      </c>
      <c r="L48" s="13">
        <f t="shared" si="1"/>
        <v>107154</v>
      </c>
      <c r="M48" s="13">
        <f t="shared" si="1"/>
        <v>115467.41666666667</v>
      </c>
      <c r="N48" s="13">
        <f t="shared" si="1"/>
        <v>157974</v>
      </c>
      <c r="O48" s="13">
        <f t="shared" si="1"/>
        <v>237924</v>
      </c>
      <c r="Q48" s="12">
        <f t="shared" si="2"/>
        <v>41.991200391530931</v>
      </c>
      <c r="R48" s="12">
        <f t="shared" si="2"/>
        <v>1897.3113462866529</v>
      </c>
      <c r="S48" s="12">
        <f t="shared" si="2"/>
        <v>0.92800205541390102</v>
      </c>
      <c r="T48" s="12">
        <f t="shared" si="2"/>
        <v>0.73092671367862228</v>
      </c>
      <c r="U48" s="12">
        <f t="shared" si="2"/>
        <v>0.66396832602007361</v>
      </c>
      <c r="V48" s="12">
        <f t="shared" si="3"/>
        <v>1.8025166838471218</v>
      </c>
      <c r="W48" s="12">
        <f t="shared" si="4"/>
        <v>0.27073456290149789</v>
      </c>
      <c r="X48" s="12">
        <f t="shared" si="5"/>
        <v>0.33810989544726944</v>
      </c>
      <c r="Y48" s="12">
        <f t="shared" si="6"/>
        <v>0.73401954732752461</v>
      </c>
      <c r="Z48" s="12">
        <f t="shared" si="7"/>
        <v>7.3070496902749582E-2</v>
      </c>
      <c r="AA48" s="12">
        <f t="shared" si="8"/>
        <v>3.2184511864261633</v>
      </c>
      <c r="AB48" s="12">
        <f t="shared" si="9"/>
        <v>35881.20576318488</v>
      </c>
      <c r="AC48" s="12">
        <f t="shared" si="10"/>
        <v>3.25046488966938</v>
      </c>
    </row>
    <row r="49" spans="1:29" x14ac:dyDescent="0.35">
      <c r="A49" t="s">
        <v>106</v>
      </c>
      <c r="B49" s="2">
        <v>31777</v>
      </c>
      <c r="C49" s="6">
        <v>8832.6</v>
      </c>
      <c r="D49" s="7">
        <v>205.66300000000001</v>
      </c>
      <c r="E49" s="8">
        <v>109600.58333333333</v>
      </c>
      <c r="F49" s="8">
        <v>117845.58333333333</v>
      </c>
      <c r="G49" s="8">
        <v>159591</v>
      </c>
      <c r="H49" s="8">
        <v>240133</v>
      </c>
      <c r="J49" s="10">
        <f t="shared" si="0"/>
        <v>8832600000</v>
      </c>
      <c r="K49" s="10">
        <f t="shared" si="0"/>
        <v>205663000</v>
      </c>
      <c r="L49" s="13">
        <f t="shared" si="1"/>
        <v>109600.58333333333</v>
      </c>
      <c r="M49" s="13">
        <f t="shared" si="1"/>
        <v>117845.58333333333</v>
      </c>
      <c r="N49" s="13">
        <f t="shared" si="1"/>
        <v>159591</v>
      </c>
      <c r="O49" s="13">
        <f t="shared" si="1"/>
        <v>240133</v>
      </c>
      <c r="Q49" s="12">
        <f t="shared" si="2"/>
        <v>42.946956914953105</v>
      </c>
      <c r="R49" s="12">
        <f t="shared" si="2"/>
        <v>1876.4772389441359</v>
      </c>
      <c r="S49" s="12">
        <f t="shared" si="2"/>
        <v>0.93003556207381555</v>
      </c>
      <c r="T49" s="12">
        <f t="shared" si="2"/>
        <v>0.73842248831909896</v>
      </c>
      <c r="U49" s="12">
        <f t="shared" si="2"/>
        <v>0.66459420404525826</v>
      </c>
      <c r="V49" s="12">
        <f t="shared" si="3"/>
        <v>2.2760876433885802</v>
      </c>
      <c r="W49" s="12">
        <f t="shared" si="4"/>
        <v>-1.0980858457043774</v>
      </c>
      <c r="X49" s="12">
        <f t="shared" si="5"/>
        <v>0.21912738749350069</v>
      </c>
      <c r="Y49" s="12">
        <f t="shared" si="6"/>
        <v>1.0255165805545419</v>
      </c>
      <c r="Z49" s="12">
        <f t="shared" si="7"/>
        <v>9.4263235256453193E-2</v>
      </c>
      <c r="AA49" s="12">
        <f t="shared" si="8"/>
        <v>2.5169090009886985</v>
      </c>
      <c r="AB49" s="12">
        <f t="shared" si="9"/>
        <v>36782.116577063549</v>
      </c>
      <c r="AC49" s="12">
        <f t="shared" si="10"/>
        <v>2.5108153271789613</v>
      </c>
    </row>
    <row r="50" spans="1:29" x14ac:dyDescent="0.35">
      <c r="A50" t="s">
        <v>107</v>
      </c>
      <c r="B50" s="2">
        <v>32142</v>
      </c>
      <c r="C50" s="6">
        <v>9137.7000000000007</v>
      </c>
      <c r="D50" s="7">
        <v>211.77799999999999</v>
      </c>
      <c r="E50" s="8">
        <v>112439.33333333333</v>
      </c>
      <c r="F50" s="8">
        <v>119852.83333333333</v>
      </c>
      <c r="G50" s="8">
        <v>160805</v>
      </c>
      <c r="H50" s="8">
        <v>242289</v>
      </c>
      <c r="J50" s="10">
        <f t="shared" si="0"/>
        <v>9137700000</v>
      </c>
      <c r="K50" s="10">
        <f t="shared" si="0"/>
        <v>211778000</v>
      </c>
      <c r="L50" s="13">
        <f t="shared" si="1"/>
        <v>112439.33333333333</v>
      </c>
      <c r="M50" s="13">
        <f t="shared" si="1"/>
        <v>119852.83333333333</v>
      </c>
      <c r="N50" s="13">
        <f t="shared" si="1"/>
        <v>160805</v>
      </c>
      <c r="O50" s="13">
        <f t="shared" si="1"/>
        <v>242289</v>
      </c>
      <c r="Q50" s="12">
        <f t="shared" si="2"/>
        <v>43.147541293241034</v>
      </c>
      <c r="R50" s="12">
        <f t="shared" si="2"/>
        <v>1883.4867988070605</v>
      </c>
      <c r="S50" s="12">
        <f t="shared" si="2"/>
        <v>0.93814497501797345</v>
      </c>
      <c r="T50" s="12">
        <f t="shared" si="2"/>
        <v>0.74533026543536163</v>
      </c>
      <c r="U50" s="12">
        <f t="shared" si="2"/>
        <v>0.66369088155054501</v>
      </c>
      <c r="V50" s="12">
        <f t="shared" si="3"/>
        <v>0.46705143436620578</v>
      </c>
      <c r="W50" s="12">
        <f t="shared" si="4"/>
        <v>0.37354888817455745</v>
      </c>
      <c r="X50" s="12">
        <f t="shared" si="5"/>
        <v>0.8719465442886154</v>
      </c>
      <c r="Y50" s="12">
        <f t="shared" si="6"/>
        <v>0.93547761959242859</v>
      </c>
      <c r="Z50" s="12">
        <f t="shared" si="7"/>
        <v>-0.13592091071737977</v>
      </c>
      <c r="AA50" s="12">
        <f t="shared" si="8"/>
        <v>2.5121035757044274</v>
      </c>
      <c r="AB50" s="12">
        <f t="shared" si="9"/>
        <v>37714.052226886073</v>
      </c>
      <c r="AC50" s="12">
        <f t="shared" si="10"/>
        <v>2.5336650974665753</v>
      </c>
    </row>
    <row r="51" spans="1:29" x14ac:dyDescent="0.35">
      <c r="A51" t="s">
        <v>108</v>
      </c>
      <c r="B51" s="2">
        <v>32508</v>
      </c>
      <c r="C51" s="6">
        <v>9519.4</v>
      </c>
      <c r="D51" s="7">
        <v>217.60500000000002</v>
      </c>
      <c r="E51" s="8">
        <v>114974.08333333333</v>
      </c>
      <c r="F51" s="8">
        <v>121670.66666666667</v>
      </c>
      <c r="G51" s="8">
        <v>161924</v>
      </c>
      <c r="H51" s="8">
        <v>244499</v>
      </c>
      <c r="J51" s="10">
        <f t="shared" si="0"/>
        <v>9519400000</v>
      </c>
      <c r="K51" s="10">
        <f t="shared" si="0"/>
        <v>217605000.00000003</v>
      </c>
      <c r="L51" s="13">
        <f t="shared" si="1"/>
        <v>114974.08333333333</v>
      </c>
      <c r="M51" s="13">
        <f t="shared" si="1"/>
        <v>121670.66666666667</v>
      </c>
      <c r="N51" s="13">
        <f t="shared" si="1"/>
        <v>161924</v>
      </c>
      <c r="O51" s="13">
        <f t="shared" si="1"/>
        <v>244499</v>
      </c>
      <c r="Q51" s="12">
        <f t="shared" si="2"/>
        <v>43.746237448588033</v>
      </c>
      <c r="R51" s="12">
        <f t="shared" si="2"/>
        <v>1892.6439219273332</v>
      </c>
      <c r="S51" s="12">
        <f t="shared" si="2"/>
        <v>0.94496139852936334</v>
      </c>
      <c r="T51" s="12">
        <f t="shared" si="2"/>
        <v>0.75140600940358859</v>
      </c>
      <c r="U51" s="12">
        <f t="shared" si="2"/>
        <v>0.66226855733561285</v>
      </c>
      <c r="V51" s="12">
        <f t="shared" si="3"/>
        <v>1.3875556692283242</v>
      </c>
      <c r="W51" s="12">
        <f t="shared" si="4"/>
        <v>0.48617930988805735</v>
      </c>
      <c r="X51" s="12">
        <f t="shared" si="5"/>
        <v>0.72658530322131654</v>
      </c>
      <c r="Y51" s="12">
        <f t="shared" si="6"/>
        <v>0.8151747285719102</v>
      </c>
      <c r="Z51" s="12">
        <f t="shared" si="7"/>
        <v>-0.21430522167327215</v>
      </c>
      <c r="AA51" s="12">
        <f t="shared" si="8"/>
        <v>3.2011897892363361</v>
      </c>
      <c r="AB51" s="12">
        <f t="shared" si="9"/>
        <v>38934.310569777386</v>
      </c>
      <c r="AC51" s="12">
        <f t="shared" si="10"/>
        <v>3.2355535161013638</v>
      </c>
    </row>
    <row r="52" spans="1:29" x14ac:dyDescent="0.35">
      <c r="A52" t="s">
        <v>109</v>
      </c>
      <c r="B52" s="2">
        <v>32873</v>
      </c>
      <c r="C52" s="6">
        <v>9869</v>
      </c>
      <c r="D52" s="7">
        <v>223.48174999999998</v>
      </c>
      <c r="E52" s="8">
        <v>117327</v>
      </c>
      <c r="F52" s="8">
        <v>123850.66666666667</v>
      </c>
      <c r="G52" s="8">
        <v>162916</v>
      </c>
      <c r="H52" s="8">
        <v>246819</v>
      </c>
      <c r="J52" s="10">
        <f t="shared" si="0"/>
        <v>9869000000</v>
      </c>
      <c r="K52" s="10">
        <f t="shared" si="0"/>
        <v>223481749.99999997</v>
      </c>
      <c r="L52" s="13">
        <f t="shared" si="1"/>
        <v>117327</v>
      </c>
      <c r="M52" s="13">
        <f t="shared" si="1"/>
        <v>123850.66666666667</v>
      </c>
      <c r="N52" s="13">
        <f t="shared" si="1"/>
        <v>162916</v>
      </c>
      <c r="O52" s="13">
        <f t="shared" si="1"/>
        <v>246819</v>
      </c>
      <c r="Q52" s="12">
        <f t="shared" si="2"/>
        <v>44.160205475391173</v>
      </c>
      <c r="R52" s="12">
        <f t="shared" si="2"/>
        <v>1904.7768203397341</v>
      </c>
      <c r="S52" s="12">
        <f t="shared" si="2"/>
        <v>0.94732635001291876</v>
      </c>
      <c r="T52" s="12">
        <f t="shared" si="2"/>
        <v>0.76021180649332587</v>
      </c>
      <c r="U52" s="12">
        <f t="shared" si="2"/>
        <v>0.66006263699310019</v>
      </c>
      <c r="V52" s="12">
        <f t="shared" si="3"/>
        <v>0.94629401509020994</v>
      </c>
      <c r="W52" s="12">
        <f t="shared" si="4"/>
        <v>0.64105552406528155</v>
      </c>
      <c r="X52" s="12">
        <f t="shared" si="5"/>
        <v>0.25026963929277724</v>
      </c>
      <c r="Y52" s="12">
        <f t="shared" si="6"/>
        <v>1.1719093245909251</v>
      </c>
      <c r="Z52" s="12">
        <f t="shared" si="7"/>
        <v>-0.33308547085298956</v>
      </c>
      <c r="AA52" s="12">
        <f t="shared" si="8"/>
        <v>2.6764430321862043</v>
      </c>
      <c r="AB52" s="12">
        <f t="shared" si="9"/>
        <v>39984.766164679386</v>
      </c>
      <c r="AC52" s="12">
        <f t="shared" si="10"/>
        <v>2.6980202796178743</v>
      </c>
    </row>
    <row r="53" spans="1:29" x14ac:dyDescent="0.35">
      <c r="A53" t="s">
        <v>110</v>
      </c>
      <c r="B53" s="2">
        <v>33238</v>
      </c>
      <c r="C53" s="6">
        <v>10055.1</v>
      </c>
      <c r="D53" s="7">
        <v>224.15799999999999</v>
      </c>
      <c r="E53" s="8">
        <v>118795.66666666667</v>
      </c>
      <c r="F53" s="8">
        <v>125856.66666666667</v>
      </c>
      <c r="G53" s="8">
        <v>164229</v>
      </c>
      <c r="H53" s="8">
        <v>249623</v>
      </c>
      <c r="J53" s="10">
        <f t="shared" si="0"/>
        <v>10055100000</v>
      </c>
      <c r="K53" s="10">
        <f t="shared" si="0"/>
        <v>224158000</v>
      </c>
      <c r="L53" s="13">
        <f t="shared" si="1"/>
        <v>118795.66666666667</v>
      </c>
      <c r="M53" s="13">
        <f t="shared" si="1"/>
        <v>125856.66666666667</v>
      </c>
      <c r="N53" s="13">
        <f t="shared" si="1"/>
        <v>164229</v>
      </c>
      <c r="O53" s="13">
        <f t="shared" si="1"/>
        <v>249623</v>
      </c>
      <c r="Q53" s="12">
        <f t="shared" si="2"/>
        <v>44.857198940033371</v>
      </c>
      <c r="R53" s="12">
        <f t="shared" si="2"/>
        <v>1886.9206789248765</v>
      </c>
      <c r="S53" s="12">
        <f t="shared" si="2"/>
        <v>0.94389649601398418</v>
      </c>
      <c r="T53" s="12">
        <f t="shared" si="2"/>
        <v>0.76634861484065953</v>
      </c>
      <c r="U53" s="12">
        <f t="shared" si="2"/>
        <v>0.65790812545318345</v>
      </c>
      <c r="V53" s="12">
        <f t="shared" si="3"/>
        <v>1.5783293060776415</v>
      </c>
      <c r="W53" s="12">
        <f t="shared" si="4"/>
        <v>-0.93744008348825014</v>
      </c>
      <c r="X53" s="12">
        <f t="shared" si="5"/>
        <v>-0.36205622264047221</v>
      </c>
      <c r="Y53" s="12">
        <f t="shared" si="6"/>
        <v>0.8072498078714796</v>
      </c>
      <c r="Z53" s="12">
        <f t="shared" si="7"/>
        <v>-0.32641016460673855</v>
      </c>
      <c r="AA53" s="12">
        <f t="shared" si="8"/>
        <v>0.75967264321366024</v>
      </c>
      <c r="AB53" s="12">
        <f t="shared" si="9"/>
        <v>40281.143965099371</v>
      </c>
      <c r="AC53" s="12">
        <f t="shared" si="10"/>
        <v>0.7412267942229267</v>
      </c>
    </row>
    <row r="54" spans="1:29" x14ac:dyDescent="0.35">
      <c r="A54" t="s">
        <v>111</v>
      </c>
      <c r="B54" s="2">
        <v>33603</v>
      </c>
      <c r="C54" s="6">
        <v>10044.200000000001</v>
      </c>
      <c r="D54" s="7">
        <v>221.2825</v>
      </c>
      <c r="E54" s="8">
        <v>117712.58333333333</v>
      </c>
      <c r="F54" s="8">
        <v>126352.41666666667</v>
      </c>
      <c r="G54" s="8">
        <v>165923</v>
      </c>
      <c r="H54" s="8">
        <v>252981</v>
      </c>
      <c r="J54" s="10">
        <f t="shared" si="0"/>
        <v>10044200000</v>
      </c>
      <c r="K54" s="10">
        <f t="shared" si="0"/>
        <v>221282500</v>
      </c>
      <c r="L54" s="13">
        <f t="shared" si="1"/>
        <v>117712.58333333333</v>
      </c>
      <c r="M54" s="13">
        <f t="shared" si="1"/>
        <v>126352.41666666667</v>
      </c>
      <c r="N54" s="13">
        <f t="shared" si="1"/>
        <v>165923</v>
      </c>
      <c r="O54" s="13">
        <f t="shared" si="1"/>
        <v>252981</v>
      </c>
      <c r="Q54" s="12">
        <f t="shared" si="2"/>
        <v>45.39084654231582</v>
      </c>
      <c r="R54" s="12">
        <f t="shared" si="2"/>
        <v>1879.8542495102834</v>
      </c>
      <c r="S54" s="12">
        <f t="shared" si="2"/>
        <v>0.9316211469375667</v>
      </c>
      <c r="T54" s="12">
        <f t="shared" si="2"/>
        <v>0.76151236818684975</v>
      </c>
      <c r="U54" s="12">
        <f t="shared" si="2"/>
        <v>0.655871389550994</v>
      </c>
      <c r="V54" s="12">
        <f t="shared" si="3"/>
        <v>1.1896587724878893</v>
      </c>
      <c r="W54" s="12">
        <f t="shared" si="4"/>
        <v>-0.37449530833587596</v>
      </c>
      <c r="X54" s="12">
        <f t="shared" si="5"/>
        <v>-1.3004973668464204</v>
      </c>
      <c r="Y54" s="12">
        <f t="shared" si="6"/>
        <v>-0.63107658318339865</v>
      </c>
      <c r="Z54" s="12">
        <f t="shared" si="7"/>
        <v>-0.30957755701626066</v>
      </c>
      <c r="AA54" s="12">
        <f t="shared" si="8"/>
        <v>-1.4259880428940663</v>
      </c>
      <c r="AB54" s="12">
        <f t="shared" si="9"/>
        <v>39703.376933445594</v>
      </c>
      <c r="AC54" s="12">
        <f t="shared" si="10"/>
        <v>-1.4343362049359154</v>
      </c>
    </row>
    <row r="55" spans="1:29" x14ac:dyDescent="0.35">
      <c r="A55" t="s">
        <v>112</v>
      </c>
      <c r="B55" s="2">
        <v>33969</v>
      </c>
      <c r="C55" s="6">
        <v>10398</v>
      </c>
      <c r="D55" s="7">
        <v>221.17199999999997</v>
      </c>
      <c r="E55" s="8">
        <v>118487.91666666667</v>
      </c>
      <c r="F55" s="8">
        <v>128099.08333333333</v>
      </c>
      <c r="G55" s="8">
        <v>167953</v>
      </c>
      <c r="H55" s="8">
        <v>256514</v>
      </c>
      <c r="J55" s="10">
        <f t="shared" si="0"/>
        <v>10398000000</v>
      </c>
      <c r="K55" s="10">
        <f t="shared" si="0"/>
        <v>221171999.99999997</v>
      </c>
      <c r="L55" s="13">
        <f t="shared" si="1"/>
        <v>118487.91666666667</v>
      </c>
      <c r="M55" s="13">
        <f t="shared" si="1"/>
        <v>128099.08333333333</v>
      </c>
      <c r="N55" s="13">
        <f t="shared" si="1"/>
        <v>167953</v>
      </c>
      <c r="O55" s="13">
        <f t="shared" si="1"/>
        <v>256514</v>
      </c>
      <c r="Q55" s="12">
        <f t="shared" si="2"/>
        <v>47.013184309044554</v>
      </c>
      <c r="R55" s="12">
        <f t="shared" si="2"/>
        <v>1866.620717302397</v>
      </c>
      <c r="S55" s="12">
        <f t="shared" si="2"/>
        <v>0.92497083963000004</v>
      </c>
      <c r="T55" s="12">
        <f t="shared" si="2"/>
        <v>0.76270792027134571</v>
      </c>
      <c r="U55" s="12">
        <f t="shared" si="2"/>
        <v>0.65475178742680706</v>
      </c>
      <c r="V55" s="12">
        <f t="shared" si="3"/>
        <v>3.574151817627591</v>
      </c>
      <c r="W55" s="12">
        <f t="shared" si="4"/>
        <v>-0.70396586391385796</v>
      </c>
      <c r="X55" s="12">
        <f t="shared" si="5"/>
        <v>-0.7138424593975401</v>
      </c>
      <c r="Y55" s="12">
        <f t="shared" si="6"/>
        <v>0.15699706721015172</v>
      </c>
      <c r="Z55" s="12">
        <f t="shared" si="7"/>
        <v>-0.17070452256705559</v>
      </c>
      <c r="AA55" s="12">
        <f t="shared" si="8"/>
        <v>2.1426360389592891</v>
      </c>
      <c r="AB55" s="12">
        <f t="shared" si="9"/>
        <v>40535.799215637358</v>
      </c>
      <c r="AC55" s="12">
        <f t="shared" si="10"/>
        <v>2.0966032274462254</v>
      </c>
    </row>
    <row r="56" spans="1:29" x14ac:dyDescent="0.35">
      <c r="A56" t="s">
        <v>113</v>
      </c>
      <c r="B56" s="2">
        <v>34334</v>
      </c>
      <c r="C56" s="6">
        <v>10684.2</v>
      </c>
      <c r="D56" s="7">
        <v>226.30374999999998</v>
      </c>
      <c r="E56" s="8">
        <v>120258.66666666667</v>
      </c>
      <c r="F56" s="8">
        <v>129185.33333333333</v>
      </c>
      <c r="G56" s="8">
        <v>169921</v>
      </c>
      <c r="H56" s="8">
        <v>259919</v>
      </c>
      <c r="J56" s="10">
        <f t="shared" ref="J56:J87" si="11">C56*1000000</f>
        <v>10684200000</v>
      </c>
      <c r="K56" s="10">
        <f t="shared" ref="K56:K87" si="12">D56*1000000</f>
        <v>226303749.99999997</v>
      </c>
      <c r="L56" s="13">
        <f t="shared" ref="L56:L87" si="13">E56</f>
        <v>120258.66666666667</v>
      </c>
      <c r="M56" s="13">
        <f t="shared" ref="M56:M87" si="14">F56</f>
        <v>129185.33333333333</v>
      </c>
      <c r="N56" s="13">
        <f t="shared" ref="N56:N87" si="15">G56</f>
        <v>169921</v>
      </c>
      <c r="O56" s="13">
        <f t="shared" ref="O56:O87" si="16">H56</f>
        <v>259919</v>
      </c>
      <c r="Q56" s="12">
        <f t="shared" ref="Q56:Q87" si="17">J56/K56</f>
        <v>47.211767370182784</v>
      </c>
      <c r="R56" s="12">
        <f t="shared" ref="R56:R87" si="18">K56/L56</f>
        <v>1881.8082411246864</v>
      </c>
      <c r="S56" s="12">
        <f t="shared" ref="S56:S87" si="19">L56/M56</f>
        <v>0.93090030860056361</v>
      </c>
      <c r="T56" s="12">
        <f t="shared" ref="T56:T87" si="20">M56/N56</f>
        <v>0.76026702604936014</v>
      </c>
      <c r="U56" s="12">
        <f t="shared" ref="U56:U87" si="21">N56/O56</f>
        <v>0.65374597470750506</v>
      </c>
      <c r="V56" s="12">
        <f t="shared" si="3"/>
        <v>0.4223986612623909</v>
      </c>
      <c r="W56" s="12">
        <f t="shared" si="4"/>
        <v>0.81363737590132157</v>
      </c>
      <c r="X56" s="12">
        <f t="shared" si="5"/>
        <v>0.64104388122498968</v>
      </c>
      <c r="Y56" s="12">
        <f t="shared" si="6"/>
        <v>-0.32003000848833674</v>
      </c>
      <c r="Z56" s="12">
        <f t="shared" si="7"/>
        <v>-0.15361740717881878</v>
      </c>
      <c r="AA56" s="12">
        <f t="shared" si="8"/>
        <v>1.4034325027215466</v>
      </c>
      <c r="AB56" s="12">
        <f t="shared" ref="AB56:AB87" si="22">PRODUCT(Q56:U56)</f>
        <v>41105.882986622761</v>
      </c>
      <c r="AC56" s="12">
        <f t="shared" si="10"/>
        <v>1.4063711139695068</v>
      </c>
    </row>
    <row r="57" spans="1:29" x14ac:dyDescent="0.35">
      <c r="A57" t="s">
        <v>114</v>
      </c>
      <c r="B57" s="2">
        <v>34699</v>
      </c>
      <c r="C57" s="6">
        <v>11114.6</v>
      </c>
      <c r="D57" s="7">
        <v>233.82050000000001</v>
      </c>
      <c r="E57" s="8">
        <v>123071.16666666667</v>
      </c>
      <c r="F57" s="8">
        <v>131046.66666666667</v>
      </c>
      <c r="G57" s="8">
        <v>171993</v>
      </c>
      <c r="H57" s="8">
        <v>263126</v>
      </c>
      <c r="J57" s="10">
        <f t="shared" si="11"/>
        <v>11114600000</v>
      </c>
      <c r="K57" s="10">
        <f t="shared" si="12"/>
        <v>233820500</v>
      </c>
      <c r="L57" s="13">
        <f t="shared" si="13"/>
        <v>123071.16666666667</v>
      </c>
      <c r="M57" s="13">
        <f t="shared" si="14"/>
        <v>131046.66666666667</v>
      </c>
      <c r="N57" s="13">
        <f t="shared" si="15"/>
        <v>171993</v>
      </c>
      <c r="O57" s="13">
        <f t="shared" si="16"/>
        <v>263126</v>
      </c>
      <c r="Q57" s="12">
        <f t="shared" si="17"/>
        <v>47.534754223859757</v>
      </c>
      <c r="R57" s="12">
        <f t="shared" si="18"/>
        <v>1899.8804214905467</v>
      </c>
      <c r="S57" s="12">
        <f t="shared" si="19"/>
        <v>0.93914000101744921</v>
      </c>
      <c r="T57" s="12">
        <f t="shared" si="20"/>
        <v>0.76193023359477807</v>
      </c>
      <c r="U57" s="12">
        <f t="shared" si="21"/>
        <v>0.65365262269787094</v>
      </c>
      <c r="V57" s="12">
        <f t="shared" si="3"/>
        <v>0.68412362355441125</v>
      </c>
      <c r="W57" s="12">
        <f t="shared" si="4"/>
        <v>0.96036248385538148</v>
      </c>
      <c r="X57" s="12">
        <f t="shared" si="5"/>
        <v>0.88513155928291454</v>
      </c>
      <c r="Y57" s="12">
        <f t="shared" si="6"/>
        <v>0.21876623455059363</v>
      </c>
      <c r="Z57" s="12">
        <f t="shared" si="7"/>
        <v>-1.4279554023388652E-2</v>
      </c>
      <c r="AA57" s="12">
        <f t="shared" si="8"/>
        <v>2.7341043472199122</v>
      </c>
      <c r="AB57" s="12">
        <f t="shared" si="22"/>
        <v>42240.599560666742</v>
      </c>
      <c r="AC57" s="12">
        <f t="shared" si="10"/>
        <v>2.7604724472486186</v>
      </c>
    </row>
    <row r="58" spans="1:29" x14ac:dyDescent="0.35">
      <c r="A58" t="s">
        <v>115</v>
      </c>
      <c r="B58" s="2">
        <v>35064</v>
      </c>
      <c r="C58" s="6">
        <v>11413</v>
      </c>
      <c r="D58" s="7">
        <v>238.62049999999999</v>
      </c>
      <c r="E58" s="8">
        <v>124908.25</v>
      </c>
      <c r="F58" s="8">
        <v>132315.16666666666</v>
      </c>
      <c r="G58" s="8">
        <v>174237</v>
      </c>
      <c r="H58" s="8">
        <v>266278</v>
      </c>
      <c r="J58" s="10">
        <f t="shared" si="11"/>
        <v>11413000000</v>
      </c>
      <c r="K58" s="10">
        <f t="shared" si="12"/>
        <v>238620500</v>
      </c>
      <c r="L58" s="13">
        <f t="shared" si="13"/>
        <v>124908.25</v>
      </c>
      <c r="M58" s="13">
        <f t="shared" si="14"/>
        <v>132315.16666666666</v>
      </c>
      <c r="N58" s="13">
        <f t="shared" si="15"/>
        <v>174237</v>
      </c>
      <c r="O58" s="13">
        <f t="shared" si="16"/>
        <v>266278</v>
      </c>
      <c r="Q58" s="12">
        <f t="shared" si="17"/>
        <v>47.829084257220146</v>
      </c>
      <c r="R58" s="12">
        <f t="shared" si="18"/>
        <v>1910.3662087972573</v>
      </c>
      <c r="S58" s="12">
        <f t="shared" si="19"/>
        <v>0.94402065270925106</v>
      </c>
      <c r="T58" s="12">
        <f t="shared" si="20"/>
        <v>0.75939764037871782</v>
      </c>
      <c r="U58" s="12">
        <f t="shared" si="21"/>
        <v>0.65434245412688996</v>
      </c>
      <c r="V58" s="12">
        <f t="shared" si="3"/>
        <v>0.61918913469978243</v>
      </c>
      <c r="W58" s="12">
        <f t="shared" si="4"/>
        <v>0.5519182780189924</v>
      </c>
      <c r="X58" s="12">
        <f t="shared" si="5"/>
        <v>0.5196937289982495</v>
      </c>
      <c r="Y58" s="12">
        <f t="shared" si="6"/>
        <v>-0.33239174722224929</v>
      </c>
      <c r="Z58" s="12">
        <f t="shared" si="7"/>
        <v>0.10553486746092133</v>
      </c>
      <c r="AA58" s="12">
        <f t="shared" si="8"/>
        <v>1.4639442619556964</v>
      </c>
      <c r="AB58" s="12">
        <f t="shared" si="22"/>
        <v>42861.220228483013</v>
      </c>
      <c r="AC58" s="12">
        <f t="shared" si="10"/>
        <v>1.4692515595687183</v>
      </c>
    </row>
    <row r="59" spans="1:29" x14ac:dyDescent="0.35">
      <c r="A59" t="s">
        <v>116</v>
      </c>
      <c r="B59" s="2">
        <v>35430</v>
      </c>
      <c r="C59" s="6">
        <v>11843.6</v>
      </c>
      <c r="D59" s="7">
        <v>242.81050000000002</v>
      </c>
      <c r="E59" s="8">
        <v>126720.16666666667</v>
      </c>
      <c r="F59" s="8">
        <v>133951.25</v>
      </c>
      <c r="G59" s="8">
        <v>176548</v>
      </c>
      <c r="H59" s="8">
        <v>269394</v>
      </c>
      <c r="J59" s="10">
        <f t="shared" si="11"/>
        <v>11843600000</v>
      </c>
      <c r="K59" s="10">
        <f t="shared" si="12"/>
        <v>242810500.00000003</v>
      </c>
      <c r="L59" s="13">
        <f t="shared" si="13"/>
        <v>126720.16666666667</v>
      </c>
      <c r="M59" s="13">
        <f t="shared" si="14"/>
        <v>133951.25</v>
      </c>
      <c r="N59" s="13">
        <f t="shared" si="15"/>
        <v>176548</v>
      </c>
      <c r="O59" s="13">
        <f t="shared" si="16"/>
        <v>269394</v>
      </c>
      <c r="Q59" s="12">
        <f t="shared" si="17"/>
        <v>48.7771327846201</v>
      </c>
      <c r="R59" s="12">
        <f t="shared" si="18"/>
        <v>1916.1156932400922</v>
      </c>
      <c r="S59" s="12">
        <f t="shared" si="19"/>
        <v>0.94601705222360133</v>
      </c>
      <c r="T59" s="12">
        <f t="shared" si="20"/>
        <v>0.75872425629290619</v>
      </c>
      <c r="U59" s="12">
        <f t="shared" si="21"/>
        <v>0.65535238349777647</v>
      </c>
      <c r="V59" s="12">
        <f t="shared" si="3"/>
        <v>1.9821590610044737</v>
      </c>
      <c r="W59" s="12">
        <f t="shared" si="4"/>
        <v>0.30096242366299819</v>
      </c>
      <c r="X59" s="12">
        <f t="shared" si="5"/>
        <v>0.21147837270516501</v>
      </c>
      <c r="Y59" s="12">
        <f t="shared" si="6"/>
        <v>-8.8673449851095487E-2</v>
      </c>
      <c r="Z59" s="12">
        <f t="shared" si="7"/>
        <v>0.15434263274787252</v>
      </c>
      <c r="AA59" s="12">
        <f t="shared" si="8"/>
        <v>2.5602690402694139</v>
      </c>
      <c r="AB59" s="12">
        <f t="shared" si="22"/>
        <v>43963.859625678371</v>
      </c>
      <c r="AC59" s="12">
        <f t="shared" si="10"/>
        <v>2.5725805082483566</v>
      </c>
    </row>
    <row r="60" spans="1:29" x14ac:dyDescent="0.35">
      <c r="A60" t="s">
        <v>117</v>
      </c>
      <c r="B60" s="2">
        <v>35795</v>
      </c>
      <c r="C60" s="6">
        <v>12370.3</v>
      </c>
      <c r="D60" s="7">
        <v>249.21349999999998</v>
      </c>
      <c r="E60" s="8">
        <v>129572.33333333333</v>
      </c>
      <c r="F60" s="8">
        <v>136301</v>
      </c>
      <c r="G60" s="8">
        <v>179159</v>
      </c>
      <c r="H60" s="8">
        <v>272647</v>
      </c>
      <c r="J60" s="10">
        <f t="shared" si="11"/>
        <v>12370300000</v>
      </c>
      <c r="K60" s="10">
        <f t="shared" si="12"/>
        <v>249213499.99999997</v>
      </c>
      <c r="L60" s="13">
        <f t="shared" si="13"/>
        <v>129572.33333333333</v>
      </c>
      <c r="M60" s="13">
        <f t="shared" si="14"/>
        <v>136301</v>
      </c>
      <c r="N60" s="13">
        <f t="shared" si="15"/>
        <v>179159</v>
      </c>
      <c r="O60" s="13">
        <f t="shared" si="16"/>
        <v>272647</v>
      </c>
      <c r="Q60" s="12">
        <f t="shared" si="17"/>
        <v>49.637359131828738</v>
      </c>
      <c r="R60" s="12">
        <f t="shared" si="18"/>
        <v>1923.3542654424682</v>
      </c>
      <c r="S60" s="12">
        <f t="shared" si="19"/>
        <v>0.95063376888895412</v>
      </c>
      <c r="T60" s="12">
        <f t="shared" si="20"/>
        <v>0.76078232184819072</v>
      </c>
      <c r="U60" s="12">
        <f t="shared" si="21"/>
        <v>0.65710974263424871</v>
      </c>
      <c r="V60" s="12">
        <f t="shared" si="3"/>
        <v>1.763585307498583</v>
      </c>
      <c r="W60" s="12">
        <f t="shared" si="4"/>
        <v>0.37777323300012267</v>
      </c>
      <c r="X60" s="12">
        <f t="shared" si="5"/>
        <v>0.48801622069087891</v>
      </c>
      <c r="Y60" s="12">
        <f t="shared" si="6"/>
        <v>0.27125342813476561</v>
      </c>
      <c r="Z60" s="12">
        <f t="shared" si="7"/>
        <v>0.26815484016289304</v>
      </c>
      <c r="AA60" s="12">
        <f t="shared" si="8"/>
        <v>3.1687830294872432</v>
      </c>
      <c r="AB60" s="12">
        <f t="shared" si="22"/>
        <v>45371.120899918213</v>
      </c>
      <c r="AC60" s="12">
        <f t="shared" si="10"/>
        <v>3.2009502491857855</v>
      </c>
    </row>
    <row r="61" spans="1:29" x14ac:dyDescent="0.35">
      <c r="A61" t="s">
        <v>118</v>
      </c>
      <c r="B61" s="2">
        <v>36160</v>
      </c>
      <c r="C61" s="6">
        <v>12924.9</v>
      </c>
      <c r="D61" s="7">
        <v>254.41825</v>
      </c>
      <c r="E61" s="8">
        <v>131475.91666666666</v>
      </c>
      <c r="F61" s="8">
        <v>137679.83333333334</v>
      </c>
      <c r="G61" s="8">
        <v>181755</v>
      </c>
      <c r="H61" s="8">
        <v>275854</v>
      </c>
      <c r="J61" s="10">
        <f t="shared" si="11"/>
        <v>12924900000</v>
      </c>
      <c r="K61" s="10">
        <f t="shared" si="12"/>
        <v>254418250</v>
      </c>
      <c r="L61" s="13">
        <f t="shared" si="13"/>
        <v>131475.91666666666</v>
      </c>
      <c r="M61" s="13">
        <f t="shared" si="14"/>
        <v>137679.83333333334</v>
      </c>
      <c r="N61" s="13">
        <f t="shared" si="15"/>
        <v>181755</v>
      </c>
      <c r="O61" s="13">
        <f t="shared" si="16"/>
        <v>275854</v>
      </c>
      <c r="Q61" s="12">
        <f t="shared" si="17"/>
        <v>50.801780139592971</v>
      </c>
      <c r="R61" s="12">
        <f t="shared" si="18"/>
        <v>1935.0939430605481</v>
      </c>
      <c r="S61" s="12">
        <f t="shared" si="19"/>
        <v>0.95493953968082945</v>
      </c>
      <c r="T61" s="12">
        <f t="shared" si="20"/>
        <v>0.75750231538793067</v>
      </c>
      <c r="U61" s="12">
        <f t="shared" si="21"/>
        <v>0.65888114727355773</v>
      </c>
      <c r="V61" s="12">
        <f t="shared" si="3"/>
        <v>2.3458560812466223</v>
      </c>
      <c r="W61" s="12">
        <f t="shared" si="4"/>
        <v>0.61037520902988973</v>
      </c>
      <c r="X61" s="12">
        <f t="shared" si="5"/>
        <v>0.45293686515130993</v>
      </c>
      <c r="Y61" s="12">
        <f t="shared" si="6"/>
        <v>-0.43113599857208529</v>
      </c>
      <c r="Z61" s="12">
        <f t="shared" si="7"/>
        <v>0.26957515988239589</v>
      </c>
      <c r="AA61" s="12">
        <f t="shared" si="8"/>
        <v>3.2476073167381325</v>
      </c>
      <c r="AB61" s="12">
        <f t="shared" si="22"/>
        <v>46854.132983389769</v>
      </c>
      <c r="AC61" s="12">
        <f t="shared" si="10"/>
        <v>3.2686256236491351</v>
      </c>
    </row>
    <row r="62" spans="1:29" x14ac:dyDescent="0.35">
      <c r="A62" t="s">
        <v>119</v>
      </c>
      <c r="B62" s="2">
        <v>36525</v>
      </c>
      <c r="C62" s="6">
        <v>13543.8</v>
      </c>
      <c r="D62" s="7">
        <v>258.904</v>
      </c>
      <c r="E62" s="8">
        <v>133500.91666666666</v>
      </c>
      <c r="F62" s="8">
        <v>139379.91666666666</v>
      </c>
      <c r="G62" s="8">
        <v>184287</v>
      </c>
      <c r="H62" s="8">
        <v>279040</v>
      </c>
      <c r="J62" s="10">
        <f t="shared" si="11"/>
        <v>13543800000</v>
      </c>
      <c r="K62" s="10">
        <f t="shared" si="12"/>
        <v>258904000</v>
      </c>
      <c r="L62" s="13">
        <f t="shared" si="13"/>
        <v>133500.91666666666</v>
      </c>
      <c r="M62" s="13">
        <f t="shared" si="14"/>
        <v>139379.91666666666</v>
      </c>
      <c r="N62" s="13">
        <f t="shared" si="15"/>
        <v>184287</v>
      </c>
      <c r="O62" s="13">
        <f t="shared" si="16"/>
        <v>279040</v>
      </c>
      <c r="Q62" s="12">
        <f t="shared" si="17"/>
        <v>52.312053888700056</v>
      </c>
      <c r="R62" s="12">
        <f t="shared" si="18"/>
        <v>1939.3424889092523</v>
      </c>
      <c r="S62" s="12">
        <f t="shared" si="19"/>
        <v>0.95782032203348277</v>
      </c>
      <c r="T62" s="12">
        <f t="shared" si="20"/>
        <v>0.75631985254883227</v>
      </c>
      <c r="U62" s="12">
        <f t="shared" si="21"/>
        <v>0.66043219610091741</v>
      </c>
      <c r="V62" s="12">
        <f t="shared" si="3"/>
        <v>2.9728756452178651</v>
      </c>
      <c r="W62" s="12">
        <f t="shared" si="4"/>
        <v>0.2195524338205912</v>
      </c>
      <c r="X62" s="12">
        <f t="shared" si="5"/>
        <v>0.30167170097661344</v>
      </c>
      <c r="Y62" s="12">
        <f t="shared" si="6"/>
        <v>-0.1561002276927459</v>
      </c>
      <c r="Z62" s="12">
        <f t="shared" si="7"/>
        <v>0.23540646651947217</v>
      </c>
      <c r="AA62" s="12">
        <f t="shared" si="8"/>
        <v>3.573406018841796</v>
      </c>
      <c r="AB62" s="12">
        <f t="shared" si="22"/>
        <v>48537.127293577971</v>
      </c>
      <c r="AC62" s="12">
        <f t="shared" si="10"/>
        <v>3.5919868814664468</v>
      </c>
    </row>
    <row r="63" spans="1:29" x14ac:dyDescent="0.35">
      <c r="A63" t="s">
        <v>120</v>
      </c>
      <c r="B63" s="2">
        <v>36891</v>
      </c>
      <c r="C63" s="6">
        <v>14096</v>
      </c>
      <c r="D63" s="7">
        <v>262.64100000000002</v>
      </c>
      <c r="E63" s="8">
        <v>136900.66666666666</v>
      </c>
      <c r="F63" s="8">
        <v>142585.75</v>
      </c>
      <c r="G63" s="8">
        <v>186813</v>
      </c>
      <c r="H63" s="8">
        <v>282162</v>
      </c>
      <c r="J63" s="10">
        <f t="shared" si="11"/>
        <v>14096000000</v>
      </c>
      <c r="K63" s="10">
        <f t="shared" si="12"/>
        <v>262641000.00000003</v>
      </c>
      <c r="L63" s="13">
        <f t="shared" si="13"/>
        <v>136900.66666666666</v>
      </c>
      <c r="M63" s="13">
        <f t="shared" si="14"/>
        <v>142585.75</v>
      </c>
      <c r="N63" s="13">
        <f t="shared" si="15"/>
        <v>186813</v>
      </c>
      <c r="O63" s="13">
        <f t="shared" si="16"/>
        <v>282162</v>
      </c>
      <c r="Q63" s="12">
        <f t="shared" si="17"/>
        <v>53.6702190442467</v>
      </c>
      <c r="R63" s="12">
        <f t="shared" si="18"/>
        <v>1918.4786049252259</v>
      </c>
      <c r="S63" s="12">
        <f t="shared" si="19"/>
        <v>0.96012867110960709</v>
      </c>
      <c r="T63" s="12">
        <f t="shared" si="20"/>
        <v>0.76325389560683676</v>
      </c>
      <c r="U63" s="12">
        <f t="shared" si="21"/>
        <v>0.66207710464201419</v>
      </c>
      <c r="V63" s="12">
        <f t="shared" si="3"/>
        <v>2.5962757234428091</v>
      </c>
      <c r="W63" s="12">
        <f t="shared" si="4"/>
        <v>-1.0758225585910219</v>
      </c>
      <c r="X63" s="12">
        <f t="shared" si="5"/>
        <v>0.24100021925026471</v>
      </c>
      <c r="Y63" s="12">
        <f t="shared" si="6"/>
        <v>0.91681357227850757</v>
      </c>
      <c r="Z63" s="12">
        <f t="shared" si="7"/>
        <v>0.24906546815979258</v>
      </c>
      <c r="AA63" s="12">
        <f t="shared" si="8"/>
        <v>2.927332424540352</v>
      </c>
      <c r="AB63" s="12">
        <f t="shared" si="22"/>
        <v>49957.116833592059</v>
      </c>
      <c r="AC63" s="12">
        <f t="shared" si="10"/>
        <v>2.9255739249363755</v>
      </c>
    </row>
    <row r="64" spans="1:29" x14ac:dyDescent="0.35">
      <c r="A64" t="s">
        <v>121</v>
      </c>
      <c r="B64" s="2">
        <v>37256</v>
      </c>
      <c r="C64" s="6">
        <v>14230.7</v>
      </c>
      <c r="D64" s="7">
        <v>259.67499999999995</v>
      </c>
      <c r="E64" s="8">
        <v>136939.33333333334</v>
      </c>
      <c r="F64" s="8">
        <v>143768.91666666666</v>
      </c>
      <c r="G64" s="8">
        <v>189227</v>
      </c>
      <c r="H64" s="8">
        <v>284969</v>
      </c>
      <c r="J64" s="10">
        <f t="shared" si="11"/>
        <v>14230700000</v>
      </c>
      <c r="K64" s="10">
        <f t="shared" si="12"/>
        <v>259674999.99999994</v>
      </c>
      <c r="L64" s="13">
        <f t="shared" si="13"/>
        <v>136939.33333333334</v>
      </c>
      <c r="M64" s="13">
        <f t="shared" si="14"/>
        <v>143768.91666666666</v>
      </c>
      <c r="N64" s="13">
        <f t="shared" si="15"/>
        <v>189227</v>
      </c>
      <c r="O64" s="13">
        <f t="shared" si="16"/>
        <v>284969</v>
      </c>
      <c r="Q64" s="12">
        <f t="shared" si="17"/>
        <v>54.80196399345337</v>
      </c>
      <c r="R64" s="12">
        <f t="shared" si="18"/>
        <v>1896.2776704039252</v>
      </c>
      <c r="S64" s="12">
        <f t="shared" si="19"/>
        <v>0.95249610630948867</v>
      </c>
      <c r="T64" s="12">
        <f t="shared" si="20"/>
        <v>0.7597695712909186</v>
      </c>
      <c r="U64" s="12">
        <f t="shared" si="21"/>
        <v>0.66402661342110891</v>
      </c>
      <c r="V64" s="12">
        <f t="shared" si="3"/>
        <v>2.1087019381710315</v>
      </c>
      <c r="W64" s="12">
        <f t="shared" si="4"/>
        <v>-1.1572156428695801</v>
      </c>
      <c r="X64" s="12">
        <f t="shared" si="5"/>
        <v>-0.7949522839785228</v>
      </c>
      <c r="Y64" s="12">
        <f t="shared" si="6"/>
        <v>-0.45650920826914021</v>
      </c>
      <c r="Z64" s="12">
        <f t="shared" si="7"/>
        <v>0.29445343532137347</v>
      </c>
      <c r="AA64" s="12">
        <f t="shared" si="8"/>
        <v>-5.5217616248381951E-3</v>
      </c>
      <c r="AB64" s="12">
        <f t="shared" si="22"/>
        <v>49937.712523116541</v>
      </c>
      <c r="AC64" s="12">
        <f t="shared" si="10"/>
        <v>-3.8841934253641686E-2</v>
      </c>
    </row>
    <row r="65" spans="1:29" x14ac:dyDescent="0.35">
      <c r="A65" t="s">
        <v>122</v>
      </c>
      <c r="B65" s="2">
        <v>37621</v>
      </c>
      <c r="C65" s="6">
        <v>14472.7</v>
      </c>
      <c r="D65" s="7">
        <v>256.13249999999999</v>
      </c>
      <c r="E65" s="8">
        <v>136480.91666666666</v>
      </c>
      <c r="F65" s="8">
        <v>144856.08333333334</v>
      </c>
      <c r="G65" s="8">
        <v>191538</v>
      </c>
      <c r="H65" s="8">
        <v>287625</v>
      </c>
      <c r="J65" s="10">
        <f t="shared" si="11"/>
        <v>14472700000</v>
      </c>
      <c r="K65" s="10">
        <f t="shared" si="12"/>
        <v>256132500</v>
      </c>
      <c r="L65" s="13">
        <f t="shared" si="13"/>
        <v>136480.91666666666</v>
      </c>
      <c r="M65" s="13">
        <f t="shared" si="14"/>
        <v>144856.08333333334</v>
      </c>
      <c r="N65" s="13">
        <f t="shared" si="15"/>
        <v>191538</v>
      </c>
      <c r="O65" s="13">
        <f t="shared" si="16"/>
        <v>287625</v>
      </c>
      <c r="Q65" s="12">
        <f t="shared" si="17"/>
        <v>56.504738758259883</v>
      </c>
      <c r="R65" s="12">
        <f t="shared" si="18"/>
        <v>1876.6909415296768</v>
      </c>
      <c r="S65" s="12">
        <f t="shared" si="19"/>
        <v>0.94218284469700664</v>
      </c>
      <c r="T65" s="12">
        <f t="shared" si="20"/>
        <v>0.75627856265249371</v>
      </c>
      <c r="U65" s="12">
        <f t="shared" si="21"/>
        <v>0.6659295958279009</v>
      </c>
      <c r="V65" s="12">
        <f t="shared" si="3"/>
        <v>3.1071418626710701</v>
      </c>
      <c r="W65" s="12">
        <f t="shared" si="4"/>
        <v>-1.0329040509176157</v>
      </c>
      <c r="X65" s="12">
        <f t="shared" si="5"/>
        <v>-1.0827615508520516</v>
      </c>
      <c r="Y65" s="12">
        <f t="shared" si="6"/>
        <v>-0.45948255501906399</v>
      </c>
      <c r="Z65" s="12">
        <f t="shared" si="7"/>
        <v>0.28658224961612966</v>
      </c>
      <c r="AA65" s="12">
        <f t="shared" si="8"/>
        <v>0.8185759554984684</v>
      </c>
      <c r="AB65" s="12">
        <f t="shared" si="22"/>
        <v>50317.948717948719</v>
      </c>
      <c r="AC65" s="12">
        <f t="shared" si="10"/>
        <v>0.76142092943516371</v>
      </c>
    </row>
    <row r="66" spans="1:29" x14ac:dyDescent="0.35">
      <c r="A66" t="s">
        <v>123</v>
      </c>
      <c r="B66" s="2">
        <v>37986</v>
      </c>
      <c r="C66" s="6">
        <v>14877.3</v>
      </c>
      <c r="D66" s="7">
        <v>254.92874999999998</v>
      </c>
      <c r="E66" s="8">
        <v>137729.25</v>
      </c>
      <c r="F66" s="8">
        <v>146499.5</v>
      </c>
      <c r="G66" s="8">
        <v>193616</v>
      </c>
      <c r="H66" s="8">
        <v>290108</v>
      </c>
      <c r="J66" s="10">
        <f t="shared" si="11"/>
        <v>14877300000</v>
      </c>
      <c r="K66" s="10">
        <f t="shared" si="12"/>
        <v>254928749.99999997</v>
      </c>
      <c r="L66" s="13">
        <f t="shared" si="13"/>
        <v>137729.25</v>
      </c>
      <c r="M66" s="13">
        <f t="shared" si="14"/>
        <v>146499.5</v>
      </c>
      <c r="N66" s="13">
        <f t="shared" si="15"/>
        <v>193616</v>
      </c>
      <c r="O66" s="13">
        <f t="shared" si="16"/>
        <v>290108</v>
      </c>
      <c r="Q66" s="12">
        <f t="shared" si="17"/>
        <v>58.358659037083896</v>
      </c>
      <c r="R66" s="12">
        <f t="shared" si="18"/>
        <v>1850.9412488632586</v>
      </c>
      <c r="S66" s="12">
        <f t="shared" si="19"/>
        <v>0.94013460796794523</v>
      </c>
      <c r="T66" s="12">
        <f t="shared" si="20"/>
        <v>0.75664976035038423</v>
      </c>
      <c r="U66" s="12">
        <f t="shared" si="21"/>
        <v>0.66739283301391206</v>
      </c>
      <c r="V66" s="12">
        <f t="shared" si="3"/>
        <v>3.2809996463402991</v>
      </c>
      <c r="W66" s="12">
        <f t="shared" si="4"/>
        <v>-1.3720795521840135</v>
      </c>
      <c r="X66" s="12">
        <f t="shared" si="5"/>
        <v>-0.21739270042855363</v>
      </c>
      <c r="Y66" s="12">
        <f t="shared" si="6"/>
        <v>4.9082139336142916E-2</v>
      </c>
      <c r="Z66" s="12">
        <f t="shared" si="7"/>
        <v>0.21972851111866643</v>
      </c>
      <c r="AA66" s="12">
        <f t="shared" si="8"/>
        <v>1.9603380441825413</v>
      </c>
      <c r="AB66" s="12">
        <f t="shared" si="22"/>
        <v>51281.936382312786</v>
      </c>
      <c r="AC66" s="12">
        <f t="shared" si="10"/>
        <v>1.9157928511108091</v>
      </c>
    </row>
    <row r="67" spans="1:29" x14ac:dyDescent="0.35">
      <c r="A67" t="s">
        <v>124</v>
      </c>
      <c r="B67" s="2">
        <v>38352</v>
      </c>
      <c r="C67" s="6">
        <v>15449.8</v>
      </c>
      <c r="D67" s="7">
        <v>257.82125000000002</v>
      </c>
      <c r="E67" s="8">
        <v>139239.75</v>
      </c>
      <c r="F67" s="8">
        <v>147379.58333333334</v>
      </c>
      <c r="G67" s="8">
        <v>195952</v>
      </c>
      <c r="H67" s="8">
        <v>292805</v>
      </c>
      <c r="J67" s="10">
        <f t="shared" si="11"/>
        <v>15449800000</v>
      </c>
      <c r="K67" s="10">
        <f t="shared" si="12"/>
        <v>257821250.00000003</v>
      </c>
      <c r="L67" s="13">
        <f t="shared" si="13"/>
        <v>139239.75</v>
      </c>
      <c r="M67" s="13">
        <f t="shared" si="14"/>
        <v>147379.58333333334</v>
      </c>
      <c r="N67" s="13">
        <f t="shared" si="15"/>
        <v>195952</v>
      </c>
      <c r="O67" s="13">
        <f t="shared" si="16"/>
        <v>292805</v>
      </c>
      <c r="Q67" s="12">
        <f t="shared" si="17"/>
        <v>59.924463169734835</v>
      </c>
      <c r="R67" s="12">
        <f t="shared" si="18"/>
        <v>1851.6353986559157</v>
      </c>
      <c r="S67" s="12">
        <f t="shared" si="19"/>
        <v>0.94476960004071109</v>
      </c>
      <c r="T67" s="12">
        <f t="shared" si="20"/>
        <v>0.75212084251925648</v>
      </c>
      <c r="U67" s="12">
        <f t="shared" si="21"/>
        <v>0.66922354467990641</v>
      </c>
      <c r="V67" s="12">
        <f t="shared" si="3"/>
        <v>2.6830707875860504</v>
      </c>
      <c r="W67" s="12">
        <f t="shared" si="4"/>
        <v>3.7502529757937886E-2</v>
      </c>
      <c r="X67" s="12">
        <f t="shared" si="5"/>
        <v>0.49301366352039189</v>
      </c>
      <c r="Y67" s="12">
        <f t="shared" si="6"/>
        <v>-0.59854876964878789</v>
      </c>
      <c r="Z67" s="12">
        <f t="shared" si="7"/>
        <v>0.27430796008505176</v>
      </c>
      <c r="AA67" s="12">
        <f t="shared" si="8"/>
        <v>2.8893461713006441</v>
      </c>
      <c r="AB67" s="12">
        <f t="shared" si="22"/>
        <v>52764.80934410273</v>
      </c>
      <c r="AC67" s="12">
        <f t="shared" si="10"/>
        <v>2.8916087542696367</v>
      </c>
    </row>
    <row r="68" spans="1:29" x14ac:dyDescent="0.35">
      <c r="A68" t="s">
        <v>125</v>
      </c>
      <c r="B68" s="2">
        <v>38717</v>
      </c>
      <c r="C68" s="6">
        <v>15988</v>
      </c>
      <c r="D68" s="7">
        <v>261.62225000000001</v>
      </c>
      <c r="E68" s="8">
        <v>141710.08333333334</v>
      </c>
      <c r="F68" s="8">
        <v>149289.16666666666</v>
      </c>
      <c r="G68" s="8">
        <v>198348</v>
      </c>
      <c r="H68" s="8">
        <v>295517</v>
      </c>
      <c r="J68" s="10">
        <f t="shared" si="11"/>
        <v>15988000000</v>
      </c>
      <c r="K68" s="10">
        <f t="shared" si="12"/>
        <v>261622250</v>
      </c>
      <c r="L68" s="13">
        <f t="shared" si="13"/>
        <v>141710.08333333334</v>
      </c>
      <c r="M68" s="13">
        <f t="shared" si="14"/>
        <v>149289.16666666666</v>
      </c>
      <c r="N68" s="13">
        <f t="shared" si="15"/>
        <v>198348</v>
      </c>
      <c r="O68" s="13">
        <f t="shared" si="16"/>
        <v>295517</v>
      </c>
      <c r="Q68" s="12">
        <f t="shared" si="17"/>
        <v>61.111010244732626</v>
      </c>
      <c r="R68" s="12">
        <f t="shared" si="18"/>
        <v>1846.1794944020096</v>
      </c>
      <c r="S68" s="12">
        <f t="shared" si="19"/>
        <v>0.94923219478975385</v>
      </c>
      <c r="T68" s="12">
        <f t="shared" si="20"/>
        <v>0.75266282829505038</v>
      </c>
      <c r="U68" s="12">
        <f t="shared" si="21"/>
        <v>0.67118981310719861</v>
      </c>
      <c r="V68" s="12">
        <f t="shared" si="3"/>
        <v>1.9800712634453044</v>
      </c>
      <c r="W68" s="12">
        <f t="shared" si="4"/>
        <v>-0.29465327017761389</v>
      </c>
      <c r="X68" s="12">
        <f t="shared" si="5"/>
        <v>0.47234741135304681</v>
      </c>
      <c r="Y68" s="12">
        <f t="shared" si="6"/>
        <v>7.206099673804367E-2</v>
      </c>
      <c r="Z68" s="12">
        <f t="shared" si="7"/>
        <v>0.29381339657328365</v>
      </c>
      <c r="AA68" s="12">
        <f t="shared" si="8"/>
        <v>2.5236397979320646</v>
      </c>
      <c r="AB68" s="12">
        <f t="shared" si="22"/>
        <v>54101.794482212528</v>
      </c>
      <c r="AC68" s="12">
        <f t="shared" si="10"/>
        <v>2.5338576121648027</v>
      </c>
    </row>
    <row r="69" spans="1:29" x14ac:dyDescent="0.35">
      <c r="A69" t="s">
        <v>126</v>
      </c>
      <c r="B69" s="2">
        <v>39082</v>
      </c>
      <c r="C69" s="6">
        <v>16433.099999999999</v>
      </c>
      <c r="D69" s="7">
        <v>266.79049999999995</v>
      </c>
      <c r="E69" s="8">
        <v>144417.58333333334</v>
      </c>
      <c r="F69" s="8">
        <v>151408.83333333334</v>
      </c>
      <c r="G69" s="8">
        <v>200699</v>
      </c>
      <c r="H69" s="8">
        <v>298380</v>
      </c>
      <c r="J69" s="10">
        <f t="shared" si="11"/>
        <v>16433099999.999998</v>
      </c>
      <c r="K69" s="10">
        <f t="shared" si="12"/>
        <v>266790499.99999994</v>
      </c>
      <c r="L69" s="13">
        <f t="shared" si="13"/>
        <v>144417.58333333334</v>
      </c>
      <c r="M69" s="13">
        <f t="shared" si="14"/>
        <v>151408.83333333334</v>
      </c>
      <c r="N69" s="13">
        <f t="shared" si="15"/>
        <v>200699</v>
      </c>
      <c r="O69" s="13">
        <f t="shared" si="16"/>
        <v>298380</v>
      </c>
      <c r="Q69" s="12">
        <f t="shared" si="17"/>
        <v>61.595521579666446</v>
      </c>
      <c r="R69" s="12">
        <f t="shared" si="18"/>
        <v>1847.3546907665325</v>
      </c>
      <c r="S69" s="12">
        <f t="shared" si="19"/>
        <v>0.95382534924756701</v>
      </c>
      <c r="T69" s="12">
        <f t="shared" si="20"/>
        <v>0.75440751241079096</v>
      </c>
      <c r="U69" s="12">
        <f t="shared" si="21"/>
        <v>0.67262886252429788</v>
      </c>
      <c r="V69" s="12">
        <f t="shared" si="3"/>
        <v>0.79283803850318524</v>
      </c>
      <c r="W69" s="12">
        <f t="shared" si="4"/>
        <v>6.3655585390609559E-2</v>
      </c>
      <c r="X69" s="12">
        <f t="shared" si="5"/>
        <v>0.48388102331806682</v>
      </c>
      <c r="Y69" s="12">
        <f t="shared" si="6"/>
        <v>0.23180155179081119</v>
      </c>
      <c r="Z69" s="12">
        <f t="shared" si="7"/>
        <v>0.21440275001156639</v>
      </c>
      <c r="AA69" s="12">
        <f t="shared" si="8"/>
        <v>1.7865789490142392</v>
      </c>
      <c r="AB69" s="12">
        <f t="shared" si="22"/>
        <v>55074.401769555589</v>
      </c>
      <c r="AC69" s="12">
        <f t="shared" si="10"/>
        <v>1.7977357251298454</v>
      </c>
    </row>
    <row r="70" spans="1:29" x14ac:dyDescent="0.35">
      <c r="A70" t="s">
        <v>127</v>
      </c>
      <c r="B70" s="2">
        <v>39447</v>
      </c>
      <c r="C70" s="6">
        <v>16762.400000000001</v>
      </c>
      <c r="D70" s="7">
        <v>268.81025</v>
      </c>
      <c r="E70" s="8">
        <v>146050.16666666666</v>
      </c>
      <c r="F70" s="8">
        <v>153123.08333333334</v>
      </c>
      <c r="G70" s="8">
        <v>202725</v>
      </c>
      <c r="H70" s="8">
        <v>301231</v>
      </c>
      <c r="J70" s="10">
        <f t="shared" si="11"/>
        <v>16762400000.000002</v>
      </c>
      <c r="K70" s="10">
        <f t="shared" si="12"/>
        <v>268810250</v>
      </c>
      <c r="L70" s="13">
        <f t="shared" si="13"/>
        <v>146050.16666666666</v>
      </c>
      <c r="M70" s="13">
        <f t="shared" si="14"/>
        <v>153123.08333333334</v>
      </c>
      <c r="N70" s="13">
        <f t="shared" si="15"/>
        <v>202725</v>
      </c>
      <c r="O70" s="13">
        <f t="shared" si="16"/>
        <v>301231</v>
      </c>
      <c r="Q70" s="12">
        <f t="shared" si="17"/>
        <v>62.357741194764714</v>
      </c>
      <c r="R70" s="12">
        <f t="shared" si="18"/>
        <v>1840.5336750728347</v>
      </c>
      <c r="S70" s="12">
        <f t="shared" si="19"/>
        <v>0.953808945635782</v>
      </c>
      <c r="T70" s="12">
        <f t="shared" si="20"/>
        <v>0.75532412545731087</v>
      </c>
      <c r="U70" s="12">
        <f t="shared" si="21"/>
        <v>0.67298850383924624</v>
      </c>
      <c r="V70" s="12">
        <f t="shared" si="3"/>
        <v>1.2374594703487229</v>
      </c>
      <c r="W70" s="12">
        <f t="shared" si="4"/>
        <v>-0.36923151400164445</v>
      </c>
      <c r="X70" s="12">
        <f t="shared" si="5"/>
        <v>-1.7197710039829062E-3</v>
      </c>
      <c r="Y70" s="12">
        <f t="shared" si="6"/>
        <v>0.12150104969008702</v>
      </c>
      <c r="Z70" s="12">
        <f t="shared" si="7"/>
        <v>5.3468017057523021E-2</v>
      </c>
      <c r="AA70" s="12">
        <f t="shared" si="8"/>
        <v>1.0414772520907056</v>
      </c>
      <c r="AB70" s="12">
        <f t="shared" si="22"/>
        <v>55646.331220890286</v>
      </c>
      <c r="AC70" s="12">
        <f t="shared" si="10"/>
        <v>1.0384669337449859</v>
      </c>
    </row>
    <row r="71" spans="1:29" x14ac:dyDescent="0.35">
      <c r="A71" t="s">
        <v>128</v>
      </c>
      <c r="B71" s="2">
        <v>39813</v>
      </c>
      <c r="C71" s="6">
        <v>16781.5</v>
      </c>
      <c r="D71" s="7">
        <v>265.57875000000001</v>
      </c>
      <c r="E71" s="8">
        <v>145373.25</v>
      </c>
      <c r="F71" s="8">
        <v>154321.58333333334</v>
      </c>
      <c r="G71" s="8">
        <v>204409</v>
      </c>
      <c r="H71" s="8">
        <v>304094</v>
      </c>
      <c r="J71" s="10">
        <f t="shared" si="11"/>
        <v>16781500000</v>
      </c>
      <c r="K71" s="10">
        <f t="shared" si="12"/>
        <v>265578750</v>
      </c>
      <c r="L71" s="13">
        <f t="shared" si="13"/>
        <v>145373.25</v>
      </c>
      <c r="M71" s="13">
        <f t="shared" si="14"/>
        <v>154321.58333333334</v>
      </c>
      <c r="N71" s="13">
        <f t="shared" si="15"/>
        <v>204409</v>
      </c>
      <c r="O71" s="13">
        <f t="shared" si="16"/>
        <v>304094</v>
      </c>
      <c r="Q71" s="12">
        <f t="shared" si="17"/>
        <v>63.188413982669921</v>
      </c>
      <c r="R71" s="12">
        <f t="shared" si="18"/>
        <v>1826.8749580820406</v>
      </c>
      <c r="S71" s="12">
        <f t="shared" si="19"/>
        <v>0.94201502382200797</v>
      </c>
      <c r="T71" s="12">
        <f t="shared" si="20"/>
        <v>0.75496471942690069</v>
      </c>
      <c r="U71" s="12">
        <f t="shared" si="21"/>
        <v>0.67219017803705439</v>
      </c>
      <c r="V71" s="12">
        <f t="shared" si="3"/>
        <v>1.3321085273289901</v>
      </c>
      <c r="W71" s="12">
        <f t="shared" si="4"/>
        <v>-0.74210633447135965</v>
      </c>
      <c r="X71" s="12">
        <f t="shared" si="5"/>
        <v>-1.2365077794392554</v>
      </c>
      <c r="Y71" s="12">
        <f t="shared" si="6"/>
        <v>-4.7583020096519935E-2</v>
      </c>
      <c r="Z71" s="12">
        <f t="shared" si="7"/>
        <v>-0.11862398802321428</v>
      </c>
      <c r="AA71" s="12">
        <f t="shared" si="8"/>
        <v>-0.81271259470135915</v>
      </c>
      <c r="AB71" s="12">
        <f t="shared" si="22"/>
        <v>55185.238774852522</v>
      </c>
      <c r="AC71" s="12">
        <f t="shared" si="10"/>
        <v>-0.82861248158021539</v>
      </c>
    </row>
    <row r="72" spans="1:29" x14ac:dyDescent="0.35">
      <c r="A72" t="s">
        <v>129</v>
      </c>
      <c r="B72" s="2">
        <v>40178</v>
      </c>
      <c r="C72" s="6">
        <v>16349.1</v>
      </c>
      <c r="D72" s="7">
        <v>250.11500000000001</v>
      </c>
      <c r="E72" s="8">
        <v>139893.91666666666</v>
      </c>
      <c r="F72" s="8">
        <v>154188.5</v>
      </c>
      <c r="G72" s="8">
        <v>206061</v>
      </c>
      <c r="H72" s="8">
        <v>306772</v>
      </c>
      <c r="J72" s="10">
        <f t="shared" si="11"/>
        <v>16349100000</v>
      </c>
      <c r="K72" s="10">
        <f t="shared" si="12"/>
        <v>250115000</v>
      </c>
      <c r="L72" s="13">
        <f t="shared" si="13"/>
        <v>139893.91666666666</v>
      </c>
      <c r="M72" s="13">
        <f t="shared" si="14"/>
        <v>154188.5</v>
      </c>
      <c r="N72" s="13">
        <f t="shared" si="15"/>
        <v>206061</v>
      </c>
      <c r="O72" s="13">
        <f t="shared" si="16"/>
        <v>306772</v>
      </c>
      <c r="Q72" s="12">
        <f t="shared" si="17"/>
        <v>65.366331487515737</v>
      </c>
      <c r="R72" s="12">
        <f t="shared" si="18"/>
        <v>1787.8904670026755</v>
      </c>
      <c r="S72" s="12">
        <f t="shared" si="19"/>
        <v>0.90729150790536683</v>
      </c>
      <c r="T72" s="12">
        <f t="shared" si="20"/>
        <v>0.74826629007915135</v>
      </c>
      <c r="U72" s="12">
        <f t="shared" si="21"/>
        <v>0.6717073266139022</v>
      </c>
      <c r="V72" s="12">
        <f t="shared" si="3"/>
        <v>3.4467038616337708</v>
      </c>
      <c r="W72" s="12">
        <f t="shared" si="4"/>
        <v>-2.1339441381523661</v>
      </c>
      <c r="X72" s="12">
        <f t="shared" si="5"/>
        <v>-3.6860893975722897</v>
      </c>
      <c r="Y72" s="12">
        <f t="shared" si="6"/>
        <v>-0.88725064567708456</v>
      </c>
      <c r="Z72" s="12">
        <f t="shared" si="7"/>
        <v>-7.1832561517370941E-2</v>
      </c>
      <c r="AA72" s="12">
        <f t="shared" si="8"/>
        <v>-3.3324128812853404</v>
      </c>
      <c r="AB72" s="12">
        <f t="shared" si="22"/>
        <v>53293.977286062611</v>
      </c>
      <c r="AC72" s="12">
        <f t="shared" si="10"/>
        <v>-3.4271148060190049</v>
      </c>
    </row>
    <row r="73" spans="1:29" x14ac:dyDescent="0.35">
      <c r="A73" t="s">
        <v>130</v>
      </c>
      <c r="B73" s="2">
        <v>40543</v>
      </c>
      <c r="C73" s="6">
        <v>16789.8</v>
      </c>
      <c r="D73" s="7">
        <v>250.36199999999999</v>
      </c>
      <c r="E73" s="8">
        <v>139077.16666666666</v>
      </c>
      <c r="F73" s="8">
        <v>153885.25</v>
      </c>
      <c r="G73" s="8">
        <v>207646</v>
      </c>
      <c r="H73" s="8">
        <v>309378</v>
      </c>
      <c r="J73" s="10">
        <f t="shared" si="11"/>
        <v>16789800000</v>
      </c>
      <c r="K73" s="10">
        <f t="shared" si="12"/>
        <v>250362000</v>
      </c>
      <c r="L73" s="13">
        <f t="shared" si="13"/>
        <v>139077.16666666666</v>
      </c>
      <c r="M73" s="13">
        <f t="shared" si="14"/>
        <v>153885.25</v>
      </c>
      <c r="N73" s="13">
        <f t="shared" si="15"/>
        <v>207646</v>
      </c>
      <c r="O73" s="13">
        <f t="shared" si="16"/>
        <v>309378</v>
      </c>
      <c r="Q73" s="12">
        <f t="shared" si="17"/>
        <v>67.062094087760926</v>
      </c>
      <c r="R73" s="12">
        <f t="shared" si="18"/>
        <v>1800.1660948418325</v>
      </c>
      <c r="S73" s="12">
        <f t="shared" si="19"/>
        <v>0.90377191229612097</v>
      </c>
      <c r="T73" s="12">
        <f t="shared" si="20"/>
        <v>0.7410942180441713</v>
      </c>
      <c r="U73" s="12">
        <f t="shared" si="21"/>
        <v>0.67117248155977483</v>
      </c>
      <c r="V73" s="12">
        <f t="shared" si="3"/>
        <v>2.5942447153685766</v>
      </c>
      <c r="W73" s="12">
        <f t="shared" si="4"/>
        <v>0.68659842790799175</v>
      </c>
      <c r="X73" s="12">
        <f t="shared" si="5"/>
        <v>-0.38792334972598264</v>
      </c>
      <c r="Y73" s="12">
        <f t="shared" si="6"/>
        <v>-0.95849193396396748</v>
      </c>
      <c r="Z73" s="12">
        <f t="shared" si="7"/>
        <v>-7.9624716440651611E-2</v>
      </c>
      <c r="AA73" s="12">
        <f t="shared" si="8"/>
        <v>1.8548031431459666</v>
      </c>
      <c r="AB73" s="12">
        <f t="shared" si="22"/>
        <v>54269.534356030483</v>
      </c>
      <c r="AC73" s="12">
        <f t="shared" si="10"/>
        <v>1.8305202945005261</v>
      </c>
    </row>
    <row r="74" spans="1:29" x14ac:dyDescent="0.35">
      <c r="A74" t="s">
        <v>131</v>
      </c>
      <c r="B74" s="2">
        <v>40908</v>
      </c>
      <c r="C74" s="6">
        <v>17052.400000000001</v>
      </c>
      <c r="D74" s="7">
        <v>254.12</v>
      </c>
      <c r="E74" s="8">
        <v>139885.16666666666</v>
      </c>
      <c r="F74" s="8">
        <v>153623.66666666666</v>
      </c>
      <c r="G74" s="8">
        <v>209056</v>
      </c>
      <c r="H74" s="8">
        <v>311839</v>
      </c>
      <c r="J74" s="10">
        <f t="shared" si="11"/>
        <v>17052400000.000002</v>
      </c>
      <c r="K74" s="10">
        <f t="shared" si="12"/>
        <v>254120000</v>
      </c>
      <c r="L74" s="13">
        <f t="shared" si="13"/>
        <v>139885.16666666666</v>
      </c>
      <c r="M74" s="13">
        <f t="shared" si="14"/>
        <v>153623.66666666666</v>
      </c>
      <c r="N74" s="13">
        <f t="shared" si="15"/>
        <v>209056</v>
      </c>
      <c r="O74" s="13">
        <f t="shared" si="16"/>
        <v>311839</v>
      </c>
      <c r="Q74" s="12">
        <f t="shared" si="17"/>
        <v>67.103730521013702</v>
      </c>
      <c r="R74" s="12">
        <f t="shared" si="18"/>
        <v>1816.6329286760213</v>
      </c>
      <c r="S74" s="12">
        <f t="shared" si="19"/>
        <v>0.91057041992227761</v>
      </c>
      <c r="T74" s="12">
        <f t="shared" si="20"/>
        <v>0.7348445711515893</v>
      </c>
      <c r="U74" s="12">
        <f t="shared" si="21"/>
        <v>0.67039722420864611</v>
      </c>
      <c r="V74" s="12">
        <f t="shared" si="3"/>
        <v>6.2086389963145194E-2</v>
      </c>
      <c r="W74" s="12">
        <f t="shared" si="4"/>
        <v>0.91473969437445568</v>
      </c>
      <c r="X74" s="12">
        <f t="shared" si="5"/>
        <v>0.75223710027503277</v>
      </c>
      <c r="Y74" s="12">
        <f t="shared" si="6"/>
        <v>-0.84329991253683234</v>
      </c>
      <c r="Z74" s="12">
        <f t="shared" si="7"/>
        <v>-0.11550791673208272</v>
      </c>
      <c r="AA74" s="12">
        <f t="shared" si="8"/>
        <v>0.77025535534371858</v>
      </c>
      <c r="AB74" s="12">
        <f t="shared" si="22"/>
        <v>54683.346213911675</v>
      </c>
      <c r="AC74" s="12">
        <f t="shared" si="10"/>
        <v>0.76251226916084214</v>
      </c>
    </row>
    <row r="75" spans="1:29" x14ac:dyDescent="0.35">
      <c r="A75" t="s">
        <v>132</v>
      </c>
      <c r="B75" s="2">
        <v>41274</v>
      </c>
      <c r="C75" s="6">
        <v>17442.8</v>
      </c>
      <c r="D75" s="7">
        <v>258.82500000000005</v>
      </c>
      <c r="E75" s="8">
        <v>142474.58333333334</v>
      </c>
      <c r="F75" s="8">
        <v>154973.83333333334</v>
      </c>
      <c r="G75" s="8">
        <v>209617</v>
      </c>
      <c r="H75" s="8">
        <v>314339</v>
      </c>
      <c r="J75" s="10">
        <f t="shared" si="11"/>
        <v>17442800000</v>
      </c>
      <c r="K75" s="10">
        <f t="shared" si="12"/>
        <v>258825000.00000006</v>
      </c>
      <c r="L75" s="13">
        <f t="shared" si="13"/>
        <v>142474.58333333334</v>
      </c>
      <c r="M75" s="13">
        <f t="shared" si="14"/>
        <v>154973.83333333334</v>
      </c>
      <c r="N75" s="13">
        <f t="shared" si="15"/>
        <v>209617</v>
      </c>
      <c r="O75" s="13">
        <f t="shared" si="16"/>
        <v>314339</v>
      </c>
      <c r="Q75" s="12">
        <f t="shared" si="17"/>
        <v>67.392253453105369</v>
      </c>
      <c r="R75" s="12">
        <f t="shared" si="18"/>
        <v>1816.6398100245954</v>
      </c>
      <c r="S75" s="12">
        <f t="shared" si="19"/>
        <v>0.9193460616469662</v>
      </c>
      <c r="T75" s="12">
        <f t="shared" si="20"/>
        <v>0.73931901197580985</v>
      </c>
      <c r="U75" s="12">
        <f t="shared" si="21"/>
        <v>0.66685012041140301</v>
      </c>
      <c r="V75" s="12">
        <f t="shared" si="3"/>
        <v>0.4299655620507048</v>
      </c>
      <c r="W75" s="12">
        <f t="shared" si="4"/>
        <v>3.7879686454189709E-4</v>
      </c>
      <c r="X75" s="12">
        <f t="shared" si="5"/>
        <v>0.96375211984567333</v>
      </c>
      <c r="Y75" s="12">
        <f t="shared" si="6"/>
        <v>0.60889622103468266</v>
      </c>
      <c r="Z75" s="12">
        <f t="shared" si="7"/>
        <v>-0.52910478581265075</v>
      </c>
      <c r="AA75" s="12">
        <f t="shared" si="8"/>
        <v>1.4738879139829519</v>
      </c>
      <c r="AB75" s="12">
        <f t="shared" si="22"/>
        <v>55490.410035025881</v>
      </c>
      <c r="AC75" s="12">
        <f t="shared" si="10"/>
        <v>1.4758859451598161</v>
      </c>
    </row>
    <row r="76" spans="1:29" x14ac:dyDescent="0.35">
      <c r="A76" t="s">
        <v>133</v>
      </c>
      <c r="B76" s="2">
        <v>41639</v>
      </c>
      <c r="C76" s="6">
        <v>17812.2</v>
      </c>
      <c r="D76" s="7">
        <v>262.31999999999994</v>
      </c>
      <c r="E76" s="8">
        <v>143940.66666666666</v>
      </c>
      <c r="F76" s="8">
        <v>155397.5</v>
      </c>
      <c r="G76" s="8">
        <v>210339</v>
      </c>
      <c r="H76" s="8">
        <v>316726</v>
      </c>
      <c r="J76" s="10">
        <f t="shared" si="11"/>
        <v>17812200000</v>
      </c>
      <c r="K76" s="10">
        <f t="shared" si="12"/>
        <v>262319999.99999994</v>
      </c>
      <c r="L76" s="13">
        <f t="shared" si="13"/>
        <v>143940.66666666666</v>
      </c>
      <c r="M76" s="13">
        <f t="shared" si="14"/>
        <v>155397.5</v>
      </c>
      <c r="N76" s="13">
        <f t="shared" si="15"/>
        <v>210339</v>
      </c>
      <c r="O76" s="13">
        <f t="shared" si="16"/>
        <v>316726</v>
      </c>
      <c r="Q76" s="12">
        <f t="shared" si="17"/>
        <v>67.902561756633133</v>
      </c>
      <c r="R76" s="12">
        <f t="shared" si="18"/>
        <v>1822.4175702025368</v>
      </c>
      <c r="S76" s="12">
        <f t="shared" si="19"/>
        <v>0.92627401770727746</v>
      </c>
      <c r="T76" s="12">
        <f t="shared" si="20"/>
        <v>0.73879546826789133</v>
      </c>
      <c r="U76" s="12">
        <f t="shared" si="21"/>
        <v>0.66410398893680977</v>
      </c>
      <c r="V76" s="12">
        <f t="shared" si="3"/>
        <v>0.75722101188211433</v>
      </c>
      <c r="W76" s="12">
        <f t="shared" si="4"/>
        <v>0.31804654648976971</v>
      </c>
      <c r="X76" s="12">
        <f t="shared" si="5"/>
        <v>0.75357434477938412</v>
      </c>
      <c r="Y76" s="12">
        <f t="shared" si="6"/>
        <v>-7.081431688322759E-2</v>
      </c>
      <c r="Z76" s="12">
        <f t="shared" si="7"/>
        <v>-0.41180640004969682</v>
      </c>
      <c r="AA76" s="12">
        <f t="shared" si="8"/>
        <v>1.3462211862183437</v>
      </c>
      <c r="AB76" s="12">
        <f t="shared" si="22"/>
        <v>56238.51530976301</v>
      </c>
      <c r="AC76" s="12">
        <f t="shared" si="10"/>
        <v>1.3481703852339821</v>
      </c>
    </row>
    <row r="77" spans="1:29" x14ac:dyDescent="0.35">
      <c r="A77" t="s">
        <v>134</v>
      </c>
      <c r="B77" s="2">
        <v>42004</v>
      </c>
      <c r="C77" s="6">
        <v>18261.7</v>
      </c>
      <c r="D77" s="7">
        <v>267.43975</v>
      </c>
      <c r="E77" s="8">
        <v>146318.66666666666</v>
      </c>
      <c r="F77" s="8">
        <v>155920.25</v>
      </c>
      <c r="G77" s="8">
        <v>211146</v>
      </c>
      <c r="H77" s="8">
        <v>319258</v>
      </c>
      <c r="J77" s="10">
        <f t="shared" si="11"/>
        <v>18261700000</v>
      </c>
      <c r="K77" s="10">
        <f t="shared" si="12"/>
        <v>267439750</v>
      </c>
      <c r="L77" s="13">
        <f t="shared" si="13"/>
        <v>146318.66666666666</v>
      </c>
      <c r="M77" s="13">
        <f t="shared" si="14"/>
        <v>155920.25</v>
      </c>
      <c r="N77" s="13">
        <f t="shared" si="15"/>
        <v>211146</v>
      </c>
      <c r="O77" s="13">
        <f t="shared" si="16"/>
        <v>319258</v>
      </c>
      <c r="Q77" s="12">
        <f t="shared" si="17"/>
        <v>68.283417106095854</v>
      </c>
      <c r="R77" s="12">
        <f t="shared" si="18"/>
        <v>1827.7896873490738</v>
      </c>
      <c r="S77" s="12">
        <f t="shared" si="19"/>
        <v>0.9384199080405955</v>
      </c>
      <c r="T77" s="12">
        <f t="shared" si="20"/>
        <v>0.73844756708628156</v>
      </c>
      <c r="U77" s="12">
        <f t="shared" si="21"/>
        <v>0.66136478960589873</v>
      </c>
      <c r="V77" s="12">
        <f t="shared" ref="V77:V87" si="23">((Q77/Q76)-1)*100</f>
        <v>0.56088509713039247</v>
      </c>
      <c r="W77" s="12">
        <f t="shared" ref="W77:W87" si="24">((R77/R76)-1)*100</f>
        <v>0.29477970550624288</v>
      </c>
      <c r="X77" s="12">
        <f t="shared" ref="X77:X87" si="25">((S77/S76)-1)*100</f>
        <v>1.3112632008594582</v>
      </c>
      <c r="Y77" s="12">
        <f t="shared" ref="Y77:Y87" si="26">((T77/T76)-1)*100</f>
        <v>-4.7090324257870186E-2</v>
      </c>
      <c r="Z77" s="12">
        <f t="shared" ref="Z77:Z87" si="27">((U77/U76)-1)*100</f>
        <v>-0.41246542356963012</v>
      </c>
      <c r="AA77" s="12">
        <f t="shared" ref="AA77:AA87" si="28">SUM(V77:Z77)</f>
        <v>1.7073722556685933</v>
      </c>
      <c r="AB77" s="12">
        <f t="shared" si="22"/>
        <v>57200.446034241904</v>
      </c>
      <c r="AC77" s="12">
        <f t="shared" ref="AC77:AC87" si="29">((AB77/AB76)-1)*100</f>
        <v>1.710448291852229</v>
      </c>
    </row>
    <row r="78" spans="1:29" x14ac:dyDescent="0.35">
      <c r="A78" t="s">
        <v>135</v>
      </c>
      <c r="B78" s="2">
        <v>42369</v>
      </c>
      <c r="C78" s="6">
        <v>18799.599999999999</v>
      </c>
      <c r="D78" s="7">
        <v>273.13875000000002</v>
      </c>
      <c r="E78" s="8">
        <v>148844.66666666666</v>
      </c>
      <c r="F78" s="8">
        <v>157138.08333333334</v>
      </c>
      <c r="G78" s="8">
        <v>212052</v>
      </c>
      <c r="H78" s="8">
        <v>321815</v>
      </c>
      <c r="J78" s="10">
        <f t="shared" si="11"/>
        <v>18799600000</v>
      </c>
      <c r="K78" s="10">
        <f t="shared" si="12"/>
        <v>273138750</v>
      </c>
      <c r="L78" s="13">
        <f t="shared" si="13"/>
        <v>148844.66666666666</v>
      </c>
      <c r="M78" s="13">
        <f t="shared" si="14"/>
        <v>157138.08333333334</v>
      </c>
      <c r="N78" s="13">
        <f t="shared" si="15"/>
        <v>212052</v>
      </c>
      <c r="O78" s="13">
        <f t="shared" si="16"/>
        <v>321815</v>
      </c>
      <c r="Q78" s="12">
        <f t="shared" si="17"/>
        <v>68.828022387888936</v>
      </c>
      <c r="R78" s="12">
        <f t="shared" si="18"/>
        <v>1835.0590324588945</v>
      </c>
      <c r="S78" s="12">
        <f t="shared" si="19"/>
        <v>0.94722210879285029</v>
      </c>
      <c r="T78" s="12">
        <f t="shared" si="20"/>
        <v>0.7410356107621402</v>
      </c>
      <c r="U78" s="12">
        <f t="shared" si="21"/>
        <v>0.65892515886456504</v>
      </c>
      <c r="V78" s="12">
        <f t="shared" si="23"/>
        <v>0.79756594627784505</v>
      </c>
      <c r="W78" s="12">
        <f t="shared" si="24"/>
        <v>0.39771233857675004</v>
      </c>
      <c r="X78" s="12">
        <f t="shared" si="25"/>
        <v>0.93798103352620288</v>
      </c>
      <c r="Y78" s="12">
        <f t="shared" si="26"/>
        <v>0.35047087853108394</v>
      </c>
      <c r="Z78" s="12">
        <f t="shared" si="27"/>
        <v>-0.36887823175277834</v>
      </c>
      <c r="AA78" s="12">
        <f t="shared" si="28"/>
        <v>2.1148519651591036</v>
      </c>
      <c r="AB78" s="12">
        <f t="shared" si="22"/>
        <v>58417.413731491695</v>
      </c>
      <c r="AC78" s="12">
        <f t="shared" si="29"/>
        <v>2.1275493140757717</v>
      </c>
    </row>
    <row r="79" spans="1:29" x14ac:dyDescent="0.35">
      <c r="A79" t="s">
        <v>136</v>
      </c>
      <c r="B79" s="2">
        <v>42735</v>
      </c>
      <c r="C79" s="6">
        <v>19141.7</v>
      </c>
      <c r="D79" s="7">
        <v>276.45224999999999</v>
      </c>
      <c r="E79" s="8">
        <v>151436.41666666666</v>
      </c>
      <c r="F79" s="8">
        <v>159187.5</v>
      </c>
      <c r="G79" s="8">
        <v>212842</v>
      </c>
      <c r="H79" s="8">
        <v>324353</v>
      </c>
      <c r="J79" s="10">
        <f t="shared" si="11"/>
        <v>19141700000</v>
      </c>
      <c r="K79" s="10">
        <f t="shared" si="12"/>
        <v>276452250</v>
      </c>
      <c r="L79" s="13">
        <f t="shared" si="13"/>
        <v>151436.41666666666</v>
      </c>
      <c r="M79" s="13">
        <f t="shared" si="14"/>
        <v>159187.5</v>
      </c>
      <c r="N79" s="13">
        <f t="shared" si="15"/>
        <v>212842</v>
      </c>
      <c r="O79" s="13">
        <f t="shared" si="16"/>
        <v>324353</v>
      </c>
      <c r="Q79" s="12">
        <f t="shared" si="17"/>
        <v>69.240528879761328</v>
      </c>
      <c r="R79" s="12">
        <f t="shared" si="18"/>
        <v>1825.5334884772874</v>
      </c>
      <c r="S79" s="12">
        <f t="shared" si="19"/>
        <v>0.95130846747807873</v>
      </c>
      <c r="T79" s="12">
        <f t="shared" si="20"/>
        <v>0.74791394555585833</v>
      </c>
      <c r="U79" s="12">
        <f t="shared" si="21"/>
        <v>0.65620481389103846</v>
      </c>
      <c r="V79" s="12">
        <f t="shared" si="23"/>
        <v>0.59932928124486473</v>
      </c>
      <c r="W79" s="12">
        <f t="shared" si="24"/>
        <v>-0.5190865150993762</v>
      </c>
      <c r="X79" s="12">
        <f t="shared" si="25"/>
        <v>0.43140448763765438</v>
      </c>
      <c r="Y79" s="12">
        <f t="shared" si="26"/>
        <v>0.9282057021043677</v>
      </c>
      <c r="Z79" s="12">
        <f t="shared" si="27"/>
        <v>-0.41284581973075607</v>
      </c>
      <c r="AA79" s="12">
        <f t="shared" si="28"/>
        <v>1.0270071361567545</v>
      </c>
      <c r="AB79" s="12">
        <f t="shared" si="22"/>
        <v>59015.023754982998</v>
      </c>
      <c r="AC79" s="12">
        <f t="shared" si="29"/>
        <v>1.0229997963246751</v>
      </c>
    </row>
    <row r="80" spans="1:29" x14ac:dyDescent="0.35">
      <c r="A80" t="s">
        <v>137</v>
      </c>
      <c r="B80" s="2">
        <v>43100</v>
      </c>
      <c r="C80" s="6">
        <v>19612.099999999999</v>
      </c>
      <c r="D80" s="7">
        <v>279.67975000000001</v>
      </c>
      <c r="E80" s="8">
        <v>153334.58333333334</v>
      </c>
      <c r="F80" s="8">
        <v>160319.33333333334</v>
      </c>
      <c r="G80" s="8">
        <v>213357</v>
      </c>
      <c r="H80" s="8">
        <v>326609</v>
      </c>
      <c r="J80" s="10">
        <f t="shared" si="11"/>
        <v>19612100000</v>
      </c>
      <c r="K80" s="10">
        <f t="shared" si="12"/>
        <v>279679750</v>
      </c>
      <c r="L80" s="13">
        <f t="shared" si="13"/>
        <v>153334.58333333334</v>
      </c>
      <c r="M80" s="13">
        <f t="shared" si="14"/>
        <v>160319.33333333334</v>
      </c>
      <c r="N80" s="13">
        <f t="shared" si="15"/>
        <v>213357</v>
      </c>
      <c r="O80" s="13">
        <f t="shared" si="16"/>
        <v>326609</v>
      </c>
      <c r="Q80" s="12">
        <f t="shared" si="17"/>
        <v>70.123417944988873</v>
      </c>
      <c r="R80" s="12">
        <f t="shared" si="18"/>
        <v>1823.9835001345098</v>
      </c>
      <c r="S80" s="12">
        <f t="shared" si="19"/>
        <v>0.95643226643490697</v>
      </c>
      <c r="T80" s="12">
        <f t="shared" si="20"/>
        <v>0.75141351506317278</v>
      </c>
      <c r="U80" s="12">
        <f t="shared" si="21"/>
        <v>0.65324899191387864</v>
      </c>
      <c r="V80" s="12">
        <f t="shared" si="23"/>
        <v>1.2751044504017539</v>
      </c>
      <c r="W80" s="12">
        <f t="shared" si="24"/>
        <v>-8.4906048153110536E-2</v>
      </c>
      <c r="X80" s="12">
        <f t="shared" si="25"/>
        <v>0.53860541895642822</v>
      </c>
      <c r="Y80" s="12">
        <f t="shared" si="26"/>
        <v>0.46791071728360389</v>
      </c>
      <c r="Z80" s="12">
        <f t="shared" si="27"/>
        <v>-0.45044198314135864</v>
      </c>
      <c r="AA80" s="12">
        <f t="shared" si="28"/>
        <v>1.7462725553473168</v>
      </c>
      <c r="AB80" s="12">
        <f t="shared" si="22"/>
        <v>60047.641063167284</v>
      </c>
      <c r="AC80" s="12">
        <f t="shared" si="29"/>
        <v>1.7497532704070062</v>
      </c>
    </row>
    <row r="81" spans="1:29" x14ac:dyDescent="0.35">
      <c r="A81" t="s">
        <v>138</v>
      </c>
      <c r="B81" s="2">
        <v>43465</v>
      </c>
      <c r="C81" s="6">
        <v>20193.900000000001</v>
      </c>
      <c r="D81" s="7">
        <v>284.92849999999999</v>
      </c>
      <c r="E81" s="8">
        <v>155763</v>
      </c>
      <c r="F81" s="8">
        <v>162078.25</v>
      </c>
      <c r="G81" s="8">
        <v>213603</v>
      </c>
      <c r="H81" s="8">
        <v>328530</v>
      </c>
      <c r="J81" s="10">
        <f t="shared" si="11"/>
        <v>20193900000</v>
      </c>
      <c r="K81" s="10">
        <f t="shared" si="12"/>
        <v>284928500</v>
      </c>
      <c r="L81" s="13">
        <f t="shared" si="13"/>
        <v>155763</v>
      </c>
      <c r="M81" s="13">
        <f t="shared" si="14"/>
        <v>162078.25</v>
      </c>
      <c r="N81" s="13">
        <f t="shared" si="15"/>
        <v>213603</v>
      </c>
      <c r="O81" s="13">
        <f t="shared" si="16"/>
        <v>328530</v>
      </c>
      <c r="Q81" s="12">
        <f t="shared" si="17"/>
        <v>70.873570035991492</v>
      </c>
      <c r="R81" s="12">
        <f t="shared" si="18"/>
        <v>1829.243787035432</v>
      </c>
      <c r="S81" s="12">
        <f t="shared" si="19"/>
        <v>0.9610357959812621</v>
      </c>
      <c r="T81" s="12">
        <f t="shared" si="20"/>
        <v>0.75878264818378016</v>
      </c>
      <c r="U81" s="12">
        <f t="shared" si="21"/>
        <v>0.65017806593005201</v>
      </c>
      <c r="V81" s="12">
        <f t="shared" si="23"/>
        <v>1.0697597364565326</v>
      </c>
      <c r="W81" s="12">
        <f t="shared" si="24"/>
        <v>0.2883955310195585</v>
      </c>
      <c r="X81" s="12">
        <f t="shared" si="25"/>
        <v>0.48132311172590647</v>
      </c>
      <c r="Y81" s="12">
        <f t="shared" si="26"/>
        <v>0.98070276523942734</v>
      </c>
      <c r="Z81" s="12">
        <f t="shared" si="27"/>
        <v>-0.47010037854471332</v>
      </c>
      <c r="AA81" s="12">
        <f t="shared" si="28"/>
        <v>2.3500807658967116</v>
      </c>
      <c r="AB81" s="12">
        <f t="shared" si="22"/>
        <v>61467.445895352015</v>
      </c>
      <c r="AC81" s="12">
        <f t="shared" si="29"/>
        <v>2.364463960692742</v>
      </c>
    </row>
    <row r="82" spans="1:29" x14ac:dyDescent="0.35">
      <c r="A82" t="s">
        <v>139</v>
      </c>
      <c r="B82" s="2">
        <v>43830</v>
      </c>
      <c r="C82" s="6">
        <v>20715.7</v>
      </c>
      <c r="D82" s="7">
        <v>287.92224999999996</v>
      </c>
      <c r="E82" s="8">
        <v>157537.08333333334</v>
      </c>
      <c r="F82" s="8">
        <v>163536.5</v>
      </c>
      <c r="G82" s="8">
        <v>213679</v>
      </c>
      <c r="H82" s="8">
        <v>330226</v>
      </c>
      <c r="J82" s="10">
        <f t="shared" si="11"/>
        <v>20715700000</v>
      </c>
      <c r="K82" s="10">
        <f t="shared" si="12"/>
        <v>287922249.99999994</v>
      </c>
      <c r="L82" s="13">
        <f t="shared" si="13"/>
        <v>157537.08333333334</v>
      </c>
      <c r="M82" s="13">
        <f t="shared" si="14"/>
        <v>163536.5</v>
      </c>
      <c r="N82" s="13">
        <f t="shared" si="15"/>
        <v>213679</v>
      </c>
      <c r="O82" s="13">
        <f t="shared" si="16"/>
        <v>330226</v>
      </c>
      <c r="Q82" s="12">
        <f t="shared" si="17"/>
        <v>71.94893760381494</v>
      </c>
      <c r="R82" s="12">
        <f t="shared" si="18"/>
        <v>1827.6474586671388</v>
      </c>
      <c r="S82" s="12">
        <f t="shared" si="19"/>
        <v>0.96331450980871758</v>
      </c>
      <c r="T82" s="12">
        <f t="shared" si="20"/>
        <v>0.76533725822378429</v>
      </c>
      <c r="U82" s="12">
        <f t="shared" si="21"/>
        <v>0.64706897700362787</v>
      </c>
      <c r="V82" s="12">
        <f t="shared" si="23"/>
        <v>1.517304077214332</v>
      </c>
      <c r="W82" s="12">
        <f t="shared" si="24"/>
        <v>-8.7267119867073806E-2</v>
      </c>
      <c r="X82" s="12">
        <f t="shared" si="25"/>
        <v>0.23711019266756672</v>
      </c>
      <c r="Y82" s="12">
        <f t="shared" si="26"/>
        <v>0.86383235775004952</v>
      </c>
      <c r="Z82" s="12">
        <f t="shared" si="27"/>
        <v>-0.47819037419798427</v>
      </c>
      <c r="AA82" s="12">
        <f t="shared" si="28"/>
        <v>2.0527891335668902</v>
      </c>
      <c r="AB82" s="12">
        <f t="shared" si="22"/>
        <v>62731.886647326399</v>
      </c>
      <c r="AC82" s="12">
        <f t="shared" si="29"/>
        <v>2.0570901125891661</v>
      </c>
    </row>
    <row r="83" spans="1:29" x14ac:dyDescent="0.35">
      <c r="A83" t="s">
        <v>140</v>
      </c>
      <c r="B83" s="2">
        <v>44196</v>
      </c>
      <c r="C83" s="6">
        <v>20284.5</v>
      </c>
      <c r="D83" s="7">
        <v>269.16149999999999</v>
      </c>
      <c r="E83" s="8">
        <v>147813.25</v>
      </c>
      <c r="F83" s="8">
        <v>160763</v>
      </c>
      <c r="G83" s="8">
        <v>216095</v>
      </c>
      <c r="H83" s="8">
        <v>331578</v>
      </c>
      <c r="J83" s="10">
        <f t="shared" si="11"/>
        <v>20284500000</v>
      </c>
      <c r="K83" s="10">
        <f t="shared" si="12"/>
        <v>269161500</v>
      </c>
      <c r="L83" s="13">
        <f t="shared" si="13"/>
        <v>147813.25</v>
      </c>
      <c r="M83" s="13">
        <f t="shared" si="14"/>
        <v>160763</v>
      </c>
      <c r="N83" s="13">
        <f t="shared" si="15"/>
        <v>216095</v>
      </c>
      <c r="O83" s="13">
        <f t="shared" si="16"/>
        <v>331578</v>
      </c>
      <c r="Q83" s="12">
        <f t="shared" si="17"/>
        <v>75.361818090625889</v>
      </c>
      <c r="R83" s="12">
        <f t="shared" si="18"/>
        <v>1820.9565110029041</v>
      </c>
      <c r="S83" s="12">
        <f t="shared" si="19"/>
        <v>0.91944819392521915</v>
      </c>
      <c r="T83" s="12">
        <f t="shared" si="20"/>
        <v>0.7439459496980495</v>
      </c>
      <c r="U83" s="12">
        <f t="shared" si="21"/>
        <v>0.65171694141348335</v>
      </c>
      <c r="V83" s="12">
        <f t="shared" si="23"/>
        <v>4.7434758600660487</v>
      </c>
      <c r="W83" s="12">
        <f t="shared" si="24"/>
        <v>-0.36609618734207983</v>
      </c>
      <c r="X83" s="12">
        <f t="shared" si="25"/>
        <v>-4.5536857834944104</v>
      </c>
      <c r="Y83" s="12">
        <f t="shared" si="26"/>
        <v>-2.7950172679924612</v>
      </c>
      <c r="Z83" s="12">
        <f t="shared" si="27"/>
        <v>0.71831050089570248</v>
      </c>
      <c r="AA83" s="12">
        <f t="shared" si="28"/>
        <v>-2.2530128778672007</v>
      </c>
      <c r="AB83" s="12">
        <f t="shared" si="22"/>
        <v>61175.650978050413</v>
      </c>
      <c r="AC83" s="12">
        <f t="shared" si="29"/>
        <v>-2.4807729409208057</v>
      </c>
    </row>
    <row r="84" spans="1:29" x14ac:dyDescent="0.35">
      <c r="A84" t="s">
        <v>141</v>
      </c>
      <c r="B84" s="2">
        <v>44561</v>
      </c>
      <c r="C84" s="6">
        <v>21532.400000000001</v>
      </c>
      <c r="D84" s="7">
        <v>280.87175000000002</v>
      </c>
      <c r="E84" s="8">
        <v>152581.75</v>
      </c>
      <c r="F84" s="8">
        <v>161212</v>
      </c>
      <c r="G84" s="8">
        <v>215873</v>
      </c>
      <c r="H84" s="8">
        <v>332100</v>
      </c>
      <c r="J84" s="10">
        <f t="shared" si="11"/>
        <v>21532400000</v>
      </c>
      <c r="K84" s="10">
        <f t="shared" si="12"/>
        <v>280871750</v>
      </c>
      <c r="L84" s="13">
        <f t="shared" si="13"/>
        <v>152581.75</v>
      </c>
      <c r="M84" s="13">
        <f t="shared" si="14"/>
        <v>161212</v>
      </c>
      <c r="N84" s="13">
        <f t="shared" si="15"/>
        <v>215873</v>
      </c>
      <c r="O84" s="13">
        <f t="shared" si="16"/>
        <v>332100</v>
      </c>
      <c r="Q84" s="12">
        <f t="shared" si="17"/>
        <v>76.662747321508832</v>
      </c>
      <c r="R84" s="12">
        <f t="shared" si="18"/>
        <v>1840.7951802885993</v>
      </c>
      <c r="S84" s="12">
        <f t="shared" si="19"/>
        <v>0.94646645411011587</v>
      </c>
      <c r="T84" s="12">
        <f t="shared" si="20"/>
        <v>0.74679093726403956</v>
      </c>
      <c r="U84" s="12">
        <f t="shared" si="21"/>
        <v>0.65002408912978016</v>
      </c>
      <c r="V84" s="12">
        <f t="shared" si="23"/>
        <v>1.7262444880489891</v>
      </c>
      <c r="W84" s="12">
        <f t="shared" si="24"/>
        <v>1.0894642000411681</v>
      </c>
      <c r="X84" s="12">
        <f t="shared" si="25"/>
        <v>2.9385299099401019</v>
      </c>
      <c r="Y84" s="12">
        <f t="shared" si="26"/>
        <v>0.38241858392329409</v>
      </c>
      <c r="Z84" s="12">
        <f t="shared" si="27"/>
        <v>-0.25975268956974773</v>
      </c>
      <c r="AA84" s="12">
        <f t="shared" si="28"/>
        <v>5.8769044923838054</v>
      </c>
      <c r="AB84" s="12">
        <f t="shared" si="22"/>
        <v>64837.097259861483</v>
      </c>
      <c r="AC84" s="12">
        <f t="shared" si="29"/>
        <v>5.9851366079043178</v>
      </c>
    </row>
    <row r="85" spans="1:29" x14ac:dyDescent="0.35">
      <c r="A85" t="s">
        <v>142</v>
      </c>
      <c r="B85" s="2">
        <v>44926</v>
      </c>
      <c r="C85" s="6">
        <v>22075.9</v>
      </c>
      <c r="D85" s="7">
        <v>289.71625</v>
      </c>
      <c r="E85" s="8">
        <v>158293.75</v>
      </c>
      <c r="F85" s="8">
        <v>164286.33333333334</v>
      </c>
      <c r="G85" s="8">
        <v>216055</v>
      </c>
      <c r="H85" s="8">
        <v>333996</v>
      </c>
      <c r="J85" s="10">
        <f t="shared" si="11"/>
        <v>22075900000</v>
      </c>
      <c r="K85" s="10">
        <f t="shared" si="12"/>
        <v>289716250</v>
      </c>
      <c r="L85" s="13">
        <f t="shared" si="13"/>
        <v>158293.75</v>
      </c>
      <c r="M85" s="13">
        <f t="shared" si="14"/>
        <v>164286.33333333334</v>
      </c>
      <c r="N85" s="13">
        <f t="shared" si="15"/>
        <v>216055</v>
      </c>
      <c r="O85" s="13">
        <f t="shared" si="16"/>
        <v>333996</v>
      </c>
      <c r="Q85" s="12">
        <f t="shared" si="17"/>
        <v>76.198349246892434</v>
      </c>
      <c r="R85" s="12">
        <f t="shared" si="18"/>
        <v>1830.2444032060646</v>
      </c>
      <c r="S85" s="12">
        <f t="shared" si="19"/>
        <v>0.96352354324461964</v>
      </c>
      <c r="T85" s="12">
        <f t="shared" si="20"/>
        <v>0.76039125839871025</v>
      </c>
      <c r="U85" s="12">
        <f t="shared" si="21"/>
        <v>0.64687900453897651</v>
      </c>
      <c r="V85" s="12">
        <f t="shared" si="23"/>
        <v>-0.60576758705085387</v>
      </c>
      <c r="W85" s="12">
        <f t="shared" si="24"/>
        <v>-0.5731640975331409</v>
      </c>
      <c r="X85" s="12">
        <f t="shared" si="25"/>
        <v>1.8021863385048409</v>
      </c>
      <c r="Y85" s="12">
        <f t="shared" si="26"/>
        <v>1.8211684764811276</v>
      </c>
      <c r="Z85" s="12">
        <f t="shared" si="27"/>
        <v>-0.48384123656310951</v>
      </c>
      <c r="AA85" s="12">
        <f t="shared" si="28"/>
        <v>1.9605818938388642</v>
      </c>
      <c r="AB85" s="12">
        <f t="shared" si="22"/>
        <v>66096.300554497648</v>
      </c>
      <c r="AC85" s="12">
        <f t="shared" si="29"/>
        <v>1.9421031289994062</v>
      </c>
    </row>
    <row r="86" spans="1:29" x14ac:dyDescent="0.35">
      <c r="A86" t="s">
        <v>143</v>
      </c>
      <c r="B86" s="2">
        <v>45291</v>
      </c>
      <c r="C86" s="6">
        <v>22723.7</v>
      </c>
      <c r="D86" s="7">
        <v>293.55425000000002</v>
      </c>
      <c r="E86" s="8">
        <v>161040.91666666666</v>
      </c>
      <c r="F86" s="8">
        <v>167117.83333333334</v>
      </c>
      <c r="G86" s="8">
        <v>216383</v>
      </c>
      <c r="H86" s="8">
        <v>336755</v>
      </c>
      <c r="J86" s="10">
        <f t="shared" si="11"/>
        <v>22723700000</v>
      </c>
      <c r="K86" s="10">
        <f t="shared" si="12"/>
        <v>293554250</v>
      </c>
      <c r="L86" s="13">
        <f t="shared" si="13"/>
        <v>161040.91666666666</v>
      </c>
      <c r="M86" s="13">
        <f t="shared" si="14"/>
        <v>167117.83333333334</v>
      </c>
      <c r="N86" s="13">
        <f t="shared" si="15"/>
        <v>216383</v>
      </c>
      <c r="O86" s="13">
        <f t="shared" si="16"/>
        <v>336755</v>
      </c>
      <c r="Q86" s="12">
        <f t="shared" si="17"/>
        <v>77.408860542812789</v>
      </c>
      <c r="R86" s="12">
        <f t="shared" si="18"/>
        <v>1822.8550611619926</v>
      </c>
      <c r="S86" s="12">
        <f t="shared" si="19"/>
        <v>0.96363693481744905</v>
      </c>
      <c r="T86" s="12">
        <f t="shared" si="20"/>
        <v>0.77232422756562824</v>
      </c>
      <c r="U86" s="12">
        <f t="shared" si="21"/>
        <v>0.64255319148936174</v>
      </c>
      <c r="V86" s="12">
        <f t="shared" si="23"/>
        <v>1.5886319164187368</v>
      </c>
      <c r="W86" s="12">
        <f t="shared" si="24"/>
        <v>-0.40373526241238578</v>
      </c>
      <c r="X86" s="12">
        <f t="shared" si="25"/>
        <v>1.1768427831837514E-2</v>
      </c>
      <c r="Y86" s="12">
        <f t="shared" si="26"/>
        <v>1.5693196147529731</v>
      </c>
      <c r="Z86" s="12">
        <f t="shared" si="27"/>
        <v>-0.66872058286969738</v>
      </c>
      <c r="AA86" s="12">
        <f t="shared" si="28"/>
        <v>2.0972641137214643</v>
      </c>
      <c r="AB86" s="12">
        <f t="shared" si="22"/>
        <v>67478.433876260198</v>
      </c>
      <c r="AC86" s="12">
        <f t="shared" si="29"/>
        <v>2.0910902882120608</v>
      </c>
    </row>
    <row r="87" spans="1:29" x14ac:dyDescent="0.35">
      <c r="A87" t="s">
        <v>144</v>
      </c>
      <c r="B87" s="2">
        <v>45657</v>
      </c>
      <c r="C87" s="6">
        <v>23358.400000000001</v>
      </c>
      <c r="D87" s="7">
        <v>295.51474999999999</v>
      </c>
      <c r="E87" s="8">
        <v>161348</v>
      </c>
      <c r="F87" s="8">
        <v>168110.16666666666</v>
      </c>
      <c r="G87" s="8">
        <v>216579</v>
      </c>
      <c r="H87" s="8">
        <v>340004</v>
      </c>
      <c r="J87" s="10">
        <f t="shared" si="11"/>
        <v>23358400000</v>
      </c>
      <c r="K87" s="10">
        <f t="shared" si="12"/>
        <v>295514750</v>
      </c>
      <c r="L87" s="13">
        <f t="shared" si="13"/>
        <v>161348</v>
      </c>
      <c r="M87" s="13">
        <f t="shared" si="14"/>
        <v>168110.16666666666</v>
      </c>
      <c r="N87" s="13">
        <f t="shared" si="15"/>
        <v>216579</v>
      </c>
      <c r="O87" s="13">
        <f t="shared" si="16"/>
        <v>340004</v>
      </c>
      <c r="Q87" s="12">
        <f t="shared" si="17"/>
        <v>79.043093449650144</v>
      </c>
      <c r="R87" s="12">
        <f t="shared" si="18"/>
        <v>1831.536492550264</v>
      </c>
      <c r="S87" s="12">
        <f t="shared" si="19"/>
        <v>0.95977538538716189</v>
      </c>
      <c r="T87" s="12">
        <f t="shared" si="20"/>
        <v>0.7762071422744895</v>
      </c>
      <c r="U87" s="12">
        <f t="shared" si="21"/>
        <v>0.6369895648286491</v>
      </c>
      <c r="V87" s="12">
        <f t="shared" si="23"/>
        <v>2.1111703432625806</v>
      </c>
      <c r="W87" s="12">
        <f t="shared" si="24"/>
        <v>0.47625461690505855</v>
      </c>
      <c r="X87" s="12">
        <f t="shared" si="25"/>
        <v>-0.40072659014659395</v>
      </c>
      <c r="Y87" s="12">
        <f t="shared" si="26"/>
        <v>0.50275707666198599</v>
      </c>
      <c r="Z87" s="12">
        <f t="shared" si="27"/>
        <v>-0.86586242732945573</v>
      </c>
      <c r="AA87" s="12">
        <f t="shared" si="28"/>
        <v>1.8235930193535754</v>
      </c>
      <c r="AB87" s="12">
        <f t="shared" si="22"/>
        <v>68700.368230962005</v>
      </c>
      <c r="AC87" s="12">
        <f t="shared" si="29"/>
        <v>1.8108516818018394</v>
      </c>
    </row>
    <row r="88" spans="1:29" x14ac:dyDescent="0.35">
      <c r="B88" s="2"/>
      <c r="C88" s="6"/>
      <c r="D88" s="7"/>
      <c r="E88" s="8"/>
      <c r="F88" s="8"/>
      <c r="G88" s="8"/>
      <c r="H88" s="8"/>
      <c r="L88" s="13"/>
      <c r="M88" s="13"/>
      <c r="N88" s="13"/>
      <c r="O88" s="13"/>
    </row>
    <row r="89" spans="1:29" x14ac:dyDescent="0.35">
      <c r="B89" s="2"/>
      <c r="C89" s="6"/>
      <c r="D89" s="7"/>
      <c r="E89" s="8"/>
      <c r="F89" s="8"/>
      <c r="G89" s="8"/>
      <c r="H89" s="8"/>
      <c r="L89" s="13"/>
      <c r="M89" s="13"/>
      <c r="N89" s="13"/>
      <c r="O89" s="13"/>
      <c r="Z89" s="12">
        <f>V87+W87+X87+Y87+Z87</f>
        <v>1.8235930193535754</v>
      </c>
    </row>
    <row r="90" spans="1:29" x14ac:dyDescent="0.35">
      <c r="B90" s="2"/>
      <c r="C90" s="6"/>
      <c r="D90" s="7"/>
      <c r="E90" s="8"/>
      <c r="F90" s="8"/>
      <c r="G90" s="8"/>
      <c r="H90" s="8"/>
      <c r="L90" s="13"/>
      <c r="M90" s="13"/>
      <c r="N90" s="13"/>
      <c r="O90" s="13"/>
    </row>
    <row r="91" spans="1:29" x14ac:dyDescent="0.35">
      <c r="B91" s="2"/>
      <c r="C91" s="6"/>
      <c r="D91" s="7"/>
      <c r="E91" s="8"/>
      <c r="F91" s="8"/>
      <c r="G91" s="8"/>
      <c r="H91" s="8"/>
      <c r="L91" s="13"/>
      <c r="M91" s="13"/>
      <c r="N91" s="13"/>
      <c r="O91" s="13"/>
    </row>
    <row r="92" spans="1:29" x14ac:dyDescent="0.35">
      <c r="B92" s="2"/>
      <c r="C92" s="30"/>
      <c r="D92" s="7"/>
      <c r="E92" s="8"/>
      <c r="F92" s="8"/>
      <c r="G92" s="8"/>
      <c r="H92" s="8"/>
      <c r="L92" s="13"/>
      <c r="M92" s="13"/>
      <c r="N92" s="13"/>
      <c r="O92" s="13"/>
    </row>
    <row r="93" spans="1:29" x14ac:dyDescent="0.35">
      <c r="B93" s="2"/>
      <c r="C93" s="30"/>
      <c r="D93" s="7"/>
      <c r="E93" s="8"/>
      <c r="F93" s="8"/>
      <c r="G93" s="8"/>
      <c r="H93" s="8"/>
      <c r="L93" s="13"/>
      <c r="M93" s="13"/>
      <c r="N93" s="13"/>
      <c r="O93" s="13"/>
    </row>
    <row r="94" spans="1:29" x14ac:dyDescent="0.35">
      <c r="B94" s="2"/>
      <c r="C94" s="30"/>
      <c r="D94" s="7"/>
      <c r="E94" s="8"/>
      <c r="F94" s="8"/>
      <c r="G94" s="8"/>
      <c r="H94" s="8"/>
      <c r="L94" s="13"/>
      <c r="M94" s="13"/>
      <c r="N94" s="13"/>
      <c r="O94" s="13"/>
    </row>
    <row r="95" spans="1:29" x14ac:dyDescent="0.35">
      <c r="B95" s="2"/>
      <c r="C95" s="30"/>
      <c r="D95" s="7"/>
      <c r="E95" s="8"/>
      <c r="F95" s="8"/>
      <c r="G95" s="8"/>
      <c r="H95" s="8"/>
      <c r="L95" s="13"/>
      <c r="M95" s="13"/>
      <c r="N95" s="13"/>
      <c r="O95" s="13"/>
    </row>
    <row r="96" spans="1:29" x14ac:dyDescent="0.35">
      <c r="B96" s="2"/>
      <c r="C96" s="30"/>
      <c r="D96" s="7"/>
      <c r="E96" s="8"/>
      <c r="F96" s="8"/>
      <c r="G96" s="8"/>
      <c r="H96" s="8"/>
      <c r="L96" s="13"/>
      <c r="M96" s="13"/>
      <c r="N96" s="13"/>
      <c r="O96" s="13"/>
    </row>
    <row r="97" spans="2:15" x14ac:dyDescent="0.35">
      <c r="B97" s="2"/>
      <c r="C97" s="30"/>
      <c r="D97" s="7"/>
      <c r="E97" s="8"/>
      <c r="F97" s="8"/>
      <c r="G97" s="8"/>
      <c r="H97" s="8"/>
      <c r="L97" s="13"/>
      <c r="M97" s="13"/>
      <c r="N97" s="13"/>
      <c r="O97" s="13"/>
    </row>
    <row r="98" spans="2:15" x14ac:dyDescent="0.35">
      <c r="B98" s="2"/>
      <c r="C98" s="30"/>
      <c r="D98" s="7"/>
      <c r="E98" s="8"/>
      <c r="F98" s="8"/>
      <c r="G98" s="8"/>
      <c r="H98" s="8"/>
      <c r="L98" s="13"/>
      <c r="M98" s="13"/>
      <c r="N98" s="13"/>
      <c r="O98" s="13"/>
    </row>
    <row r="99" spans="2:15" x14ac:dyDescent="0.35">
      <c r="B99" s="2"/>
      <c r="C99" s="30"/>
      <c r="D99" s="7"/>
      <c r="E99" s="8"/>
      <c r="F99" s="8"/>
      <c r="G99" s="8"/>
      <c r="H99" s="8"/>
      <c r="L99" s="13"/>
      <c r="M99" s="13"/>
      <c r="N99" s="13"/>
      <c r="O99" s="13"/>
    </row>
    <row r="100" spans="2:15" x14ac:dyDescent="0.35">
      <c r="B100" s="2"/>
      <c r="C100" s="30"/>
      <c r="D100" s="7"/>
      <c r="E100" s="8"/>
      <c r="F100" s="8"/>
      <c r="G100" s="8"/>
      <c r="H100" s="8"/>
      <c r="L100" s="13"/>
      <c r="M100" s="13"/>
      <c r="N100" s="13"/>
      <c r="O100" s="13"/>
    </row>
    <row r="101" spans="2:15" x14ac:dyDescent="0.35">
      <c r="B101" s="2"/>
      <c r="C101" s="30"/>
      <c r="D101" s="7"/>
      <c r="E101" s="8"/>
      <c r="F101" s="8"/>
      <c r="G101" s="8"/>
      <c r="H101" s="8"/>
      <c r="L101" s="13"/>
      <c r="M101" s="13"/>
      <c r="N101" s="13"/>
      <c r="O101" s="13"/>
    </row>
    <row r="102" spans="2:15" x14ac:dyDescent="0.35">
      <c r="B102" s="2"/>
      <c r="C102" s="30"/>
      <c r="D102" s="7"/>
      <c r="E102" s="8"/>
      <c r="F102" s="8"/>
      <c r="G102" s="8"/>
      <c r="H102" s="8"/>
      <c r="L102" s="13"/>
      <c r="M102" s="13"/>
      <c r="N102" s="13"/>
      <c r="O102" s="13"/>
    </row>
    <row r="103" spans="2:15" x14ac:dyDescent="0.35">
      <c r="B103" s="2"/>
      <c r="C103" s="30"/>
      <c r="D103" s="7"/>
      <c r="E103" s="8"/>
      <c r="F103" s="8"/>
      <c r="G103" s="8"/>
      <c r="H103" s="8"/>
      <c r="L103" s="13"/>
      <c r="M103" s="13"/>
      <c r="N103" s="13"/>
      <c r="O103" s="13"/>
    </row>
    <row r="104" spans="2:15" x14ac:dyDescent="0.35">
      <c r="B104" s="2"/>
      <c r="C104" s="30"/>
      <c r="D104" s="7"/>
      <c r="E104" s="8"/>
      <c r="F104" s="8"/>
      <c r="G104" s="8"/>
      <c r="H104" s="8"/>
      <c r="L104" s="13"/>
      <c r="M104" s="13"/>
      <c r="N104" s="13"/>
      <c r="O104" s="13"/>
    </row>
    <row r="105" spans="2:15" x14ac:dyDescent="0.35">
      <c r="B105" s="2"/>
      <c r="C105" s="30"/>
      <c r="D105" s="7"/>
      <c r="E105" s="8"/>
      <c r="F105" s="8"/>
      <c r="G105" s="8"/>
      <c r="H105" s="8"/>
      <c r="L105" s="13"/>
      <c r="M105" s="13"/>
      <c r="N105" s="13"/>
      <c r="O105" s="13"/>
    </row>
    <row r="106" spans="2:15" x14ac:dyDescent="0.35">
      <c r="B106" s="2"/>
      <c r="C106" s="30"/>
      <c r="D106" s="7"/>
      <c r="E106" s="8"/>
      <c r="F106" s="8"/>
      <c r="G106" s="8"/>
      <c r="H106" s="8"/>
      <c r="L106" s="13"/>
      <c r="M106" s="13"/>
      <c r="N106" s="13"/>
      <c r="O106" s="13"/>
    </row>
    <row r="107" spans="2:15" x14ac:dyDescent="0.35">
      <c r="C107" s="30"/>
      <c r="D107" s="7"/>
      <c r="E107" s="8"/>
      <c r="F107" s="8"/>
      <c r="G107" s="8"/>
      <c r="H107" s="8"/>
    </row>
    <row r="108" spans="2:15" x14ac:dyDescent="0.35">
      <c r="C108" s="30"/>
      <c r="D108" s="7"/>
      <c r="E108" s="8"/>
      <c r="F108" s="8"/>
      <c r="G108" s="8"/>
      <c r="H108" s="8"/>
    </row>
    <row r="109" spans="2:15" x14ac:dyDescent="0.35">
      <c r="C109" s="30"/>
      <c r="D109" s="7"/>
      <c r="E109" s="8"/>
      <c r="F109" s="8"/>
      <c r="G109" s="8"/>
      <c r="H109" s="8"/>
    </row>
    <row r="110" spans="2:15" x14ac:dyDescent="0.35">
      <c r="C110" s="6"/>
      <c r="D110" s="7"/>
      <c r="E110" s="8"/>
      <c r="F110" s="8"/>
      <c r="G110" s="8"/>
      <c r="H110" s="8"/>
    </row>
    <row r="111" spans="2:15" x14ac:dyDescent="0.35">
      <c r="C111" s="6"/>
      <c r="D111" s="7"/>
      <c r="E111" s="8"/>
      <c r="F111" s="8"/>
      <c r="G111" s="8"/>
      <c r="H111" s="8"/>
    </row>
    <row r="112" spans="2:15" x14ac:dyDescent="0.35">
      <c r="C112" s="6"/>
      <c r="D112" s="7"/>
      <c r="E112" s="8"/>
      <c r="F112" s="8"/>
      <c r="G112" s="8"/>
      <c r="H112" s="8"/>
    </row>
    <row r="113" spans="3:8" x14ac:dyDescent="0.35">
      <c r="C113" s="6"/>
      <c r="D113" s="7"/>
      <c r="E113" s="8"/>
      <c r="F113" s="8"/>
      <c r="G113" s="8"/>
      <c r="H113" s="8"/>
    </row>
    <row r="114" spans="3:8" x14ac:dyDescent="0.35">
      <c r="C114" s="6"/>
      <c r="D114" s="7"/>
      <c r="E114" s="8"/>
      <c r="F114" s="8"/>
      <c r="G114" s="8"/>
      <c r="H114" s="8"/>
    </row>
    <row r="115" spans="3:8" x14ac:dyDescent="0.35">
      <c r="C115" s="6"/>
      <c r="D115" s="7"/>
      <c r="E115" s="8"/>
      <c r="F115" s="8"/>
      <c r="G115" s="8"/>
      <c r="H115" s="8"/>
    </row>
    <row r="116" spans="3:8" x14ac:dyDescent="0.35">
      <c r="C116" s="6"/>
      <c r="D116" s="7"/>
      <c r="E116" s="8"/>
      <c r="F116" s="8"/>
      <c r="G116" s="8"/>
      <c r="H116" s="8"/>
    </row>
    <row r="117" spans="3:8" x14ac:dyDescent="0.35">
      <c r="C117" s="6"/>
      <c r="D117" s="7"/>
      <c r="E117" s="8"/>
      <c r="F117" s="8"/>
      <c r="G117" s="8"/>
      <c r="H117" s="8"/>
    </row>
    <row r="118" spans="3:8" x14ac:dyDescent="0.35">
      <c r="C118" s="6"/>
      <c r="D118" s="7"/>
      <c r="E118" s="8"/>
      <c r="F118" s="8"/>
      <c r="G118" s="8"/>
      <c r="H118" s="8"/>
    </row>
    <row r="119" spans="3:8" x14ac:dyDescent="0.35">
      <c r="C119" s="6"/>
      <c r="D119" s="7"/>
      <c r="E119" s="8"/>
      <c r="F119" s="8"/>
      <c r="G119" s="8"/>
      <c r="H119" s="8"/>
    </row>
    <row r="120" spans="3:8" x14ac:dyDescent="0.35">
      <c r="C120" s="6"/>
      <c r="D120" s="7"/>
      <c r="E120" s="8"/>
      <c r="F120" s="8"/>
      <c r="G120" s="8"/>
      <c r="H120" s="8"/>
    </row>
    <row r="121" spans="3:8" x14ac:dyDescent="0.35">
      <c r="C121" s="6"/>
      <c r="D121" s="7"/>
      <c r="E121" s="8"/>
      <c r="F121" s="8"/>
      <c r="G121" s="8"/>
      <c r="H121" s="8"/>
    </row>
    <row r="122" spans="3:8" x14ac:dyDescent="0.35">
      <c r="C122" s="6"/>
      <c r="D122" s="7"/>
      <c r="E122" s="8"/>
      <c r="F122" s="8"/>
      <c r="G122" s="8"/>
      <c r="H122" s="8"/>
    </row>
    <row r="123" spans="3:8" x14ac:dyDescent="0.35">
      <c r="C123" s="6"/>
      <c r="D123" s="7"/>
      <c r="E123" s="8"/>
      <c r="F123" s="8"/>
      <c r="G123" s="8"/>
      <c r="H123" s="8"/>
    </row>
    <row r="124" spans="3:8" x14ac:dyDescent="0.35">
      <c r="C124" s="6"/>
      <c r="D124" s="7"/>
      <c r="E124" s="8"/>
      <c r="F124" s="8"/>
      <c r="G124" s="8"/>
      <c r="H124" s="8"/>
    </row>
    <row r="125" spans="3:8" x14ac:dyDescent="0.35">
      <c r="C125" s="6"/>
      <c r="D125" s="7"/>
      <c r="E125" s="8"/>
      <c r="F125" s="8"/>
      <c r="G125" s="8"/>
      <c r="H125" s="8"/>
    </row>
    <row r="126" spans="3:8" x14ac:dyDescent="0.35">
      <c r="C126" s="6"/>
      <c r="D126" s="7"/>
      <c r="E126" s="8"/>
      <c r="F126" s="8"/>
      <c r="G126" s="8"/>
      <c r="H126" s="8"/>
    </row>
    <row r="127" spans="3:8" x14ac:dyDescent="0.35">
      <c r="C127" s="6"/>
      <c r="D127" s="7"/>
      <c r="E127" s="8"/>
      <c r="F127" s="8"/>
      <c r="G127" s="8"/>
      <c r="H127" s="8"/>
    </row>
    <row r="128" spans="3:8" x14ac:dyDescent="0.35">
      <c r="C128" s="6"/>
      <c r="D128" s="7"/>
      <c r="E128" s="8"/>
      <c r="F128" s="8"/>
      <c r="G128" s="8"/>
      <c r="H128" s="8"/>
    </row>
    <row r="129" spans="3:8" x14ac:dyDescent="0.35">
      <c r="C129" s="6"/>
      <c r="D129" s="7"/>
      <c r="E129" s="8"/>
      <c r="F129" s="8"/>
      <c r="G129" s="8"/>
      <c r="H129" s="8"/>
    </row>
    <row r="130" spans="3:8" x14ac:dyDescent="0.35">
      <c r="C130" s="6"/>
      <c r="D130" s="7"/>
      <c r="E130" s="8"/>
      <c r="F130" s="8"/>
      <c r="G130" s="8"/>
      <c r="H130" s="8"/>
    </row>
    <row r="131" spans="3:8" x14ac:dyDescent="0.35">
      <c r="C131" s="6"/>
      <c r="D131" s="7"/>
      <c r="E131" s="8"/>
      <c r="F131" s="8"/>
      <c r="G131" s="8"/>
      <c r="H131" s="8"/>
    </row>
    <row r="132" spans="3:8" x14ac:dyDescent="0.35">
      <c r="C132" s="6"/>
      <c r="D132" s="7"/>
      <c r="E132" s="8"/>
      <c r="F132" s="8"/>
      <c r="G132" s="8"/>
      <c r="H132" s="8"/>
    </row>
    <row r="133" spans="3:8" x14ac:dyDescent="0.35">
      <c r="C133" s="6"/>
      <c r="D133" s="7"/>
      <c r="E133" s="8"/>
      <c r="F133" s="8"/>
      <c r="G133" s="8"/>
      <c r="H133" s="8"/>
    </row>
    <row r="134" spans="3:8" x14ac:dyDescent="0.35">
      <c r="C134" s="6"/>
      <c r="D134" s="7"/>
      <c r="E134" s="8"/>
      <c r="F134" s="8"/>
      <c r="G134" s="8"/>
      <c r="H134" s="8"/>
    </row>
    <row r="135" spans="3:8" x14ac:dyDescent="0.35">
      <c r="C135" s="6"/>
      <c r="D135" s="7"/>
      <c r="E135" s="8"/>
      <c r="F135" s="8"/>
      <c r="G135" s="8"/>
      <c r="H135" s="8"/>
    </row>
    <row r="136" spans="3:8" x14ac:dyDescent="0.35">
      <c r="C136" s="6"/>
      <c r="D136" s="7"/>
      <c r="E136" s="8"/>
      <c r="F136" s="8"/>
      <c r="G136" s="8"/>
      <c r="H136" s="8"/>
    </row>
  </sheetData>
  <phoneticPr fontId="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1C39-D15A-4BF6-A6C3-89A02875831D}">
  <sheetPr>
    <tabColor theme="9" tint="0.59999389629810485"/>
  </sheetPr>
  <dimension ref="A1:AK126"/>
  <sheetViews>
    <sheetView topLeftCell="L7" workbookViewId="0">
      <selection activeCell="V32" sqref="V32:V39"/>
    </sheetView>
  </sheetViews>
  <sheetFormatPr defaultRowHeight="14.5" x14ac:dyDescent="0.35"/>
  <cols>
    <col min="1" max="1" width="11.453125" customWidth="1"/>
    <col min="2" max="2" width="11.453125" style="28" customWidth="1"/>
    <col min="3" max="3" width="26.453125" style="5" bestFit="1" customWidth="1"/>
    <col min="4" max="4" width="29.81640625" style="5" bestFit="1" customWidth="1"/>
    <col min="5" max="5" width="21.1796875" style="5" bestFit="1" customWidth="1"/>
    <col min="6" max="6" width="37.81640625" style="5" customWidth="1"/>
    <col min="7" max="7" width="29.54296875" style="5" customWidth="1"/>
    <col min="8" max="8" width="29.453125" style="5" bestFit="1" customWidth="1"/>
    <col min="9" max="9" width="29.453125" customWidth="1"/>
    <col min="10" max="10" width="29.453125" style="10" customWidth="1"/>
    <col min="11" max="11" width="38.54296875" style="10" customWidth="1"/>
    <col min="12" max="12" width="29.453125" style="10" customWidth="1"/>
    <col min="13" max="13" width="39.7265625" style="10" customWidth="1"/>
    <col min="14" max="15" width="29.453125" style="10" customWidth="1"/>
    <col min="16" max="16" width="17.1796875" customWidth="1"/>
    <col min="17" max="17" width="11.81640625" style="12" bestFit="1" customWidth="1"/>
    <col min="18" max="19" width="8.7265625" style="12"/>
    <col min="20" max="20" width="11" style="12" customWidth="1"/>
    <col min="21" max="24" width="8.7265625" style="12"/>
    <col min="25" max="25" width="10.7265625" style="12" bestFit="1" customWidth="1"/>
    <col min="26" max="26" width="17.453125" customWidth="1"/>
    <col min="27" max="27" width="16.81640625" bestFit="1" customWidth="1"/>
    <col min="28" max="30" width="8.7265625" style="12"/>
    <col min="31" max="31" width="11" style="12" customWidth="1"/>
    <col min="32" max="35" width="8.7265625" style="12"/>
    <col min="36" max="36" width="10.7265625" style="12" bestFit="1" customWidth="1"/>
    <col min="37" max="37" width="15.81640625" customWidth="1"/>
  </cols>
  <sheetData>
    <row r="1" spans="1:37" x14ac:dyDescent="0.35">
      <c r="A1" s="3" t="s">
        <v>145</v>
      </c>
      <c r="B1" s="26"/>
      <c r="C1" s="4" t="s">
        <v>146</v>
      </c>
      <c r="D1" s="4" t="s">
        <v>147</v>
      </c>
      <c r="E1" s="4" t="s">
        <v>148</v>
      </c>
      <c r="F1" s="4" t="s">
        <v>149</v>
      </c>
      <c r="G1" s="4" t="s">
        <v>150</v>
      </c>
      <c r="H1" s="4" t="s">
        <v>151</v>
      </c>
      <c r="I1" s="16" t="s">
        <v>152</v>
      </c>
      <c r="J1" s="9" t="s">
        <v>153</v>
      </c>
      <c r="K1" s="9" t="s">
        <v>154</v>
      </c>
      <c r="L1" s="9" t="s">
        <v>155</v>
      </c>
      <c r="M1" s="9" t="s">
        <v>156</v>
      </c>
      <c r="N1" s="9" t="s">
        <v>157</v>
      </c>
      <c r="O1" s="9" t="s">
        <v>158</v>
      </c>
      <c r="P1" s="25" t="s">
        <v>159</v>
      </c>
      <c r="Q1" s="11" t="s">
        <v>55</v>
      </c>
      <c r="R1" s="11" t="s">
        <v>56</v>
      </c>
      <c r="S1" s="11" t="s">
        <v>160</v>
      </c>
      <c r="T1" s="11" t="s">
        <v>161</v>
      </c>
      <c r="U1" s="11" t="s">
        <v>162</v>
      </c>
      <c r="V1" s="11" t="s">
        <v>163</v>
      </c>
      <c r="W1" s="11" t="s">
        <v>60</v>
      </c>
      <c r="X1" s="11" t="s">
        <v>61</v>
      </c>
      <c r="Y1" s="11" t="s">
        <v>164</v>
      </c>
      <c r="Z1" s="3"/>
      <c r="AA1" s="25" t="s">
        <v>165</v>
      </c>
      <c r="AB1" s="11" t="s">
        <v>55</v>
      </c>
      <c r="AC1" s="11" t="s">
        <v>56</v>
      </c>
      <c r="AD1" s="11" t="s">
        <v>160</v>
      </c>
      <c r="AE1" s="11" t="s">
        <v>161</v>
      </c>
      <c r="AF1" s="11" t="s">
        <v>162</v>
      </c>
      <c r="AG1" s="11" t="s">
        <v>163</v>
      </c>
      <c r="AH1" s="11" t="s">
        <v>166</v>
      </c>
      <c r="AI1" s="11" t="s">
        <v>61</v>
      </c>
      <c r="AJ1" s="11" t="s">
        <v>164</v>
      </c>
    </row>
    <row r="2" spans="1:37" x14ac:dyDescent="0.35">
      <c r="A2" s="17">
        <v>1901</v>
      </c>
      <c r="B2" s="27"/>
      <c r="C2" s="18">
        <v>42766</v>
      </c>
      <c r="D2" s="18">
        <v>78764</v>
      </c>
      <c r="E2" s="18">
        <v>78528</v>
      </c>
      <c r="F2" s="18">
        <v>28425</v>
      </c>
      <c r="G2" s="18">
        <v>28309</v>
      </c>
      <c r="H2" s="5">
        <v>77584</v>
      </c>
      <c r="I2" s="19"/>
      <c r="J2" s="10">
        <f>C2*1000</f>
        <v>42766000</v>
      </c>
      <c r="K2" s="10">
        <f t="shared" ref="K2:L17" si="0">D2*1000</f>
        <v>78764000</v>
      </c>
      <c r="L2" s="10">
        <f t="shared" si="0"/>
        <v>78528000</v>
      </c>
      <c r="M2" s="20">
        <f>F2</f>
        <v>28425</v>
      </c>
      <c r="N2" s="20">
        <f t="shared" ref="N2:O17" si="1">G2</f>
        <v>28309</v>
      </c>
      <c r="O2" s="20">
        <f t="shared" si="1"/>
        <v>77584</v>
      </c>
      <c r="Q2" s="12">
        <f t="shared" ref="Q2:Q33" si="2">J2/K2</f>
        <v>0.54296379056421717</v>
      </c>
      <c r="R2" s="12">
        <f t="shared" ref="R2:R33" si="3">K2/M2</f>
        <v>2770.9410729991205</v>
      </c>
      <c r="S2" s="12">
        <f t="shared" ref="S2:S33" si="4">M2/O2</f>
        <v>0.36637708805939367</v>
      </c>
      <c r="X2" s="12">
        <f>Q2*R2*S2</f>
        <v>551.22190142297381</v>
      </c>
      <c r="Z2" s="14" t="s">
        <v>167</v>
      </c>
      <c r="AB2" s="12">
        <f t="shared" ref="AB2:AB33" si="5">J2/L2</f>
        <v>0.54459555827220862</v>
      </c>
      <c r="AC2" s="12">
        <f t="shared" ref="AC2:AC33" si="6">L2/N2</f>
        <v>2773.9588116853297</v>
      </c>
      <c r="AD2" s="12">
        <f t="shared" ref="AD2:AD33" si="7">N2/O2</f>
        <v>0.36488193441946792</v>
      </c>
      <c r="AI2" s="12">
        <f t="shared" ref="AI2:AI33" si="8">AB2*AC2*AD2</f>
        <v>551.22190142297381</v>
      </c>
      <c r="AK2" s="14" t="s">
        <v>167</v>
      </c>
    </row>
    <row r="3" spans="1:37" x14ac:dyDescent="0.35">
      <c r="A3" s="17">
        <v>1902</v>
      </c>
      <c r="B3" s="27">
        <v>732</v>
      </c>
      <c r="C3" s="18">
        <v>43161</v>
      </c>
      <c r="D3" s="18">
        <v>82109</v>
      </c>
      <c r="E3" s="18">
        <v>81899</v>
      </c>
      <c r="F3" s="18">
        <v>29647</v>
      </c>
      <c r="G3" s="18">
        <v>29544</v>
      </c>
      <c r="H3" s="5">
        <v>79163</v>
      </c>
      <c r="J3" s="10">
        <f t="shared" ref="J3:L53" si="9">C3*1000</f>
        <v>43161000</v>
      </c>
      <c r="K3" s="10">
        <f t="shared" si="0"/>
        <v>82109000</v>
      </c>
      <c r="L3" s="10">
        <f t="shared" si="0"/>
        <v>81899000</v>
      </c>
      <c r="M3" s="20">
        <f t="shared" ref="M3:O54" si="10">F3</f>
        <v>29647</v>
      </c>
      <c r="N3" s="20">
        <f t="shared" si="1"/>
        <v>29544</v>
      </c>
      <c r="O3" s="20">
        <f t="shared" si="1"/>
        <v>79163</v>
      </c>
      <c r="Q3" s="12">
        <f t="shared" si="2"/>
        <v>0.52565492211572418</v>
      </c>
      <c r="R3" s="12">
        <f t="shared" si="3"/>
        <v>2769.5550983236076</v>
      </c>
      <c r="S3" s="12">
        <f t="shared" si="4"/>
        <v>0.37450576658287332</v>
      </c>
      <c r="T3" s="12">
        <f>((Q3/Q2-1)*100)</f>
        <v>-3.1878494937031765</v>
      </c>
      <c r="U3" s="12">
        <f t="shared" ref="U3:V18" si="11">((R3/R2-1)*100)</f>
        <v>-5.0018193783274434E-2</v>
      </c>
      <c r="V3" s="12">
        <f t="shared" si="11"/>
        <v>2.2186645367304969</v>
      </c>
      <c r="W3" s="12">
        <f>SUM(T3:V3)</f>
        <v>-1.019203150755954</v>
      </c>
      <c r="X3" s="12">
        <f t="shared" ref="X3:X54" si="12">Q3*R3*S3</f>
        <v>545.21683109533478</v>
      </c>
      <c r="Y3" s="12">
        <f>((X3/X2-1)*100)</f>
        <v>-1.0894106914360657</v>
      </c>
      <c r="Z3" s="14">
        <f>AVERAGE(Y3:Y54)</f>
        <v>1.9563334663370655</v>
      </c>
      <c r="AB3" s="12">
        <f t="shared" si="5"/>
        <v>0.52700277170661425</v>
      </c>
      <c r="AC3" s="12">
        <f t="shared" si="6"/>
        <v>2772.1026265908476</v>
      </c>
      <c r="AD3" s="12">
        <f t="shared" si="7"/>
        <v>0.37320465368922351</v>
      </c>
      <c r="AE3" s="12">
        <f>((AB3/AB2-1)*100)</f>
        <v>-3.2304315190174293</v>
      </c>
      <c r="AF3" s="12">
        <f t="shared" ref="AF3:AG54" si="13">((AC3/AC2-1)*100)</f>
        <v>-6.6914659535055598E-2</v>
      </c>
      <c r="AG3" s="12">
        <f t="shared" si="13"/>
        <v>2.2809348681504638</v>
      </c>
      <c r="AH3" s="12">
        <f>SUM(AE3:AG3)</f>
        <v>-1.0164113104020212</v>
      </c>
      <c r="AI3" s="12">
        <f t="shared" si="8"/>
        <v>545.21683109533501</v>
      </c>
      <c r="AJ3" s="12">
        <f>((AI3/AI2-1)*100)</f>
        <v>-1.0894106914360213</v>
      </c>
      <c r="AK3" s="14">
        <f>AVERAGE(AJ3:AJ54)</f>
        <v>1.9563334663370673</v>
      </c>
    </row>
    <row r="4" spans="1:37" x14ac:dyDescent="0.35">
      <c r="A4" s="17">
        <v>1903</v>
      </c>
      <c r="B4" s="27">
        <v>1097</v>
      </c>
      <c r="C4" s="18">
        <v>45264</v>
      </c>
      <c r="D4" s="18">
        <v>84524</v>
      </c>
      <c r="E4" s="18">
        <v>84314</v>
      </c>
      <c r="F4" s="18">
        <v>30525</v>
      </c>
      <c r="G4" s="18">
        <v>30422</v>
      </c>
      <c r="H4" s="5">
        <v>80632</v>
      </c>
      <c r="J4" s="10">
        <f t="shared" si="9"/>
        <v>45264000</v>
      </c>
      <c r="K4" s="10">
        <f t="shared" si="0"/>
        <v>84524000</v>
      </c>
      <c r="L4" s="10">
        <f t="shared" si="0"/>
        <v>84314000</v>
      </c>
      <c r="M4" s="20">
        <f t="shared" si="10"/>
        <v>30525</v>
      </c>
      <c r="N4" s="20">
        <f t="shared" si="1"/>
        <v>30422</v>
      </c>
      <c r="O4" s="20">
        <f t="shared" si="1"/>
        <v>80632</v>
      </c>
      <c r="Q4" s="12">
        <f t="shared" si="2"/>
        <v>0.5355165396810373</v>
      </c>
      <c r="R4" s="12">
        <f t="shared" si="3"/>
        <v>2769.0090090090089</v>
      </c>
      <c r="S4" s="12">
        <f t="shared" si="4"/>
        <v>0.37857178291497173</v>
      </c>
      <c r="T4" s="12">
        <f t="shared" ref="T4:V54" si="14">((Q4/Q3-1)*100)</f>
        <v>1.8760630121412714</v>
      </c>
      <c r="U4" s="12">
        <f t="shared" si="11"/>
        <v>-1.97175826156748E-2</v>
      </c>
      <c r="V4" s="12">
        <f t="shared" si="11"/>
        <v>1.0857019290245518</v>
      </c>
      <c r="W4" s="12">
        <f t="shared" ref="W4:W54" si="15">SUM(T4:V4)</f>
        <v>2.9420473585501483</v>
      </c>
      <c r="X4" s="12">
        <f t="shared" si="12"/>
        <v>561.36521480305578</v>
      </c>
      <c r="Y4" s="12">
        <f t="shared" ref="Y4:Y54" si="16">((X4/X3-1)*100)</f>
        <v>2.9618278062471193</v>
      </c>
      <c r="AB4" s="12">
        <f t="shared" si="5"/>
        <v>0.53685034513841112</v>
      </c>
      <c r="AC4" s="12">
        <f t="shared" si="6"/>
        <v>2771.4811649464204</v>
      </c>
      <c r="AD4" s="12">
        <f t="shared" si="7"/>
        <v>0.37729437444190894</v>
      </c>
      <c r="AE4" s="12">
        <f t="shared" ref="AE4:AE54" si="17">((AB4/AB3-1)*100)</f>
        <v>1.8685999316297774</v>
      </c>
      <c r="AF4" s="12">
        <f t="shared" si="13"/>
        <v>-2.2418421254177812E-2</v>
      </c>
      <c r="AG4" s="12">
        <f t="shared" si="13"/>
        <v>1.0958386269456888</v>
      </c>
      <c r="AH4" s="12">
        <f t="shared" ref="AH4:AH54" si="18">SUM(AE4:AG4)</f>
        <v>2.9420201373212884</v>
      </c>
      <c r="AI4" s="12">
        <f t="shared" si="8"/>
        <v>561.36521480305578</v>
      </c>
      <c r="AJ4" s="12">
        <f t="shared" ref="AJ4:AJ54" si="19">((AI4/AI3-1)*100)</f>
        <v>2.9618278062470749</v>
      </c>
      <c r="AK4" s="3"/>
    </row>
    <row r="5" spans="1:37" x14ac:dyDescent="0.35">
      <c r="A5" s="17">
        <v>1904</v>
      </c>
      <c r="B5" s="27">
        <v>1462</v>
      </c>
      <c r="C5" s="18">
        <v>44696</v>
      </c>
      <c r="D5" s="18">
        <v>83351</v>
      </c>
      <c r="E5" s="18">
        <v>83130</v>
      </c>
      <c r="F5" s="18">
        <v>30419</v>
      </c>
      <c r="G5" s="18">
        <v>30312</v>
      </c>
      <c r="H5" s="5">
        <v>82166</v>
      </c>
      <c r="J5" s="10">
        <f t="shared" si="9"/>
        <v>44696000</v>
      </c>
      <c r="K5" s="10">
        <f t="shared" si="0"/>
        <v>83351000</v>
      </c>
      <c r="L5" s="10">
        <f t="shared" si="0"/>
        <v>83130000</v>
      </c>
      <c r="M5" s="20">
        <f t="shared" si="10"/>
        <v>30419</v>
      </c>
      <c r="N5" s="20">
        <f t="shared" si="1"/>
        <v>30312</v>
      </c>
      <c r="O5" s="20">
        <f t="shared" si="1"/>
        <v>82166</v>
      </c>
      <c r="Q5" s="12">
        <f t="shared" si="2"/>
        <v>0.53623831747669493</v>
      </c>
      <c r="R5" s="12">
        <f t="shared" si="3"/>
        <v>2740.096650119991</v>
      </c>
      <c r="S5" s="12">
        <f t="shared" si="4"/>
        <v>0.37021395711121391</v>
      </c>
      <c r="T5" s="12">
        <f t="shared" si="14"/>
        <v>0.1347816065751184</v>
      </c>
      <c r="U5" s="12">
        <f t="shared" si="11"/>
        <v>-1.0441410192220779</v>
      </c>
      <c r="V5" s="12">
        <f t="shared" si="11"/>
        <v>-2.2077255043688848</v>
      </c>
      <c r="W5" s="12">
        <f t="shared" si="15"/>
        <v>-3.1170849170158443</v>
      </c>
      <c r="X5" s="12">
        <f t="shared" si="12"/>
        <v>543.97195920453726</v>
      </c>
      <c r="Y5" s="12">
        <f t="shared" si="16"/>
        <v>-3.0983849978343581</v>
      </c>
      <c r="AB5" s="12">
        <f t="shared" si="5"/>
        <v>0.53766389991579455</v>
      </c>
      <c r="AC5" s="12">
        <f t="shared" si="6"/>
        <v>2742.4782264449723</v>
      </c>
      <c r="AD5" s="12">
        <f t="shared" si="7"/>
        <v>0.36891171530803496</v>
      </c>
      <c r="AE5" s="12">
        <f t="shared" si="17"/>
        <v>0.15154219136688241</v>
      </c>
      <c r="AF5" s="12">
        <f t="shared" si="13"/>
        <v>-1.0464779219240605</v>
      </c>
      <c r="AG5" s="12">
        <f t="shared" si="13"/>
        <v>-2.221782168439046</v>
      </c>
      <c r="AH5" s="12">
        <f t="shared" si="18"/>
        <v>-3.1167178989962241</v>
      </c>
      <c r="AI5" s="12">
        <f t="shared" si="8"/>
        <v>543.97195920453714</v>
      </c>
      <c r="AJ5" s="12">
        <f t="shared" si="19"/>
        <v>-3.0983849978343803</v>
      </c>
    </row>
    <row r="6" spans="1:37" x14ac:dyDescent="0.35">
      <c r="A6" s="17">
        <v>1905</v>
      </c>
      <c r="B6" s="27">
        <v>1828</v>
      </c>
      <c r="C6" s="18">
        <v>48000</v>
      </c>
      <c r="D6" s="18">
        <v>87459</v>
      </c>
      <c r="E6" s="18">
        <v>87242</v>
      </c>
      <c r="F6" s="18">
        <v>31814</v>
      </c>
      <c r="G6" s="18">
        <v>31709</v>
      </c>
      <c r="H6" s="5">
        <v>83822</v>
      </c>
      <c r="J6" s="10">
        <f t="shared" si="9"/>
        <v>48000000</v>
      </c>
      <c r="K6" s="10">
        <f t="shared" si="0"/>
        <v>87459000</v>
      </c>
      <c r="L6" s="10">
        <f t="shared" si="0"/>
        <v>87242000</v>
      </c>
      <c r="M6" s="20">
        <f t="shared" si="10"/>
        <v>31814</v>
      </c>
      <c r="N6" s="20">
        <f t="shared" si="1"/>
        <v>31709</v>
      </c>
      <c r="O6" s="20">
        <f t="shared" si="1"/>
        <v>83822</v>
      </c>
      <c r="Q6" s="12">
        <f t="shared" si="2"/>
        <v>0.54882859396974581</v>
      </c>
      <c r="R6" s="12">
        <f t="shared" si="3"/>
        <v>2749.072735273779</v>
      </c>
      <c r="S6" s="12">
        <f t="shared" si="4"/>
        <v>0.37954236357996707</v>
      </c>
      <c r="T6" s="12">
        <f t="shared" si="14"/>
        <v>2.3478882583951144</v>
      </c>
      <c r="U6" s="12">
        <f t="shared" si="11"/>
        <v>0.32758279359945686</v>
      </c>
      <c r="V6" s="12">
        <f t="shared" si="11"/>
        <v>2.5197338699877392</v>
      </c>
      <c r="W6" s="12">
        <f t="shared" si="15"/>
        <v>5.1952049219823104</v>
      </c>
      <c r="X6" s="12">
        <f t="shared" si="12"/>
        <v>572.64202715277611</v>
      </c>
      <c r="Y6" s="12">
        <f t="shared" si="16"/>
        <v>5.2705047499440605</v>
      </c>
      <c r="AB6" s="12">
        <f t="shared" si="5"/>
        <v>0.55019371403681716</v>
      </c>
      <c r="AC6" s="12">
        <f t="shared" si="6"/>
        <v>2751.3324292787538</v>
      </c>
      <c r="AD6" s="12">
        <f t="shared" si="7"/>
        <v>0.37828970914557036</v>
      </c>
      <c r="AE6" s="12">
        <f t="shared" si="17"/>
        <v>2.3304175941484928</v>
      </c>
      <c r="AF6" s="12">
        <f t="shared" si="13"/>
        <v>0.32285407951111456</v>
      </c>
      <c r="AG6" s="12">
        <f t="shared" si="13"/>
        <v>2.54206994475763</v>
      </c>
      <c r="AH6" s="12">
        <f t="shared" si="18"/>
        <v>5.1953416184172374</v>
      </c>
      <c r="AI6" s="12">
        <f t="shared" si="8"/>
        <v>572.64202715277611</v>
      </c>
      <c r="AJ6" s="12">
        <f t="shared" si="19"/>
        <v>5.2705047499440827</v>
      </c>
    </row>
    <row r="7" spans="1:37" x14ac:dyDescent="0.35">
      <c r="A7" s="17">
        <v>1906</v>
      </c>
      <c r="B7" s="27">
        <v>2193</v>
      </c>
      <c r="C7" s="18">
        <v>53534</v>
      </c>
      <c r="D7" s="18">
        <v>90904</v>
      </c>
      <c r="E7" s="18">
        <v>90679</v>
      </c>
      <c r="F7" s="18">
        <v>33071</v>
      </c>
      <c r="G7" s="18">
        <v>32962</v>
      </c>
      <c r="H7" s="5">
        <v>85450</v>
      </c>
      <c r="J7" s="10">
        <f t="shared" si="9"/>
        <v>53534000</v>
      </c>
      <c r="K7" s="10">
        <f t="shared" si="0"/>
        <v>90904000</v>
      </c>
      <c r="L7" s="10">
        <f t="shared" si="0"/>
        <v>90679000</v>
      </c>
      <c r="M7" s="20">
        <f t="shared" si="10"/>
        <v>33071</v>
      </c>
      <c r="N7" s="20">
        <f t="shared" si="1"/>
        <v>32962</v>
      </c>
      <c r="O7" s="20">
        <f t="shared" si="1"/>
        <v>85450</v>
      </c>
      <c r="Q7" s="12">
        <f t="shared" si="2"/>
        <v>0.58890697879081233</v>
      </c>
      <c r="R7" s="12">
        <f t="shared" si="3"/>
        <v>2748.75268362009</v>
      </c>
      <c r="S7" s="12">
        <f t="shared" si="4"/>
        <v>0.38702165008777062</v>
      </c>
      <c r="T7" s="12">
        <f t="shared" si="14"/>
        <v>7.302532204303458</v>
      </c>
      <c r="U7" s="12">
        <f t="shared" si="11"/>
        <v>-1.1642167541892068E-2</v>
      </c>
      <c r="V7" s="12">
        <f t="shared" si="11"/>
        <v>1.9706065054916344</v>
      </c>
      <c r="W7" s="12">
        <f t="shared" si="15"/>
        <v>9.2614965422531998</v>
      </c>
      <c r="X7" s="12">
        <f t="shared" si="12"/>
        <v>626.49502633118789</v>
      </c>
      <c r="Y7" s="12">
        <f t="shared" si="16"/>
        <v>9.4043043690267289</v>
      </c>
      <c r="AB7" s="12">
        <f t="shared" si="5"/>
        <v>0.59036822196980554</v>
      </c>
      <c r="AC7" s="12">
        <f t="shared" si="6"/>
        <v>2751.0163218251319</v>
      </c>
      <c r="AD7" s="12">
        <f t="shared" si="7"/>
        <v>0.38574605032182563</v>
      </c>
      <c r="AE7" s="12">
        <f t="shared" si="17"/>
        <v>7.301884210603693</v>
      </c>
      <c r="AF7" s="12">
        <f t="shared" si="13"/>
        <v>-1.1489249727081319E-2</v>
      </c>
      <c r="AG7" s="12">
        <f t="shared" si="13"/>
        <v>1.9710663536411488</v>
      </c>
      <c r="AH7" s="12">
        <f t="shared" si="18"/>
        <v>9.26146131451776</v>
      </c>
      <c r="AI7" s="12">
        <f t="shared" si="8"/>
        <v>626.49502633118777</v>
      </c>
      <c r="AJ7" s="12">
        <f t="shared" si="19"/>
        <v>9.4043043690267059</v>
      </c>
    </row>
    <row r="8" spans="1:37" x14ac:dyDescent="0.35">
      <c r="A8" s="17">
        <v>1907</v>
      </c>
      <c r="B8" s="27">
        <v>2558</v>
      </c>
      <c r="C8" s="18">
        <v>54393</v>
      </c>
      <c r="D8" s="18">
        <v>92980</v>
      </c>
      <c r="E8" s="18">
        <v>92761</v>
      </c>
      <c r="F8" s="18">
        <v>33848</v>
      </c>
      <c r="G8" s="18">
        <v>33742</v>
      </c>
      <c r="H8" s="5">
        <v>87008</v>
      </c>
      <c r="J8" s="10">
        <f t="shared" si="9"/>
        <v>54393000</v>
      </c>
      <c r="K8" s="10">
        <f t="shared" si="0"/>
        <v>92980000</v>
      </c>
      <c r="L8" s="10">
        <f t="shared" si="0"/>
        <v>92761000</v>
      </c>
      <c r="M8" s="20">
        <f t="shared" si="10"/>
        <v>33848</v>
      </c>
      <c r="N8" s="20">
        <f t="shared" si="1"/>
        <v>33742</v>
      </c>
      <c r="O8" s="20">
        <f t="shared" si="1"/>
        <v>87008</v>
      </c>
      <c r="Q8" s="12">
        <f t="shared" si="2"/>
        <v>0.58499677349967738</v>
      </c>
      <c r="R8" s="12">
        <f t="shared" si="3"/>
        <v>2746.9865280075633</v>
      </c>
      <c r="S8" s="12">
        <f t="shared" si="4"/>
        <v>0.38902169915410079</v>
      </c>
      <c r="T8" s="12">
        <f t="shared" si="14"/>
        <v>-0.66397672840686761</v>
      </c>
      <c r="U8" s="12">
        <f t="shared" si="11"/>
        <v>-6.4252983655144202E-2</v>
      </c>
      <c r="V8" s="12">
        <f t="shared" si="11"/>
        <v>0.51677963387231074</v>
      </c>
      <c r="W8" s="12">
        <f t="shared" si="15"/>
        <v>-0.21145007818970107</v>
      </c>
      <c r="X8" s="12">
        <f t="shared" si="12"/>
        <v>625.14941154836345</v>
      </c>
      <c r="Y8" s="12">
        <f t="shared" si="16"/>
        <v>-0.21478459146028195</v>
      </c>
      <c r="AB8" s="12">
        <f t="shared" si="5"/>
        <v>0.58637789588296807</v>
      </c>
      <c r="AC8" s="12">
        <f t="shared" si="6"/>
        <v>2749.1257186888743</v>
      </c>
      <c r="AD8" s="12">
        <f t="shared" si="7"/>
        <v>0.38780342037513793</v>
      </c>
      <c r="AE8" s="12">
        <f t="shared" si="17"/>
        <v>-0.6759046199206753</v>
      </c>
      <c r="AF8" s="12">
        <f t="shared" si="13"/>
        <v>-6.8723806589532366E-2</v>
      </c>
      <c r="AG8" s="12">
        <f t="shared" si="13"/>
        <v>0.53334831337763511</v>
      </c>
      <c r="AH8" s="12">
        <f t="shared" si="18"/>
        <v>-0.21128011313257256</v>
      </c>
      <c r="AI8" s="12">
        <f t="shared" si="8"/>
        <v>625.14941154836333</v>
      </c>
      <c r="AJ8" s="12">
        <f t="shared" si="19"/>
        <v>-0.21478459146028195</v>
      </c>
    </row>
    <row r="9" spans="1:37" x14ac:dyDescent="0.35">
      <c r="A9" s="17">
        <v>1908</v>
      </c>
      <c r="B9" s="27">
        <v>2923</v>
      </c>
      <c r="C9" s="18">
        <v>49916</v>
      </c>
      <c r="D9" s="18">
        <v>89188</v>
      </c>
      <c r="E9" s="18">
        <v>88931</v>
      </c>
      <c r="F9" s="18">
        <v>33086</v>
      </c>
      <c r="G9" s="18">
        <v>32961</v>
      </c>
      <c r="H9" s="5">
        <v>88710</v>
      </c>
      <c r="J9" s="10">
        <f t="shared" si="9"/>
        <v>49916000</v>
      </c>
      <c r="K9" s="10">
        <f t="shared" si="0"/>
        <v>89188000</v>
      </c>
      <c r="L9" s="10">
        <f t="shared" si="0"/>
        <v>88931000</v>
      </c>
      <c r="M9" s="20">
        <f t="shared" si="10"/>
        <v>33086</v>
      </c>
      <c r="N9" s="20">
        <f t="shared" si="1"/>
        <v>32961</v>
      </c>
      <c r="O9" s="20">
        <f t="shared" si="1"/>
        <v>88710</v>
      </c>
      <c r="Q9" s="12">
        <f t="shared" si="2"/>
        <v>0.55967170471363858</v>
      </c>
      <c r="R9" s="12">
        <f t="shared" si="3"/>
        <v>2695.6416611255518</v>
      </c>
      <c r="S9" s="12">
        <f t="shared" si="4"/>
        <v>0.37296809829782435</v>
      </c>
      <c r="T9" s="12">
        <f t="shared" si="14"/>
        <v>-4.3290954639859658</v>
      </c>
      <c r="U9" s="12">
        <f t="shared" si="11"/>
        <v>-1.8691342807295341</v>
      </c>
      <c r="V9" s="12">
        <f t="shared" si="11"/>
        <v>-4.1266594874228897</v>
      </c>
      <c r="W9" s="12">
        <f t="shared" si="15"/>
        <v>-10.324889232138389</v>
      </c>
      <c r="X9" s="12">
        <f t="shared" si="12"/>
        <v>562.68740840942394</v>
      </c>
      <c r="Y9" s="12">
        <f t="shared" si="16"/>
        <v>-9.9915319418176001</v>
      </c>
      <c r="AB9" s="12">
        <f t="shared" si="5"/>
        <v>0.56128908929394694</v>
      </c>
      <c r="AC9" s="12">
        <f t="shared" si="6"/>
        <v>2698.0674130032462</v>
      </c>
      <c r="AD9" s="12">
        <f t="shared" si="7"/>
        <v>0.37155901251268175</v>
      </c>
      <c r="AE9" s="12">
        <f t="shared" si="17"/>
        <v>-4.27860715166325</v>
      </c>
      <c r="AF9" s="12">
        <f t="shared" si="13"/>
        <v>-1.8572561210470573</v>
      </c>
      <c r="AG9" s="12">
        <f t="shared" si="13"/>
        <v>-4.1888253194730218</v>
      </c>
      <c r="AH9" s="12">
        <f t="shared" si="18"/>
        <v>-10.324688592183328</v>
      </c>
      <c r="AI9" s="12">
        <f t="shared" si="8"/>
        <v>562.68740840942382</v>
      </c>
      <c r="AJ9" s="12">
        <f t="shared" si="19"/>
        <v>-9.9915319418176001</v>
      </c>
    </row>
    <row r="10" spans="1:37" x14ac:dyDescent="0.35">
      <c r="A10" s="17">
        <v>1909</v>
      </c>
      <c r="B10" s="27">
        <v>3289</v>
      </c>
      <c r="C10" s="18">
        <v>56003</v>
      </c>
      <c r="D10" s="18">
        <v>94054</v>
      </c>
      <c r="E10" s="18">
        <v>93771</v>
      </c>
      <c r="F10" s="18">
        <v>34785</v>
      </c>
      <c r="G10" s="18">
        <v>34647</v>
      </c>
      <c r="H10" s="5">
        <v>90490</v>
      </c>
      <c r="J10" s="10">
        <f t="shared" si="9"/>
        <v>56003000</v>
      </c>
      <c r="K10" s="10">
        <f t="shared" si="0"/>
        <v>94054000</v>
      </c>
      <c r="L10" s="10">
        <f t="shared" si="0"/>
        <v>93771000</v>
      </c>
      <c r="M10" s="20">
        <f t="shared" si="10"/>
        <v>34785</v>
      </c>
      <c r="N10" s="20">
        <f t="shared" si="1"/>
        <v>34647</v>
      </c>
      <c r="O10" s="20">
        <f t="shared" si="1"/>
        <v>90490</v>
      </c>
      <c r="Q10" s="12">
        <f t="shared" si="2"/>
        <v>0.59543453760605614</v>
      </c>
      <c r="R10" s="12">
        <f t="shared" si="3"/>
        <v>2703.8666091706195</v>
      </c>
      <c r="S10" s="12">
        <f t="shared" si="4"/>
        <v>0.3844071168084871</v>
      </c>
      <c r="T10" s="12">
        <f t="shared" si="14"/>
        <v>6.3899662232729693</v>
      </c>
      <c r="U10" s="12">
        <f t="shared" si="11"/>
        <v>0.30512023032147617</v>
      </c>
      <c r="V10" s="12">
        <f t="shared" si="11"/>
        <v>3.0670233091969257</v>
      </c>
      <c r="W10" s="12">
        <f t="shared" si="15"/>
        <v>9.762109762791372</v>
      </c>
      <c r="X10" s="12">
        <f t="shared" si="12"/>
        <v>618.8860647585368</v>
      </c>
      <c r="Y10" s="12">
        <f t="shared" si="16"/>
        <v>9.9875446845296256</v>
      </c>
      <c r="AB10" s="12">
        <f t="shared" si="5"/>
        <v>0.59723155346535706</v>
      </c>
      <c r="AC10" s="12">
        <f t="shared" si="6"/>
        <v>2706.4680924755389</v>
      </c>
      <c r="AD10" s="12">
        <f t="shared" si="7"/>
        <v>0.38288208641838878</v>
      </c>
      <c r="AE10" s="12">
        <f t="shared" si="17"/>
        <v>6.4035565374382486</v>
      </c>
      <c r="AF10" s="12">
        <f t="shared" si="13"/>
        <v>0.31135913920481428</v>
      </c>
      <c r="AG10" s="12">
        <f t="shared" si="13"/>
        <v>3.0474496713548405</v>
      </c>
      <c r="AH10" s="12">
        <f t="shared" si="18"/>
        <v>9.7623653479979033</v>
      </c>
      <c r="AI10" s="12">
        <f t="shared" si="8"/>
        <v>618.8860647585368</v>
      </c>
      <c r="AJ10" s="12">
        <f t="shared" si="19"/>
        <v>9.9875446845296487</v>
      </c>
    </row>
    <row r="11" spans="1:37" x14ac:dyDescent="0.35">
      <c r="A11" s="17">
        <v>1910</v>
      </c>
      <c r="B11" s="27">
        <v>3654</v>
      </c>
      <c r="C11" s="18">
        <v>56606</v>
      </c>
      <c r="D11" s="18">
        <v>96605</v>
      </c>
      <c r="E11" s="18">
        <v>96329</v>
      </c>
      <c r="F11" s="18">
        <v>35708</v>
      </c>
      <c r="G11" s="18">
        <v>35573</v>
      </c>
      <c r="H11" s="5">
        <v>92407</v>
      </c>
      <c r="J11" s="10">
        <f t="shared" si="9"/>
        <v>56606000</v>
      </c>
      <c r="K11" s="10">
        <f t="shared" si="0"/>
        <v>96605000</v>
      </c>
      <c r="L11" s="10">
        <f t="shared" si="0"/>
        <v>96329000</v>
      </c>
      <c r="M11" s="20">
        <f t="shared" si="10"/>
        <v>35708</v>
      </c>
      <c r="N11" s="20">
        <f t="shared" si="1"/>
        <v>35573</v>
      </c>
      <c r="O11" s="20">
        <f t="shared" si="1"/>
        <v>92407</v>
      </c>
      <c r="Q11" s="12">
        <f t="shared" si="2"/>
        <v>0.58595310801718337</v>
      </c>
      <c r="R11" s="12">
        <f t="shared" si="3"/>
        <v>2705.4161532429707</v>
      </c>
      <c r="S11" s="12">
        <f t="shared" si="4"/>
        <v>0.38642094213641826</v>
      </c>
      <c r="T11" s="12">
        <f t="shared" si="14"/>
        <v>-1.5923546569859504</v>
      </c>
      <c r="U11" s="12">
        <f t="shared" si="11"/>
        <v>5.7308451056559129E-2</v>
      </c>
      <c r="V11" s="12">
        <f t="shared" si="11"/>
        <v>0.52387826340229982</v>
      </c>
      <c r="W11" s="12">
        <f t="shared" si="15"/>
        <v>-1.0111679425270914</v>
      </c>
      <c r="X11" s="12">
        <f t="shared" si="12"/>
        <v>612.57264060082025</v>
      </c>
      <c r="Y11" s="12">
        <f t="shared" si="16"/>
        <v>-1.0201270503933157</v>
      </c>
      <c r="AB11" s="12">
        <f t="shared" si="5"/>
        <v>0.58763196960416908</v>
      </c>
      <c r="AC11" s="12">
        <f t="shared" si="6"/>
        <v>2707.924549517893</v>
      </c>
      <c r="AD11" s="12">
        <f t="shared" si="7"/>
        <v>0.38496001385176448</v>
      </c>
      <c r="AE11" s="12">
        <f t="shared" si="17"/>
        <v>-1.6073470675632695</v>
      </c>
      <c r="AF11" s="12">
        <f t="shared" si="13"/>
        <v>5.3813937300906112E-2</v>
      </c>
      <c r="AG11" s="12">
        <f t="shared" si="13"/>
        <v>0.54270688211437434</v>
      </c>
      <c r="AH11" s="12">
        <f t="shared" si="18"/>
        <v>-1.010826248147989</v>
      </c>
      <c r="AI11" s="12">
        <f t="shared" si="8"/>
        <v>612.57264060082036</v>
      </c>
      <c r="AJ11" s="12">
        <f t="shared" si="19"/>
        <v>-1.0201270503933046</v>
      </c>
    </row>
    <row r="12" spans="1:37" x14ac:dyDescent="0.35">
      <c r="A12" s="17">
        <v>1911</v>
      </c>
      <c r="B12" s="27">
        <v>4019</v>
      </c>
      <c r="C12" s="18">
        <v>58440</v>
      </c>
      <c r="D12" s="18">
        <v>98500</v>
      </c>
      <c r="E12" s="18">
        <v>98211</v>
      </c>
      <c r="F12" s="18">
        <v>36274</v>
      </c>
      <c r="G12" s="18">
        <v>36133</v>
      </c>
      <c r="H12" s="5">
        <v>93863</v>
      </c>
      <c r="J12" s="10">
        <f t="shared" si="9"/>
        <v>58440000</v>
      </c>
      <c r="K12" s="10">
        <f t="shared" si="0"/>
        <v>98500000</v>
      </c>
      <c r="L12" s="10">
        <f t="shared" si="0"/>
        <v>98211000</v>
      </c>
      <c r="M12" s="20">
        <f t="shared" si="10"/>
        <v>36274</v>
      </c>
      <c r="N12" s="20">
        <f t="shared" si="1"/>
        <v>36133</v>
      </c>
      <c r="O12" s="20">
        <f t="shared" si="1"/>
        <v>93863</v>
      </c>
      <c r="Q12" s="12">
        <f t="shared" si="2"/>
        <v>0.59329949238578683</v>
      </c>
      <c r="R12" s="12">
        <f t="shared" si="3"/>
        <v>2715.4435683960965</v>
      </c>
      <c r="S12" s="12">
        <f t="shared" si="4"/>
        <v>0.38645685733462598</v>
      </c>
      <c r="T12" s="12">
        <f t="shared" si="14"/>
        <v>1.2537495352594075</v>
      </c>
      <c r="U12" s="12">
        <f t="shared" si="11"/>
        <v>0.37064224448819516</v>
      </c>
      <c r="V12" s="12">
        <f t="shared" si="11"/>
        <v>9.2943198184647358E-3</v>
      </c>
      <c r="W12" s="12">
        <f t="shared" si="15"/>
        <v>1.6336860995660674</v>
      </c>
      <c r="X12" s="12">
        <f t="shared" si="12"/>
        <v>622.60954795819441</v>
      </c>
      <c r="Y12" s="12">
        <f t="shared" si="16"/>
        <v>1.6384844330510351</v>
      </c>
      <c r="AB12" s="12">
        <f t="shared" si="5"/>
        <v>0.59504536151754894</v>
      </c>
      <c r="AC12" s="12">
        <f t="shared" si="6"/>
        <v>2718.0416793512854</v>
      </c>
      <c r="AD12" s="12">
        <f t="shared" si="7"/>
        <v>0.38495466797353589</v>
      </c>
      <c r="AE12" s="12">
        <f t="shared" si="17"/>
        <v>1.2615705572270874</v>
      </c>
      <c r="AF12" s="12">
        <f t="shared" si="13"/>
        <v>0.37361195440965833</v>
      </c>
      <c r="AG12" s="12">
        <f t="shared" si="13"/>
        <v>-1.3886840285359803E-3</v>
      </c>
      <c r="AH12" s="12">
        <f t="shared" si="18"/>
        <v>1.6337938276082098</v>
      </c>
      <c r="AI12" s="12">
        <f t="shared" si="8"/>
        <v>622.60954795819441</v>
      </c>
      <c r="AJ12" s="12">
        <f t="shared" si="19"/>
        <v>1.6384844330510351</v>
      </c>
    </row>
    <row r="13" spans="1:37" x14ac:dyDescent="0.35">
      <c r="A13" s="17">
        <v>1912</v>
      </c>
      <c r="B13" s="27">
        <v>4384</v>
      </c>
      <c r="C13" s="18">
        <v>61178</v>
      </c>
      <c r="D13" s="18">
        <v>101647</v>
      </c>
      <c r="E13" s="18">
        <v>101342</v>
      </c>
      <c r="F13" s="18">
        <v>37341</v>
      </c>
      <c r="G13" s="18">
        <v>37192</v>
      </c>
      <c r="H13" s="5">
        <v>95335</v>
      </c>
      <c r="J13" s="10">
        <f t="shared" si="9"/>
        <v>61178000</v>
      </c>
      <c r="K13" s="10">
        <f t="shared" si="0"/>
        <v>101647000</v>
      </c>
      <c r="L13" s="10">
        <f t="shared" si="0"/>
        <v>101342000</v>
      </c>
      <c r="M13" s="20">
        <f t="shared" si="10"/>
        <v>37341</v>
      </c>
      <c r="N13" s="20">
        <f t="shared" si="1"/>
        <v>37192</v>
      </c>
      <c r="O13" s="20">
        <f t="shared" si="1"/>
        <v>95335</v>
      </c>
      <c r="Q13" s="12">
        <f t="shared" si="2"/>
        <v>0.6018672464509528</v>
      </c>
      <c r="R13" s="12">
        <f t="shared" si="3"/>
        <v>2722.1284914705016</v>
      </c>
      <c r="S13" s="12">
        <f t="shared" si="4"/>
        <v>0.39168196360203494</v>
      </c>
      <c r="T13" s="12">
        <f t="shared" si="14"/>
        <v>1.4440858580062388</v>
      </c>
      <c r="U13" s="12">
        <f t="shared" si="11"/>
        <v>0.24618162396037313</v>
      </c>
      <c r="V13" s="12">
        <f t="shared" si="11"/>
        <v>1.3520542250035961</v>
      </c>
      <c r="W13" s="12">
        <f t="shared" si="15"/>
        <v>3.042321706970208</v>
      </c>
      <c r="X13" s="12">
        <f t="shared" si="12"/>
        <v>641.71605391514129</v>
      </c>
      <c r="Y13" s="12">
        <f t="shared" si="16"/>
        <v>3.0687781804190628</v>
      </c>
      <c r="AB13" s="12">
        <f t="shared" si="5"/>
        <v>0.60367863274851497</v>
      </c>
      <c r="AC13" s="12">
        <f t="shared" si="6"/>
        <v>2724.8332974833297</v>
      </c>
      <c r="AD13" s="12">
        <f t="shared" si="7"/>
        <v>0.39011905386269469</v>
      </c>
      <c r="AE13" s="12">
        <f t="shared" si="17"/>
        <v>1.4508593443949502</v>
      </c>
      <c r="AF13" s="12">
        <f t="shared" si="13"/>
        <v>0.24987174345556529</v>
      </c>
      <c r="AG13" s="12">
        <f t="shared" si="13"/>
        <v>1.3415568945676082</v>
      </c>
      <c r="AH13" s="12">
        <f t="shared" si="18"/>
        <v>3.0422879824181237</v>
      </c>
      <c r="AI13" s="12">
        <f t="shared" si="8"/>
        <v>641.71605391514129</v>
      </c>
      <c r="AJ13" s="12">
        <f t="shared" si="19"/>
        <v>3.0687781804190628</v>
      </c>
    </row>
    <row r="14" spans="1:37" x14ac:dyDescent="0.35">
      <c r="A14" s="17">
        <v>1913</v>
      </c>
      <c r="B14" s="27">
        <v>4750</v>
      </c>
      <c r="C14" s="18">
        <v>63593</v>
      </c>
      <c r="D14" s="18">
        <v>102466</v>
      </c>
      <c r="E14" s="18">
        <v>102158</v>
      </c>
      <c r="F14" s="18">
        <v>37896</v>
      </c>
      <c r="G14" s="18">
        <v>37745</v>
      </c>
      <c r="H14" s="5">
        <v>97225</v>
      </c>
      <c r="J14" s="10">
        <f t="shared" si="9"/>
        <v>63593000</v>
      </c>
      <c r="K14" s="10">
        <f t="shared" si="0"/>
        <v>102466000</v>
      </c>
      <c r="L14" s="10">
        <f t="shared" si="0"/>
        <v>102158000</v>
      </c>
      <c r="M14" s="20">
        <f t="shared" si="10"/>
        <v>37896</v>
      </c>
      <c r="N14" s="20">
        <f t="shared" si="1"/>
        <v>37745</v>
      </c>
      <c r="O14" s="20">
        <f t="shared" si="1"/>
        <v>97225</v>
      </c>
      <c r="Q14" s="12">
        <f t="shared" si="2"/>
        <v>0.6206253781742237</v>
      </c>
      <c r="R14" s="12">
        <f t="shared" si="3"/>
        <v>2703.8737597635636</v>
      </c>
      <c r="S14" s="12">
        <f t="shared" si="4"/>
        <v>0.38977629210593984</v>
      </c>
      <c r="T14" s="12">
        <f t="shared" si="14"/>
        <v>3.1166560124151088</v>
      </c>
      <c r="U14" s="12">
        <f t="shared" si="11"/>
        <v>-0.67060507114697909</v>
      </c>
      <c r="V14" s="12">
        <f t="shared" si="11"/>
        <v>-0.48653542240493231</v>
      </c>
      <c r="W14" s="12">
        <f t="shared" si="15"/>
        <v>1.9595155188631974</v>
      </c>
      <c r="X14" s="12">
        <f t="shared" si="12"/>
        <v>654.08074055027009</v>
      </c>
      <c r="Y14" s="12">
        <f t="shared" si="16"/>
        <v>1.9268158494230025</v>
      </c>
      <c r="AB14" s="12">
        <f t="shared" si="5"/>
        <v>0.62249652499070063</v>
      </c>
      <c r="AC14" s="12">
        <f t="shared" si="6"/>
        <v>2706.5306663134188</v>
      </c>
      <c r="AD14" s="12">
        <f t="shared" si="7"/>
        <v>0.38822319362303936</v>
      </c>
      <c r="AE14" s="12">
        <f t="shared" si="17"/>
        <v>3.1172036281139848</v>
      </c>
      <c r="AF14" s="12">
        <f t="shared" si="13"/>
        <v>-0.67169728096083681</v>
      </c>
      <c r="AG14" s="12">
        <f t="shared" si="13"/>
        <v>-0.48596966000091779</v>
      </c>
      <c r="AH14" s="12">
        <f t="shared" si="18"/>
        <v>1.9595366871522302</v>
      </c>
      <c r="AI14" s="12">
        <f t="shared" si="8"/>
        <v>654.08074055026998</v>
      </c>
      <c r="AJ14" s="12">
        <f t="shared" si="19"/>
        <v>1.9268158494229803</v>
      </c>
    </row>
    <row r="15" spans="1:37" x14ac:dyDescent="0.35">
      <c r="A15" s="17">
        <v>1914</v>
      </c>
      <c r="B15" s="27">
        <v>5115</v>
      </c>
      <c r="C15" s="18">
        <v>58724</v>
      </c>
      <c r="D15" s="18">
        <v>100745</v>
      </c>
      <c r="E15" s="18">
        <v>100416</v>
      </c>
      <c r="F15" s="18">
        <v>37475</v>
      </c>
      <c r="G15" s="18">
        <v>37314</v>
      </c>
      <c r="H15" s="5">
        <v>99111</v>
      </c>
      <c r="J15" s="10">
        <f t="shared" si="9"/>
        <v>58724000</v>
      </c>
      <c r="K15" s="10">
        <f t="shared" si="0"/>
        <v>100745000</v>
      </c>
      <c r="L15" s="10">
        <f t="shared" si="0"/>
        <v>100416000</v>
      </c>
      <c r="M15" s="20">
        <f t="shared" si="10"/>
        <v>37475</v>
      </c>
      <c r="N15" s="20">
        <f t="shared" si="1"/>
        <v>37314</v>
      </c>
      <c r="O15" s="20">
        <f t="shared" si="1"/>
        <v>99111</v>
      </c>
      <c r="Q15" s="12">
        <f t="shared" si="2"/>
        <v>0.5828974142637352</v>
      </c>
      <c r="R15" s="12">
        <f t="shared" si="3"/>
        <v>2688.3255503669111</v>
      </c>
      <c r="S15" s="12">
        <f t="shared" si="4"/>
        <v>0.37811141043880092</v>
      </c>
      <c r="T15" s="12">
        <f t="shared" si="14"/>
        <v>-6.0790237133837248</v>
      </c>
      <c r="U15" s="12">
        <f t="shared" si="11"/>
        <v>-0.57503459029877302</v>
      </c>
      <c r="V15" s="12">
        <f t="shared" si="11"/>
        <v>-2.9927119487217158</v>
      </c>
      <c r="W15" s="12">
        <f t="shared" si="15"/>
        <v>-9.6467702524042132</v>
      </c>
      <c r="X15" s="12">
        <f t="shared" si="12"/>
        <v>592.50739070335283</v>
      </c>
      <c r="Y15" s="12">
        <f t="shared" si="16"/>
        <v>-9.4137231123968554</v>
      </c>
      <c r="AB15" s="12">
        <f t="shared" si="5"/>
        <v>0.58480720203951564</v>
      </c>
      <c r="AC15" s="12">
        <f t="shared" si="6"/>
        <v>2691.1078951599934</v>
      </c>
      <c r="AD15" s="12">
        <f t="shared" si="7"/>
        <v>0.37648696915579499</v>
      </c>
      <c r="AE15" s="12">
        <f t="shared" si="17"/>
        <v>-6.0545435095799132</v>
      </c>
      <c r="AF15" s="12">
        <f t="shared" si="13"/>
        <v>-0.56983544821359589</v>
      </c>
      <c r="AG15" s="12">
        <f t="shared" si="13"/>
        <v>-3.0230611308195376</v>
      </c>
      <c r="AH15" s="12">
        <f t="shared" si="18"/>
        <v>-9.6474400886130454</v>
      </c>
      <c r="AI15" s="12">
        <f t="shared" si="8"/>
        <v>592.50739070335271</v>
      </c>
      <c r="AJ15" s="12">
        <f t="shared" si="19"/>
        <v>-9.4137231123968554</v>
      </c>
    </row>
    <row r="16" spans="1:37" x14ac:dyDescent="0.35">
      <c r="A16" s="17">
        <v>1915</v>
      </c>
      <c r="B16" s="27">
        <v>5480</v>
      </c>
      <c r="C16" s="18">
        <v>60325</v>
      </c>
      <c r="D16" s="18">
        <v>99982</v>
      </c>
      <c r="E16" s="18">
        <v>99638</v>
      </c>
      <c r="F16" s="18">
        <v>37669</v>
      </c>
      <c r="G16" s="18">
        <v>37500</v>
      </c>
      <c r="H16" s="5">
        <v>100546</v>
      </c>
      <c r="J16" s="10">
        <f t="shared" si="9"/>
        <v>60325000</v>
      </c>
      <c r="K16" s="10">
        <f t="shared" si="0"/>
        <v>99982000</v>
      </c>
      <c r="L16" s="10">
        <f t="shared" si="0"/>
        <v>99638000</v>
      </c>
      <c r="M16" s="20">
        <f t="shared" si="10"/>
        <v>37669</v>
      </c>
      <c r="N16" s="20">
        <f t="shared" si="1"/>
        <v>37500</v>
      </c>
      <c r="O16" s="20">
        <f t="shared" si="1"/>
        <v>100546</v>
      </c>
      <c r="Q16" s="12">
        <f t="shared" si="2"/>
        <v>0.60335860454881873</v>
      </c>
      <c r="R16" s="12">
        <f t="shared" si="3"/>
        <v>2654.2249595157823</v>
      </c>
      <c r="S16" s="12">
        <f t="shared" si="4"/>
        <v>0.37464444135022773</v>
      </c>
      <c r="T16" s="12">
        <f t="shared" si="14"/>
        <v>3.5102557987717775</v>
      </c>
      <c r="U16" s="12">
        <f t="shared" si="11"/>
        <v>-1.2684695440429272</v>
      </c>
      <c r="V16" s="12">
        <f t="shared" si="11"/>
        <v>-0.91691734046051021</v>
      </c>
      <c r="W16" s="12">
        <f t="shared" si="15"/>
        <v>1.3248689142683401</v>
      </c>
      <c r="X16" s="12">
        <f t="shared" si="12"/>
        <v>599.9741411891074</v>
      </c>
      <c r="Y16" s="12">
        <f t="shared" si="16"/>
        <v>1.2601953330727111</v>
      </c>
      <c r="AB16" s="12">
        <f t="shared" si="5"/>
        <v>0.60544169895019972</v>
      </c>
      <c r="AC16" s="12">
        <f t="shared" si="6"/>
        <v>2657.0133333333333</v>
      </c>
      <c r="AD16" s="12">
        <f t="shared" si="7"/>
        <v>0.3729636186422135</v>
      </c>
      <c r="AE16" s="12">
        <f t="shared" si="17"/>
        <v>3.5284272900062197</v>
      </c>
      <c r="AF16" s="12">
        <f t="shared" si="13"/>
        <v>-1.2669340344168223</v>
      </c>
      <c r="AG16" s="12">
        <f t="shared" si="13"/>
        <v>-0.93584925966547772</v>
      </c>
      <c r="AH16" s="12">
        <f t="shared" si="18"/>
        <v>1.3256439959239197</v>
      </c>
      <c r="AI16" s="12">
        <f t="shared" si="8"/>
        <v>599.97414118910751</v>
      </c>
      <c r="AJ16" s="12">
        <f t="shared" si="19"/>
        <v>1.2601953330727556</v>
      </c>
    </row>
    <row r="17" spans="1:36" x14ac:dyDescent="0.35">
      <c r="A17" s="17">
        <v>1916</v>
      </c>
      <c r="B17" s="27">
        <v>5845</v>
      </c>
      <c r="C17" s="18">
        <v>68690</v>
      </c>
      <c r="D17" s="18">
        <v>107072</v>
      </c>
      <c r="E17" s="18">
        <v>106718</v>
      </c>
      <c r="F17" s="18">
        <v>40126</v>
      </c>
      <c r="G17" s="18">
        <v>39952</v>
      </c>
      <c r="H17" s="5">
        <v>101961</v>
      </c>
      <c r="J17" s="10">
        <f t="shared" si="9"/>
        <v>68690000</v>
      </c>
      <c r="K17" s="10">
        <f t="shared" si="0"/>
        <v>107072000</v>
      </c>
      <c r="L17" s="10">
        <f t="shared" si="0"/>
        <v>106718000</v>
      </c>
      <c r="M17" s="20">
        <f t="shared" si="10"/>
        <v>40126</v>
      </c>
      <c r="N17" s="20">
        <f t="shared" si="1"/>
        <v>39952</v>
      </c>
      <c r="O17" s="20">
        <f t="shared" si="1"/>
        <v>101961</v>
      </c>
      <c r="Q17" s="12">
        <f t="shared" si="2"/>
        <v>0.6415309324566647</v>
      </c>
      <c r="R17" s="12">
        <f t="shared" si="3"/>
        <v>2668.3945571449931</v>
      </c>
      <c r="S17" s="12">
        <f t="shared" si="4"/>
        <v>0.39354262904443854</v>
      </c>
      <c r="T17" s="12">
        <f t="shared" si="14"/>
        <v>6.3266401804927597</v>
      </c>
      <c r="U17" s="12">
        <f t="shared" si="11"/>
        <v>0.53385066621465249</v>
      </c>
      <c r="V17" s="12">
        <f t="shared" si="11"/>
        <v>5.0442995033107341</v>
      </c>
      <c r="W17" s="12">
        <f t="shared" si="15"/>
        <v>11.904790350018146</v>
      </c>
      <c r="X17" s="12">
        <f t="shared" si="12"/>
        <v>673.68895950412411</v>
      </c>
      <c r="Y17" s="12">
        <f t="shared" si="16"/>
        <v>12.286332569086888</v>
      </c>
      <c r="AB17" s="12">
        <f t="shared" si="5"/>
        <v>0.64365898911149011</v>
      </c>
      <c r="AC17" s="12">
        <f t="shared" si="6"/>
        <v>2671.1553864637567</v>
      </c>
      <c r="AD17" s="12">
        <f t="shared" si="7"/>
        <v>0.39183609419287768</v>
      </c>
      <c r="AE17" s="12">
        <f t="shared" si="17"/>
        <v>6.3122989756993819</v>
      </c>
      <c r="AF17" s="12">
        <f t="shared" si="13"/>
        <v>0.53225375096939143</v>
      </c>
      <c r="AG17" s="12">
        <f t="shared" si="13"/>
        <v>5.0601384712455566</v>
      </c>
      <c r="AH17" s="12">
        <f t="shared" si="18"/>
        <v>11.90469119791433</v>
      </c>
      <c r="AI17" s="12">
        <f t="shared" si="8"/>
        <v>673.68895950412423</v>
      </c>
      <c r="AJ17" s="12">
        <f t="shared" si="19"/>
        <v>12.286332569086888</v>
      </c>
    </row>
    <row r="18" spans="1:36" x14ac:dyDescent="0.35">
      <c r="A18" s="17">
        <v>1917</v>
      </c>
      <c r="B18" s="27">
        <v>6211</v>
      </c>
      <c r="C18" s="18">
        <v>66991</v>
      </c>
      <c r="D18" s="18">
        <v>110690</v>
      </c>
      <c r="E18" s="18">
        <v>108993</v>
      </c>
      <c r="F18" s="18">
        <v>41531</v>
      </c>
      <c r="G18" s="18">
        <v>40696</v>
      </c>
      <c r="H18" s="5">
        <v>103268</v>
      </c>
      <c r="J18" s="10">
        <f t="shared" si="9"/>
        <v>66991000</v>
      </c>
      <c r="K18" s="10">
        <f t="shared" si="9"/>
        <v>110690000</v>
      </c>
      <c r="L18" s="10">
        <f t="shared" si="9"/>
        <v>108993000</v>
      </c>
      <c r="M18" s="20">
        <f t="shared" si="10"/>
        <v>41531</v>
      </c>
      <c r="N18" s="20">
        <f t="shared" si="10"/>
        <v>40696</v>
      </c>
      <c r="O18" s="20">
        <f t="shared" si="10"/>
        <v>103268</v>
      </c>
      <c r="Q18" s="12">
        <f t="shared" si="2"/>
        <v>0.60521275634655347</v>
      </c>
      <c r="R18" s="12">
        <f t="shared" si="3"/>
        <v>2665.2380149767641</v>
      </c>
      <c r="S18" s="12">
        <f t="shared" si="4"/>
        <v>0.40216717666653756</v>
      </c>
      <c r="T18" s="12">
        <f t="shared" si="14"/>
        <v>-5.6611730273137706</v>
      </c>
      <c r="U18" s="12">
        <f t="shared" si="11"/>
        <v>-0.11829368186113687</v>
      </c>
      <c r="V18" s="12">
        <f t="shared" si="11"/>
        <v>2.191515476491146</v>
      </c>
      <c r="W18" s="12">
        <f t="shared" si="15"/>
        <v>-3.5879512326837615</v>
      </c>
      <c r="X18" s="12">
        <f t="shared" si="12"/>
        <v>648.71015222527797</v>
      </c>
      <c r="Y18" s="12">
        <f t="shared" si="16"/>
        <v>-3.7077655684356281</v>
      </c>
      <c r="AB18" s="12">
        <f t="shared" si="5"/>
        <v>0.61463580229923021</v>
      </c>
      <c r="AC18" s="12">
        <f t="shared" si="6"/>
        <v>2678.2239040691961</v>
      </c>
      <c r="AD18" s="12">
        <f t="shared" si="7"/>
        <v>0.39408141921989387</v>
      </c>
      <c r="AE18" s="12">
        <f t="shared" si="17"/>
        <v>-4.509093682094556</v>
      </c>
      <c r="AF18" s="12">
        <f t="shared" si="13"/>
        <v>0.26462397662299075</v>
      </c>
      <c r="AG18" s="12">
        <f t="shared" si="13"/>
        <v>0.57302659461253569</v>
      </c>
      <c r="AH18" s="12">
        <f t="shared" si="18"/>
        <v>-3.6714431108590295</v>
      </c>
      <c r="AI18" s="12">
        <f t="shared" si="8"/>
        <v>648.71015222527797</v>
      </c>
      <c r="AJ18" s="12">
        <f t="shared" si="19"/>
        <v>-3.7077655684356392</v>
      </c>
    </row>
    <row r="19" spans="1:36" x14ac:dyDescent="0.35">
      <c r="A19" s="17">
        <v>1918</v>
      </c>
      <c r="B19" s="27">
        <v>6576</v>
      </c>
      <c r="C19" s="18">
        <v>73033</v>
      </c>
      <c r="D19" s="18">
        <v>114876</v>
      </c>
      <c r="E19" s="18">
        <v>108913</v>
      </c>
      <c r="F19" s="18">
        <v>43998</v>
      </c>
      <c r="G19" s="18">
        <v>41030</v>
      </c>
      <c r="H19" s="5">
        <v>103208</v>
      </c>
      <c r="J19" s="10">
        <f t="shared" si="9"/>
        <v>73033000</v>
      </c>
      <c r="K19" s="10">
        <f t="shared" si="9"/>
        <v>114876000</v>
      </c>
      <c r="L19" s="10">
        <f t="shared" si="9"/>
        <v>108913000</v>
      </c>
      <c r="M19" s="20">
        <f t="shared" si="10"/>
        <v>43998</v>
      </c>
      <c r="N19" s="20">
        <f t="shared" si="10"/>
        <v>41030</v>
      </c>
      <c r="O19" s="20">
        <f t="shared" si="10"/>
        <v>103208</v>
      </c>
      <c r="Q19" s="12">
        <f t="shared" si="2"/>
        <v>0.63575507503743167</v>
      </c>
      <c r="R19" s="12">
        <f t="shared" si="3"/>
        <v>2610.9368607663987</v>
      </c>
      <c r="S19" s="12">
        <f t="shared" si="4"/>
        <v>0.42630416246802572</v>
      </c>
      <c r="T19" s="12">
        <f t="shared" si="14"/>
        <v>5.0465424547973647</v>
      </c>
      <c r="U19" s="12">
        <f t="shared" si="14"/>
        <v>-2.0373848003529593</v>
      </c>
      <c r="V19" s="12">
        <f t="shared" si="14"/>
        <v>6.0017294304208324</v>
      </c>
      <c r="W19" s="12">
        <f t="shared" si="15"/>
        <v>9.0108870848652387</v>
      </c>
      <c r="X19" s="12">
        <f t="shared" si="12"/>
        <v>707.62925354623678</v>
      </c>
      <c r="Y19" s="12">
        <f t="shared" si="16"/>
        <v>9.0825002690104295</v>
      </c>
      <c r="AB19" s="12">
        <f t="shared" si="5"/>
        <v>0.67056274273961791</v>
      </c>
      <c r="AC19" s="12">
        <f t="shared" si="6"/>
        <v>2654.4723373141605</v>
      </c>
      <c r="AD19" s="12">
        <f t="shared" si="7"/>
        <v>0.39754670180606155</v>
      </c>
      <c r="AE19" s="12">
        <f t="shared" si="17"/>
        <v>9.0991999215106247</v>
      </c>
      <c r="AF19" s="12">
        <f t="shared" si="13"/>
        <v>-0.88684021970486526</v>
      </c>
      <c r="AG19" s="12">
        <f t="shared" si="13"/>
        <v>0.87933163482496468</v>
      </c>
      <c r="AH19" s="12">
        <f t="shared" si="18"/>
        <v>9.0916913366307242</v>
      </c>
      <c r="AI19" s="12">
        <f t="shared" si="8"/>
        <v>707.62925354623678</v>
      </c>
      <c r="AJ19" s="12">
        <f t="shared" si="19"/>
        <v>9.0825002690104295</v>
      </c>
    </row>
    <row r="20" spans="1:36" x14ac:dyDescent="0.35">
      <c r="A20" s="17">
        <v>1919</v>
      </c>
      <c r="B20" s="27">
        <v>6941</v>
      </c>
      <c r="C20" s="18">
        <v>73619</v>
      </c>
      <c r="D20" s="18">
        <v>107930</v>
      </c>
      <c r="E20" s="18">
        <v>105387</v>
      </c>
      <c r="F20" s="18">
        <v>42313</v>
      </c>
      <c r="G20" s="18">
        <v>41047</v>
      </c>
      <c r="H20" s="5">
        <v>104514</v>
      </c>
      <c r="J20" s="10">
        <f t="shared" si="9"/>
        <v>73619000</v>
      </c>
      <c r="K20" s="10">
        <f t="shared" si="9"/>
        <v>107930000</v>
      </c>
      <c r="L20" s="10">
        <f t="shared" si="9"/>
        <v>105387000</v>
      </c>
      <c r="M20" s="20">
        <f t="shared" si="10"/>
        <v>42313</v>
      </c>
      <c r="N20" s="20">
        <f t="shared" si="10"/>
        <v>41047</v>
      </c>
      <c r="O20" s="20">
        <f t="shared" si="10"/>
        <v>104514</v>
      </c>
      <c r="Q20" s="12">
        <f t="shared" si="2"/>
        <v>0.68209950894098026</v>
      </c>
      <c r="R20" s="12">
        <f t="shared" si="3"/>
        <v>2550.7527237492022</v>
      </c>
      <c r="S20" s="12">
        <f t="shared" si="4"/>
        <v>0.40485485198155269</v>
      </c>
      <c r="T20" s="12">
        <f t="shared" si="14"/>
        <v>7.2896679434010014</v>
      </c>
      <c r="U20" s="12">
        <f t="shared" si="14"/>
        <v>-2.3050782238958623</v>
      </c>
      <c r="V20" s="12">
        <f t="shared" si="14"/>
        <v>-5.0314569677892385</v>
      </c>
      <c r="W20" s="12">
        <f t="shared" si="15"/>
        <v>-4.6867248284098828E-2</v>
      </c>
      <c r="X20" s="12">
        <f t="shared" si="12"/>
        <v>704.39366974759355</v>
      </c>
      <c r="Y20" s="12">
        <f t="shared" si="16"/>
        <v>-0.4572427980370164</v>
      </c>
      <c r="AB20" s="12">
        <f t="shared" si="5"/>
        <v>0.69855864575327131</v>
      </c>
      <c r="AC20" s="12">
        <f t="shared" si="6"/>
        <v>2567.4714351840571</v>
      </c>
      <c r="AD20" s="12">
        <f t="shared" si="7"/>
        <v>0.3927416422680215</v>
      </c>
      <c r="AE20" s="12">
        <f t="shared" si="17"/>
        <v>4.1749863553818489</v>
      </c>
      <c r="AF20" s="12">
        <f t="shared" si="13"/>
        <v>-3.2775215212124786</v>
      </c>
      <c r="AG20" s="12">
        <f t="shared" si="13"/>
        <v>-1.2086780034171074</v>
      </c>
      <c r="AH20" s="12">
        <f t="shared" si="18"/>
        <v>-0.31121316924773712</v>
      </c>
      <c r="AI20" s="12">
        <f t="shared" si="8"/>
        <v>704.39366974759366</v>
      </c>
      <c r="AJ20" s="12">
        <f t="shared" si="19"/>
        <v>-0.45724279803699419</v>
      </c>
    </row>
    <row r="21" spans="1:36" x14ac:dyDescent="0.35">
      <c r="A21" s="17">
        <v>1920</v>
      </c>
      <c r="B21" s="27">
        <v>7306</v>
      </c>
      <c r="C21" s="18">
        <v>72931</v>
      </c>
      <c r="D21" s="18">
        <v>107226</v>
      </c>
      <c r="E21" s="18">
        <v>106519</v>
      </c>
      <c r="F21" s="18">
        <v>41497</v>
      </c>
      <c r="G21" s="18">
        <v>41144</v>
      </c>
      <c r="H21" s="5">
        <v>106461</v>
      </c>
      <c r="J21" s="10">
        <f t="shared" si="9"/>
        <v>72931000</v>
      </c>
      <c r="K21" s="10">
        <f t="shared" si="9"/>
        <v>107226000</v>
      </c>
      <c r="L21" s="10">
        <f t="shared" si="9"/>
        <v>106519000</v>
      </c>
      <c r="M21" s="20">
        <f t="shared" si="10"/>
        <v>41497</v>
      </c>
      <c r="N21" s="20">
        <f t="shared" si="10"/>
        <v>41144</v>
      </c>
      <c r="O21" s="20">
        <f t="shared" si="10"/>
        <v>106461</v>
      </c>
      <c r="Q21" s="12">
        <f t="shared" si="2"/>
        <v>0.68016152798761498</v>
      </c>
      <c r="R21" s="12">
        <f t="shared" si="3"/>
        <v>2583.9458274092103</v>
      </c>
      <c r="S21" s="12">
        <f t="shared" si="4"/>
        <v>0.38978593099820591</v>
      </c>
      <c r="T21" s="12">
        <f t="shared" si="14"/>
        <v>-0.28411997486615936</v>
      </c>
      <c r="U21" s="12">
        <f t="shared" si="14"/>
        <v>1.3013062125135866</v>
      </c>
      <c r="V21" s="12">
        <f t="shared" si="14"/>
        <v>-3.7220551784404421</v>
      </c>
      <c r="W21" s="12">
        <f t="shared" si="15"/>
        <v>-2.7048689407930149</v>
      </c>
      <c r="X21" s="12">
        <f t="shared" si="12"/>
        <v>685.04898507434643</v>
      </c>
      <c r="Y21" s="12">
        <f t="shared" si="16"/>
        <v>-2.7462888302472899</v>
      </c>
      <c r="AB21" s="12">
        <f t="shared" si="5"/>
        <v>0.68467597330053798</v>
      </c>
      <c r="AC21" s="12">
        <f t="shared" si="6"/>
        <v>2588.9315574567372</v>
      </c>
      <c r="AD21" s="12">
        <f t="shared" si="7"/>
        <v>0.38647016278261526</v>
      </c>
      <c r="AE21" s="12">
        <f t="shared" si="17"/>
        <v>-1.9873309903370107</v>
      </c>
      <c r="AF21" s="12">
        <f t="shared" si="13"/>
        <v>0.83584658347490848</v>
      </c>
      <c r="AG21" s="12">
        <f t="shared" si="13"/>
        <v>-1.5968460714248289</v>
      </c>
      <c r="AH21" s="12">
        <f t="shared" si="18"/>
        <v>-2.7483304782869311</v>
      </c>
      <c r="AI21" s="12">
        <f t="shared" si="8"/>
        <v>685.04898507434655</v>
      </c>
      <c r="AJ21" s="12">
        <f t="shared" si="19"/>
        <v>-2.7462888302472899</v>
      </c>
    </row>
    <row r="22" spans="1:36" x14ac:dyDescent="0.35">
      <c r="A22" s="17">
        <v>1921</v>
      </c>
      <c r="B22" s="27">
        <v>7672</v>
      </c>
      <c r="C22" s="18">
        <v>71259</v>
      </c>
      <c r="D22" s="18">
        <v>96877</v>
      </c>
      <c r="E22" s="18">
        <v>96175</v>
      </c>
      <c r="F22" s="18">
        <v>39361</v>
      </c>
      <c r="G22" s="18">
        <v>39006</v>
      </c>
      <c r="H22" s="5">
        <v>108538</v>
      </c>
      <c r="J22" s="10">
        <f t="shared" si="9"/>
        <v>71259000</v>
      </c>
      <c r="K22" s="10">
        <f t="shared" si="9"/>
        <v>96877000</v>
      </c>
      <c r="L22" s="10">
        <f t="shared" si="9"/>
        <v>96175000</v>
      </c>
      <c r="M22" s="20">
        <f t="shared" si="10"/>
        <v>39361</v>
      </c>
      <c r="N22" s="20">
        <f t="shared" si="10"/>
        <v>39006</v>
      </c>
      <c r="O22" s="20">
        <f t="shared" si="10"/>
        <v>108538</v>
      </c>
      <c r="Q22" s="12">
        <f t="shared" si="2"/>
        <v>0.73556158840591679</v>
      </c>
      <c r="R22" s="12">
        <f t="shared" si="3"/>
        <v>2461.2433627194432</v>
      </c>
      <c r="S22" s="12">
        <f t="shared" si="4"/>
        <v>0.36264718347491204</v>
      </c>
      <c r="T22" s="12">
        <f t="shared" si="14"/>
        <v>8.1451329042695484</v>
      </c>
      <c r="U22" s="12">
        <f t="shared" si="14"/>
        <v>-4.7486469487169725</v>
      </c>
      <c r="V22" s="12">
        <f t="shared" si="14"/>
        <v>-6.9624748778884911</v>
      </c>
      <c r="W22" s="12">
        <f t="shared" si="15"/>
        <v>-3.5659889223359151</v>
      </c>
      <c r="X22" s="12">
        <f t="shared" si="12"/>
        <v>656.53503841972406</v>
      </c>
      <c r="Y22" s="12">
        <f t="shared" si="16"/>
        <v>-4.1623222975110119</v>
      </c>
      <c r="AB22" s="12">
        <f t="shared" si="5"/>
        <v>0.74093059526904081</v>
      </c>
      <c r="AC22" s="12">
        <f t="shared" si="6"/>
        <v>2465.6463108239759</v>
      </c>
      <c r="AD22" s="12">
        <f t="shared" si="7"/>
        <v>0.35937643958797838</v>
      </c>
      <c r="AE22" s="12">
        <f t="shared" si="17"/>
        <v>8.2162401138925247</v>
      </c>
      <c r="AF22" s="12">
        <f t="shared" si="13"/>
        <v>-4.762012586917197</v>
      </c>
      <c r="AG22" s="12">
        <f t="shared" si="13"/>
        <v>-7.0105601424855006</v>
      </c>
      <c r="AH22" s="12">
        <f t="shared" si="18"/>
        <v>-3.5563326155101729</v>
      </c>
      <c r="AI22" s="12">
        <f t="shared" si="8"/>
        <v>656.53503841972395</v>
      </c>
      <c r="AJ22" s="12">
        <f t="shared" si="19"/>
        <v>-4.1623222975110448</v>
      </c>
    </row>
    <row r="23" spans="1:36" x14ac:dyDescent="0.35">
      <c r="A23" s="17">
        <v>1922</v>
      </c>
      <c r="B23" s="27">
        <v>8037</v>
      </c>
      <c r="C23" s="18">
        <v>75216</v>
      </c>
      <c r="D23" s="18">
        <v>103770</v>
      </c>
      <c r="E23" s="18">
        <v>103244</v>
      </c>
      <c r="F23" s="18">
        <v>41383</v>
      </c>
      <c r="G23" s="18">
        <v>41117</v>
      </c>
      <c r="H23" s="5">
        <v>110049</v>
      </c>
      <c r="J23" s="10">
        <f t="shared" si="9"/>
        <v>75216000</v>
      </c>
      <c r="K23" s="10">
        <f t="shared" si="9"/>
        <v>103770000</v>
      </c>
      <c r="L23" s="10">
        <f t="shared" si="9"/>
        <v>103244000</v>
      </c>
      <c r="M23" s="20">
        <f t="shared" si="10"/>
        <v>41383</v>
      </c>
      <c r="N23" s="20">
        <f t="shared" si="10"/>
        <v>41117</v>
      </c>
      <c r="O23" s="20">
        <f t="shared" si="10"/>
        <v>110049</v>
      </c>
      <c r="Q23" s="12">
        <f t="shared" si="2"/>
        <v>0.72483376698467761</v>
      </c>
      <c r="R23" s="12">
        <f t="shared" si="3"/>
        <v>2507.5514099992752</v>
      </c>
      <c r="S23" s="12">
        <f t="shared" si="4"/>
        <v>0.3760415814773419</v>
      </c>
      <c r="T23" s="12">
        <f t="shared" si="14"/>
        <v>-1.4584531860191485</v>
      </c>
      <c r="U23" s="12">
        <f t="shared" si="14"/>
        <v>1.8814899810909447</v>
      </c>
      <c r="V23" s="12">
        <f t="shared" si="14"/>
        <v>3.6935066954288054</v>
      </c>
      <c r="W23" s="12">
        <f t="shared" si="15"/>
        <v>4.116543490500602</v>
      </c>
      <c r="X23" s="12">
        <f t="shared" si="12"/>
        <v>683.47736008505296</v>
      </c>
      <c r="Y23" s="12">
        <f t="shared" si="16"/>
        <v>4.1037142100106117</v>
      </c>
      <c r="AB23" s="12">
        <f t="shared" si="5"/>
        <v>0.72852659718724577</v>
      </c>
      <c r="AC23" s="12">
        <f t="shared" si="6"/>
        <v>2510.9808594985043</v>
      </c>
      <c r="AD23" s="12">
        <f t="shared" si="7"/>
        <v>0.37362447636961715</v>
      </c>
      <c r="AE23" s="12">
        <f t="shared" si="17"/>
        <v>-1.6741106604311606</v>
      </c>
      <c r="AF23" s="12">
        <f t="shared" si="13"/>
        <v>1.8386476793331497</v>
      </c>
      <c r="AG23" s="12">
        <f t="shared" si="13"/>
        <v>3.9646552228003618</v>
      </c>
      <c r="AH23" s="12">
        <f t="shared" si="18"/>
        <v>4.1291922417023503</v>
      </c>
      <c r="AI23" s="12">
        <f t="shared" si="8"/>
        <v>683.47736008505296</v>
      </c>
      <c r="AJ23" s="12">
        <f t="shared" si="19"/>
        <v>4.1037142100106339</v>
      </c>
    </row>
    <row r="24" spans="1:36" x14ac:dyDescent="0.35">
      <c r="A24" s="17">
        <v>1923</v>
      </c>
      <c r="B24" s="27">
        <v>8402</v>
      </c>
      <c r="C24" s="18">
        <v>85120</v>
      </c>
      <c r="D24" s="18">
        <v>111793</v>
      </c>
      <c r="E24" s="18">
        <v>111308</v>
      </c>
      <c r="F24" s="18">
        <v>43938</v>
      </c>
      <c r="G24" s="18">
        <v>43693</v>
      </c>
      <c r="H24" s="5">
        <v>111947</v>
      </c>
      <c r="J24" s="10">
        <f t="shared" si="9"/>
        <v>85120000</v>
      </c>
      <c r="K24" s="10">
        <f t="shared" si="9"/>
        <v>111793000</v>
      </c>
      <c r="L24" s="10">
        <f t="shared" si="9"/>
        <v>111308000</v>
      </c>
      <c r="M24" s="20">
        <f t="shared" si="10"/>
        <v>43938</v>
      </c>
      <c r="N24" s="20">
        <f t="shared" si="10"/>
        <v>43693</v>
      </c>
      <c r="O24" s="20">
        <f t="shared" si="10"/>
        <v>111947</v>
      </c>
      <c r="Q24" s="12">
        <f t="shared" si="2"/>
        <v>0.76140724374513613</v>
      </c>
      <c r="R24" s="12">
        <f t="shared" si="3"/>
        <v>2544.3351995994358</v>
      </c>
      <c r="S24" s="12">
        <f t="shared" si="4"/>
        <v>0.39248930297372864</v>
      </c>
      <c r="T24" s="12">
        <f t="shared" si="14"/>
        <v>5.0457744142639704</v>
      </c>
      <c r="U24" s="12">
        <f t="shared" si="14"/>
        <v>1.4669206562816228</v>
      </c>
      <c r="V24" s="12">
        <f t="shared" si="14"/>
        <v>4.3739103084741604</v>
      </c>
      <c r="W24" s="12">
        <f t="shared" si="15"/>
        <v>10.886605379019754</v>
      </c>
      <c r="X24" s="12">
        <f t="shared" si="12"/>
        <v>760.35981312585432</v>
      </c>
      <c r="Y24" s="12">
        <f t="shared" si="16"/>
        <v>11.248719786597473</v>
      </c>
      <c r="AB24" s="12">
        <f t="shared" si="5"/>
        <v>0.76472490746397381</v>
      </c>
      <c r="AC24" s="12">
        <f t="shared" si="6"/>
        <v>2547.5018881743072</v>
      </c>
      <c r="AD24" s="12">
        <f t="shared" si="7"/>
        <v>0.39030076732739599</v>
      </c>
      <c r="AE24" s="12">
        <f t="shared" si="17"/>
        <v>4.9687012686270293</v>
      </c>
      <c r="AF24" s="12">
        <f t="shared" si="13"/>
        <v>1.4544526907742661</v>
      </c>
      <c r="AG24" s="12">
        <f t="shared" si="13"/>
        <v>4.4633828917785889</v>
      </c>
      <c r="AH24" s="12">
        <f t="shared" si="18"/>
        <v>10.886536851179883</v>
      </c>
      <c r="AI24" s="12">
        <f t="shared" si="8"/>
        <v>760.3598131258542</v>
      </c>
      <c r="AJ24" s="12">
        <f t="shared" si="19"/>
        <v>11.24871978659745</v>
      </c>
    </row>
    <row r="25" spans="1:36" x14ac:dyDescent="0.35">
      <c r="A25" s="17">
        <v>1924</v>
      </c>
      <c r="B25" s="27">
        <v>8767</v>
      </c>
      <c r="C25" s="18">
        <v>87741</v>
      </c>
      <c r="D25" s="18">
        <v>109475</v>
      </c>
      <c r="E25" s="18">
        <v>108959</v>
      </c>
      <c r="F25" s="18">
        <v>43315</v>
      </c>
      <c r="G25" s="18">
        <v>43054</v>
      </c>
      <c r="H25" s="5">
        <v>114109</v>
      </c>
      <c r="J25" s="10">
        <f t="shared" si="9"/>
        <v>87741000</v>
      </c>
      <c r="K25" s="10">
        <f t="shared" si="9"/>
        <v>109475000</v>
      </c>
      <c r="L25" s="10">
        <f t="shared" si="9"/>
        <v>108959000</v>
      </c>
      <c r="M25" s="20">
        <f t="shared" si="10"/>
        <v>43315</v>
      </c>
      <c r="N25" s="20">
        <f t="shared" si="10"/>
        <v>43054</v>
      </c>
      <c r="O25" s="20">
        <f t="shared" si="10"/>
        <v>114109</v>
      </c>
      <c r="Q25" s="12">
        <f t="shared" si="2"/>
        <v>0.80147065540077644</v>
      </c>
      <c r="R25" s="12">
        <f t="shared" si="3"/>
        <v>2527.4154449959597</v>
      </c>
      <c r="S25" s="12">
        <f t="shared" si="4"/>
        <v>0.37959319597928298</v>
      </c>
      <c r="T25" s="12">
        <f t="shared" si="14"/>
        <v>5.2617586691952489</v>
      </c>
      <c r="U25" s="12">
        <f t="shared" si="14"/>
        <v>-0.66499707295406552</v>
      </c>
      <c r="V25" s="12">
        <f t="shared" si="14"/>
        <v>-3.2857219029250539</v>
      </c>
      <c r="W25" s="12">
        <f t="shared" si="15"/>
        <v>1.3110396933161295</v>
      </c>
      <c r="X25" s="12">
        <f t="shared" si="12"/>
        <v>768.92269671980307</v>
      </c>
      <c r="Y25" s="12">
        <f t="shared" si="16"/>
        <v>1.1261620414612095</v>
      </c>
      <c r="AB25" s="12">
        <f t="shared" si="5"/>
        <v>0.80526620104810065</v>
      </c>
      <c r="AC25" s="12">
        <f t="shared" si="6"/>
        <v>2530.752078784782</v>
      </c>
      <c r="AD25" s="12">
        <f t="shared" si="7"/>
        <v>0.37730590926219665</v>
      </c>
      <c r="AE25" s="12">
        <f t="shared" si="17"/>
        <v>5.3014218823566717</v>
      </c>
      <c r="AF25" s="12">
        <f t="shared" si="13"/>
        <v>-0.65749939057078155</v>
      </c>
      <c r="AG25" s="12">
        <f t="shared" si="13"/>
        <v>-3.3294472245551265</v>
      </c>
      <c r="AH25" s="12">
        <f t="shared" si="18"/>
        <v>1.3144752672307636</v>
      </c>
      <c r="AI25" s="12">
        <f t="shared" si="8"/>
        <v>768.92269671980296</v>
      </c>
      <c r="AJ25" s="12">
        <f t="shared" si="19"/>
        <v>1.1261620414612095</v>
      </c>
    </row>
    <row r="26" spans="1:36" x14ac:dyDescent="0.35">
      <c r="A26" s="17">
        <v>1925</v>
      </c>
      <c r="B26" s="27">
        <v>9133</v>
      </c>
      <c r="C26" s="18">
        <v>89802</v>
      </c>
      <c r="D26" s="18">
        <v>113442</v>
      </c>
      <c r="E26" s="18">
        <v>112938</v>
      </c>
      <c r="F26" s="18">
        <v>44512</v>
      </c>
      <c r="G26" s="18">
        <v>44257</v>
      </c>
      <c r="H26" s="5">
        <v>115829</v>
      </c>
      <c r="J26" s="10">
        <f t="shared" si="9"/>
        <v>89802000</v>
      </c>
      <c r="K26" s="10">
        <f t="shared" si="9"/>
        <v>113442000</v>
      </c>
      <c r="L26" s="10">
        <f t="shared" si="9"/>
        <v>112938000</v>
      </c>
      <c r="M26" s="20">
        <f t="shared" si="10"/>
        <v>44512</v>
      </c>
      <c r="N26" s="20">
        <f t="shared" si="10"/>
        <v>44257</v>
      </c>
      <c r="O26" s="20">
        <f t="shared" si="10"/>
        <v>115829</v>
      </c>
      <c r="Q26" s="12">
        <f t="shared" si="2"/>
        <v>0.79161157243349023</v>
      </c>
      <c r="R26" s="12">
        <f t="shared" si="3"/>
        <v>2548.5711718188354</v>
      </c>
      <c r="S26" s="12">
        <f t="shared" si="4"/>
        <v>0.38429063533312036</v>
      </c>
      <c r="T26" s="12">
        <f t="shared" si="14"/>
        <v>-1.2301240102616351</v>
      </c>
      <c r="U26" s="12">
        <f t="shared" si="14"/>
        <v>0.83704983542622902</v>
      </c>
      <c r="V26" s="12">
        <f t="shared" si="14"/>
        <v>1.2374930329609457</v>
      </c>
      <c r="W26" s="12">
        <f t="shared" si="15"/>
        <v>0.84441885812553963</v>
      </c>
      <c r="X26" s="12">
        <f t="shared" si="12"/>
        <v>775.29806870472839</v>
      </c>
      <c r="Y26" s="12">
        <f t="shared" si="16"/>
        <v>0.82913042001782067</v>
      </c>
      <c r="AB26" s="12">
        <f t="shared" si="5"/>
        <v>0.7951442384317059</v>
      </c>
      <c r="AC26" s="12">
        <f t="shared" si="6"/>
        <v>2551.8675011862529</v>
      </c>
      <c r="AD26" s="12">
        <f t="shared" si="7"/>
        <v>0.38208911412513274</v>
      </c>
      <c r="AE26" s="12">
        <f t="shared" si="17"/>
        <v>-1.2569709995552292</v>
      </c>
      <c r="AF26" s="12">
        <f t="shared" si="13"/>
        <v>0.83435365235815517</v>
      </c>
      <c r="AG26" s="12">
        <f t="shared" si="13"/>
        <v>1.2677259341867808</v>
      </c>
      <c r="AH26" s="12">
        <f t="shared" si="18"/>
        <v>0.84510858698970681</v>
      </c>
      <c r="AI26" s="12">
        <f t="shared" si="8"/>
        <v>775.29806870472851</v>
      </c>
      <c r="AJ26" s="12">
        <f t="shared" si="19"/>
        <v>0.82913042001786508</v>
      </c>
    </row>
    <row r="27" spans="1:36" x14ac:dyDescent="0.35">
      <c r="A27" s="17">
        <v>1926</v>
      </c>
      <c r="B27" s="27">
        <v>9498</v>
      </c>
      <c r="C27" s="18">
        <v>95670</v>
      </c>
      <c r="D27" s="18">
        <v>117354</v>
      </c>
      <c r="E27" s="18">
        <v>116858</v>
      </c>
      <c r="F27" s="18">
        <v>45795</v>
      </c>
      <c r="G27" s="18">
        <v>45544</v>
      </c>
      <c r="H27" s="5">
        <v>117397</v>
      </c>
      <c r="J27" s="10">
        <f t="shared" si="9"/>
        <v>95670000</v>
      </c>
      <c r="K27" s="10">
        <f t="shared" si="9"/>
        <v>117354000</v>
      </c>
      <c r="L27" s="10">
        <f t="shared" si="9"/>
        <v>116858000</v>
      </c>
      <c r="M27" s="20">
        <f t="shared" si="10"/>
        <v>45795</v>
      </c>
      <c r="N27" s="20">
        <f t="shared" si="10"/>
        <v>45544</v>
      </c>
      <c r="O27" s="20">
        <f t="shared" si="10"/>
        <v>117397</v>
      </c>
      <c r="Q27" s="12">
        <f t="shared" si="2"/>
        <v>0.81522572728667109</v>
      </c>
      <c r="R27" s="12">
        <f t="shared" si="3"/>
        <v>2562.594169669178</v>
      </c>
      <c r="S27" s="12">
        <f t="shared" si="4"/>
        <v>0.3900866291302163</v>
      </c>
      <c r="T27" s="12">
        <f t="shared" si="14"/>
        <v>2.9830482114591383</v>
      </c>
      <c r="U27" s="12">
        <f t="shared" si="14"/>
        <v>0.55022979171246433</v>
      </c>
      <c r="V27" s="12">
        <f t="shared" si="14"/>
        <v>1.5082318600013966</v>
      </c>
      <c r="W27" s="12">
        <f t="shared" si="15"/>
        <v>5.0415098631729993</v>
      </c>
      <c r="X27" s="12">
        <f t="shared" si="12"/>
        <v>814.92712760973461</v>
      </c>
      <c r="Y27" s="12">
        <f t="shared" si="16"/>
        <v>5.1114610631254997</v>
      </c>
      <c r="AB27" s="12">
        <f t="shared" si="5"/>
        <v>0.81868592650909655</v>
      </c>
      <c r="AC27" s="12">
        <f t="shared" si="6"/>
        <v>2565.8264535394342</v>
      </c>
      <c r="AD27" s="12">
        <f t="shared" si="7"/>
        <v>0.38794858471681559</v>
      </c>
      <c r="AE27" s="12">
        <f t="shared" si="17"/>
        <v>2.96068146375843</v>
      </c>
      <c r="AF27" s="12">
        <f t="shared" si="13"/>
        <v>0.5470092920848213</v>
      </c>
      <c r="AG27" s="12">
        <f t="shared" si="13"/>
        <v>1.533535077307624</v>
      </c>
      <c r="AH27" s="12">
        <f t="shared" si="18"/>
        <v>5.0412258331508752</v>
      </c>
      <c r="AI27" s="12">
        <f t="shared" si="8"/>
        <v>814.9271276097345</v>
      </c>
      <c r="AJ27" s="12">
        <f t="shared" si="19"/>
        <v>5.1114610631254775</v>
      </c>
    </row>
    <row r="28" spans="1:36" x14ac:dyDescent="0.35">
      <c r="A28" s="17">
        <v>1927</v>
      </c>
      <c r="B28" s="27">
        <v>9863</v>
      </c>
      <c r="C28" s="18">
        <v>96594</v>
      </c>
      <c r="D28" s="18">
        <v>116906</v>
      </c>
      <c r="E28" s="18">
        <v>116406</v>
      </c>
      <c r="F28" s="18">
        <v>45900</v>
      </c>
      <c r="G28" s="18">
        <v>45646</v>
      </c>
      <c r="H28" s="5">
        <v>119035</v>
      </c>
      <c r="J28" s="10">
        <f t="shared" si="9"/>
        <v>96594000</v>
      </c>
      <c r="K28" s="10">
        <f t="shared" si="9"/>
        <v>116906000</v>
      </c>
      <c r="L28" s="10">
        <f t="shared" si="9"/>
        <v>116406000</v>
      </c>
      <c r="M28" s="20">
        <f t="shared" si="10"/>
        <v>45900</v>
      </c>
      <c r="N28" s="20">
        <f t="shared" si="10"/>
        <v>45646</v>
      </c>
      <c r="O28" s="20">
        <f t="shared" si="10"/>
        <v>119035</v>
      </c>
      <c r="Q28" s="12">
        <f t="shared" si="2"/>
        <v>0.82625357124527399</v>
      </c>
      <c r="R28" s="12">
        <f t="shared" si="3"/>
        <v>2546.9716775599127</v>
      </c>
      <c r="S28" s="12">
        <f t="shared" si="4"/>
        <v>0.38560087369261142</v>
      </c>
      <c r="T28" s="12">
        <f t="shared" si="14"/>
        <v>1.3527350265682969</v>
      </c>
      <c r="U28" s="12">
        <f t="shared" si="14"/>
        <v>-0.60963582506246006</v>
      </c>
      <c r="V28" s="12">
        <f t="shared" si="14"/>
        <v>-1.1499382707904737</v>
      </c>
      <c r="W28" s="12">
        <f t="shared" si="15"/>
        <v>-0.40683906928463687</v>
      </c>
      <c r="X28" s="12">
        <f t="shared" si="12"/>
        <v>811.47561641534003</v>
      </c>
      <c r="Y28" s="12">
        <f t="shared" si="16"/>
        <v>-0.42353617611408101</v>
      </c>
      <c r="AB28" s="12">
        <f t="shared" si="5"/>
        <v>0.82980258749548996</v>
      </c>
      <c r="AC28" s="12">
        <f t="shared" si="6"/>
        <v>2550.1905972045743</v>
      </c>
      <c r="AD28" s="12">
        <f t="shared" si="7"/>
        <v>0.38346704750703575</v>
      </c>
      <c r="AE28" s="12">
        <f t="shared" si="17"/>
        <v>1.3578663839740379</v>
      </c>
      <c r="AF28" s="12">
        <f t="shared" si="13"/>
        <v>-0.60938869475334334</v>
      </c>
      <c r="AG28" s="12">
        <f t="shared" si="13"/>
        <v>-1.1551884415433977</v>
      </c>
      <c r="AH28" s="12">
        <f t="shared" si="18"/>
        <v>-0.40671075232270315</v>
      </c>
      <c r="AI28" s="12">
        <f t="shared" si="8"/>
        <v>811.47561641534003</v>
      </c>
      <c r="AJ28" s="12">
        <f t="shared" si="19"/>
        <v>-0.42353617611406991</v>
      </c>
    </row>
    <row r="29" spans="1:36" x14ac:dyDescent="0.35">
      <c r="A29" s="17">
        <v>1928</v>
      </c>
      <c r="B29" s="27">
        <v>10228</v>
      </c>
      <c r="C29" s="18">
        <v>97701</v>
      </c>
      <c r="D29" s="18">
        <v>118028</v>
      </c>
      <c r="E29" s="18">
        <v>117524</v>
      </c>
      <c r="F29" s="18">
        <v>46382</v>
      </c>
      <c r="G29" s="18">
        <v>46126</v>
      </c>
      <c r="H29" s="5">
        <v>120509</v>
      </c>
      <c r="J29" s="10">
        <f t="shared" si="9"/>
        <v>97701000</v>
      </c>
      <c r="K29" s="10">
        <f t="shared" si="9"/>
        <v>118028000</v>
      </c>
      <c r="L29" s="10">
        <f t="shared" si="9"/>
        <v>117524000</v>
      </c>
      <c r="M29" s="20">
        <f t="shared" si="10"/>
        <v>46382</v>
      </c>
      <c r="N29" s="20">
        <f t="shared" si="10"/>
        <v>46126</v>
      </c>
      <c r="O29" s="20">
        <f t="shared" si="10"/>
        <v>120509</v>
      </c>
      <c r="Q29" s="12">
        <f t="shared" si="2"/>
        <v>0.82777815433625923</v>
      </c>
      <c r="R29" s="12">
        <f t="shared" si="3"/>
        <v>2544.6940623517744</v>
      </c>
      <c r="S29" s="12">
        <f t="shared" si="4"/>
        <v>0.38488411653901367</v>
      </c>
      <c r="T29" s="12">
        <f t="shared" si="14"/>
        <v>0.18451757959574433</v>
      </c>
      <c r="U29" s="12">
        <f t="shared" si="14"/>
        <v>-8.9424441905072705E-2</v>
      </c>
      <c r="V29" s="12">
        <f t="shared" si="14"/>
        <v>-0.185880583395448</v>
      </c>
      <c r="W29" s="12">
        <f t="shared" si="15"/>
        <v>-9.0787445704776371E-2</v>
      </c>
      <c r="X29" s="12">
        <f t="shared" si="12"/>
        <v>810.73612759213006</v>
      </c>
      <c r="Y29" s="12">
        <f t="shared" si="16"/>
        <v>-9.1128902489590047E-2</v>
      </c>
      <c r="AB29" s="12">
        <f t="shared" si="5"/>
        <v>0.83132806916034174</v>
      </c>
      <c r="AC29" s="12">
        <f t="shared" si="6"/>
        <v>2547.8905606382518</v>
      </c>
      <c r="AD29" s="12">
        <f t="shared" si="7"/>
        <v>0.38275979387431647</v>
      </c>
      <c r="AE29" s="12">
        <f t="shared" si="17"/>
        <v>0.1838366965636995</v>
      </c>
      <c r="AF29" s="12">
        <f t="shared" si="13"/>
        <v>-9.0190771185638674E-2</v>
      </c>
      <c r="AG29" s="12">
        <f t="shared" si="13"/>
        <v>-0.18443661256350996</v>
      </c>
      <c r="AH29" s="12">
        <f t="shared" si="18"/>
        <v>-9.0790687185449137E-2</v>
      </c>
      <c r="AI29" s="12">
        <f t="shared" si="8"/>
        <v>810.73612759213006</v>
      </c>
      <c r="AJ29" s="12">
        <f t="shared" si="19"/>
        <v>-9.1128902489590047E-2</v>
      </c>
    </row>
    <row r="30" spans="1:36" x14ac:dyDescent="0.35">
      <c r="A30" s="17">
        <v>1929</v>
      </c>
      <c r="B30" s="27">
        <v>10594</v>
      </c>
      <c r="C30" s="18">
        <v>103626</v>
      </c>
      <c r="D30" s="18">
        <v>120338</v>
      </c>
      <c r="E30" s="18">
        <v>119825</v>
      </c>
      <c r="F30" s="18">
        <v>47611</v>
      </c>
      <c r="G30" s="18">
        <v>47350</v>
      </c>
      <c r="H30" s="5">
        <v>121767</v>
      </c>
      <c r="J30" s="10">
        <f t="shared" si="9"/>
        <v>103626000</v>
      </c>
      <c r="K30" s="10">
        <f t="shared" si="9"/>
        <v>120338000</v>
      </c>
      <c r="L30" s="10">
        <f t="shared" si="9"/>
        <v>119825000</v>
      </c>
      <c r="M30" s="20">
        <f t="shared" si="10"/>
        <v>47611</v>
      </c>
      <c r="N30" s="20">
        <f t="shared" si="10"/>
        <v>47350</v>
      </c>
      <c r="O30" s="20">
        <f t="shared" si="10"/>
        <v>121767</v>
      </c>
      <c r="Q30" s="12">
        <f t="shared" si="2"/>
        <v>0.86112449932689594</v>
      </c>
      <c r="R30" s="12">
        <f t="shared" si="3"/>
        <v>2527.5251517506458</v>
      </c>
      <c r="S30" s="12">
        <f t="shared" si="4"/>
        <v>0.391000845877783</v>
      </c>
      <c r="T30" s="12">
        <f t="shared" si="14"/>
        <v>4.0284156831095652</v>
      </c>
      <c r="U30" s="12">
        <f t="shared" si="14"/>
        <v>-0.67469448902086615</v>
      </c>
      <c r="V30" s="12">
        <f t="shared" si="14"/>
        <v>1.5892392218657125</v>
      </c>
      <c r="W30" s="12">
        <f t="shared" si="15"/>
        <v>4.9429604159544116</v>
      </c>
      <c r="X30" s="12">
        <f t="shared" si="12"/>
        <v>851.01874892212186</v>
      </c>
      <c r="Y30" s="12">
        <f t="shared" si="16"/>
        <v>4.968647622701905</v>
      </c>
      <c r="AB30" s="12">
        <f t="shared" si="5"/>
        <v>0.86481118297517212</v>
      </c>
      <c r="AC30" s="12">
        <f t="shared" si="6"/>
        <v>2530.6230200633581</v>
      </c>
      <c r="AD30" s="12">
        <f t="shared" si="7"/>
        <v>0.3888574080005256</v>
      </c>
      <c r="AE30" s="12">
        <f t="shared" si="17"/>
        <v>4.0276654977678072</v>
      </c>
      <c r="AF30" s="12">
        <f t="shared" si="13"/>
        <v>-0.67771908423602811</v>
      </c>
      <c r="AG30" s="12">
        <f t="shared" si="13"/>
        <v>1.5930654744294559</v>
      </c>
      <c r="AH30" s="12">
        <f t="shared" si="18"/>
        <v>4.9430118879612355</v>
      </c>
      <c r="AI30" s="12">
        <f t="shared" si="8"/>
        <v>851.01874892212174</v>
      </c>
      <c r="AJ30" s="12">
        <f t="shared" si="19"/>
        <v>4.9686476227018828</v>
      </c>
    </row>
    <row r="31" spans="1:36" x14ac:dyDescent="0.35">
      <c r="A31" s="17">
        <v>1930</v>
      </c>
      <c r="B31" s="27">
        <v>10959</v>
      </c>
      <c r="C31" s="18">
        <v>94362</v>
      </c>
      <c r="D31" s="18">
        <v>112632</v>
      </c>
      <c r="E31" s="18">
        <v>112119</v>
      </c>
      <c r="F31" s="18">
        <v>45465</v>
      </c>
      <c r="G31" s="18">
        <v>45204</v>
      </c>
      <c r="H31" s="5">
        <v>123077</v>
      </c>
      <c r="J31" s="10">
        <f t="shared" si="9"/>
        <v>94362000</v>
      </c>
      <c r="K31" s="10">
        <f t="shared" si="9"/>
        <v>112632000</v>
      </c>
      <c r="L31" s="10">
        <f t="shared" si="9"/>
        <v>112119000</v>
      </c>
      <c r="M31" s="20">
        <f t="shared" si="10"/>
        <v>45465</v>
      </c>
      <c r="N31" s="20">
        <f t="shared" si="10"/>
        <v>45204</v>
      </c>
      <c r="O31" s="20">
        <f t="shared" si="10"/>
        <v>123077</v>
      </c>
      <c r="Q31" s="12">
        <f t="shared" si="2"/>
        <v>0.83779032601747283</v>
      </c>
      <c r="R31" s="12">
        <f t="shared" si="3"/>
        <v>2477.3342131309801</v>
      </c>
      <c r="S31" s="12">
        <f t="shared" si="4"/>
        <v>0.36940289412319116</v>
      </c>
      <c r="T31" s="12">
        <f t="shared" si="14"/>
        <v>-2.709732835108325</v>
      </c>
      <c r="U31" s="12">
        <f t="shared" si="14"/>
        <v>-1.9857740519377942</v>
      </c>
      <c r="V31" s="12">
        <f t="shared" si="14"/>
        <v>-5.5237608773211715</v>
      </c>
      <c r="W31" s="12">
        <f t="shared" si="15"/>
        <v>-10.219267764367292</v>
      </c>
      <c r="X31" s="12">
        <f t="shared" si="12"/>
        <v>766.69077081826822</v>
      </c>
      <c r="Y31" s="12">
        <f t="shared" si="16"/>
        <v>-9.9090623103969548</v>
      </c>
      <c r="AB31" s="12">
        <f t="shared" si="5"/>
        <v>0.84162363203382118</v>
      </c>
      <c r="AC31" s="12">
        <f t="shared" si="6"/>
        <v>2480.2893549243431</v>
      </c>
      <c r="AD31" s="12">
        <f t="shared" si="7"/>
        <v>0.36728227044858097</v>
      </c>
      <c r="AE31" s="12">
        <f t="shared" si="17"/>
        <v>-2.6812270005089234</v>
      </c>
      <c r="AF31" s="12">
        <f t="shared" si="13"/>
        <v>-1.9889831373522737</v>
      </c>
      <c r="AG31" s="12">
        <f t="shared" si="13"/>
        <v>-5.5483416563624992</v>
      </c>
      <c r="AH31" s="12">
        <f t="shared" si="18"/>
        <v>-10.218551794223696</v>
      </c>
      <c r="AI31" s="12">
        <f t="shared" si="8"/>
        <v>766.69077081826833</v>
      </c>
      <c r="AJ31" s="12">
        <f t="shared" si="19"/>
        <v>-9.9090623103969211</v>
      </c>
    </row>
    <row r="32" spans="1:36" x14ac:dyDescent="0.35">
      <c r="A32" s="17">
        <v>1931</v>
      </c>
      <c r="B32" s="27">
        <v>11324</v>
      </c>
      <c r="C32" s="18">
        <v>88827</v>
      </c>
      <c r="D32" s="18">
        <v>103769</v>
      </c>
      <c r="E32" s="18">
        <v>103284</v>
      </c>
      <c r="F32" s="18">
        <v>42607</v>
      </c>
      <c r="G32" s="18">
        <v>42350</v>
      </c>
      <c r="H32" s="5">
        <v>124040</v>
      </c>
      <c r="J32" s="10">
        <f t="shared" si="9"/>
        <v>88827000</v>
      </c>
      <c r="K32" s="10">
        <f t="shared" si="9"/>
        <v>103769000</v>
      </c>
      <c r="L32" s="10">
        <f t="shared" si="9"/>
        <v>103284000</v>
      </c>
      <c r="M32" s="20">
        <f t="shared" si="10"/>
        <v>42607</v>
      </c>
      <c r="N32" s="20">
        <f t="shared" si="10"/>
        <v>42350</v>
      </c>
      <c r="O32" s="20">
        <f t="shared" si="10"/>
        <v>124040</v>
      </c>
      <c r="Q32" s="12">
        <f t="shared" si="2"/>
        <v>0.8560070926770037</v>
      </c>
      <c r="R32" s="12">
        <f t="shared" si="3"/>
        <v>2435.4918205928602</v>
      </c>
      <c r="S32" s="12">
        <f t="shared" si="4"/>
        <v>0.34349403418252178</v>
      </c>
      <c r="T32" s="12">
        <f t="shared" si="14"/>
        <v>2.1743825505990522</v>
      </c>
      <c r="U32" s="12">
        <f t="shared" si="14"/>
        <v>-1.6890087867973747</v>
      </c>
      <c r="V32" s="12">
        <f t="shared" si="14"/>
        <v>-7.0137133067585289</v>
      </c>
      <c r="W32" s="12">
        <f t="shared" si="15"/>
        <v>-6.5283395429568518</v>
      </c>
      <c r="X32" s="12">
        <f t="shared" si="12"/>
        <v>716.11576910673978</v>
      </c>
      <c r="Y32" s="12">
        <f t="shared" si="16"/>
        <v>-6.5965319574084802</v>
      </c>
      <c r="AB32" s="12">
        <f t="shared" si="5"/>
        <v>0.86002672243522715</v>
      </c>
      <c r="AC32" s="12">
        <f t="shared" si="6"/>
        <v>2438.8193624557262</v>
      </c>
      <c r="AD32" s="12">
        <f t="shared" si="7"/>
        <v>0.34142212189616256</v>
      </c>
      <c r="AE32" s="12">
        <f t="shared" si="17"/>
        <v>2.1866175925851827</v>
      </c>
      <c r="AF32" s="12">
        <f t="shared" si="13"/>
        <v>-1.6719820365427407</v>
      </c>
      <c r="AG32" s="12">
        <f t="shared" si="13"/>
        <v>-7.040946605136722</v>
      </c>
      <c r="AH32" s="12">
        <f t="shared" si="18"/>
        <v>-6.5263110490942804</v>
      </c>
      <c r="AI32" s="12">
        <f t="shared" si="8"/>
        <v>716.11576910673978</v>
      </c>
      <c r="AJ32" s="12">
        <f t="shared" si="19"/>
        <v>-6.5965319574084909</v>
      </c>
    </row>
    <row r="33" spans="1:36" x14ac:dyDescent="0.35">
      <c r="A33" s="17">
        <v>1932</v>
      </c>
      <c r="B33" s="27">
        <v>11689</v>
      </c>
      <c r="C33" s="18">
        <v>75897</v>
      </c>
      <c r="D33" s="18">
        <v>92383</v>
      </c>
      <c r="E33" s="18">
        <v>91908</v>
      </c>
      <c r="F33" s="18">
        <v>39274</v>
      </c>
      <c r="G33" s="18">
        <v>39023</v>
      </c>
      <c r="H33" s="5">
        <v>124840</v>
      </c>
      <c r="J33" s="10">
        <f t="shared" si="9"/>
        <v>75897000</v>
      </c>
      <c r="K33" s="10">
        <f t="shared" si="9"/>
        <v>92383000</v>
      </c>
      <c r="L33" s="10">
        <f t="shared" si="9"/>
        <v>91908000</v>
      </c>
      <c r="M33" s="20">
        <f t="shared" si="10"/>
        <v>39274</v>
      </c>
      <c r="N33" s="20">
        <f t="shared" si="10"/>
        <v>39023</v>
      </c>
      <c r="O33" s="20">
        <f t="shared" si="10"/>
        <v>124840</v>
      </c>
      <c r="Q33" s="12">
        <f t="shared" si="2"/>
        <v>0.82154725436498055</v>
      </c>
      <c r="R33" s="12">
        <f t="shared" si="3"/>
        <v>2352.2686764780769</v>
      </c>
      <c r="S33" s="12">
        <f t="shared" si="4"/>
        <v>0.31459468119192568</v>
      </c>
      <c r="T33" s="12">
        <f t="shared" si="14"/>
        <v>-4.0256486899257311</v>
      </c>
      <c r="U33" s="12">
        <f t="shared" si="14"/>
        <v>-3.4170980748572055</v>
      </c>
      <c r="V33" s="12">
        <f t="shared" si="14"/>
        <v>-8.4133493204251444</v>
      </c>
      <c r="W33" s="12">
        <f t="shared" si="15"/>
        <v>-15.856096085208081</v>
      </c>
      <c r="X33" s="12">
        <f t="shared" si="12"/>
        <v>607.95418135213072</v>
      </c>
      <c r="Y33" s="12">
        <f t="shared" si="16"/>
        <v>-15.103924870908292</v>
      </c>
      <c r="AB33" s="12">
        <f t="shared" si="5"/>
        <v>0.82579318448883665</v>
      </c>
      <c r="AC33" s="12">
        <f t="shared" si="6"/>
        <v>2355.2264049406758</v>
      </c>
      <c r="AD33" s="12">
        <f t="shared" si="7"/>
        <v>0.31258410765780198</v>
      </c>
      <c r="AE33" s="12">
        <f t="shared" si="17"/>
        <v>-3.9805202621443936</v>
      </c>
      <c r="AF33" s="12">
        <f t="shared" si="13"/>
        <v>-3.4275993868966959</v>
      </c>
      <c r="AG33" s="12">
        <f t="shared" si="13"/>
        <v>-8.4464398727892469</v>
      </c>
      <c r="AH33" s="12">
        <f t="shared" si="18"/>
        <v>-15.854559521830335</v>
      </c>
      <c r="AI33" s="12">
        <f t="shared" si="8"/>
        <v>607.95418135213072</v>
      </c>
      <c r="AJ33" s="12">
        <f t="shared" si="19"/>
        <v>-15.103924870908292</v>
      </c>
    </row>
    <row r="34" spans="1:36" x14ac:dyDescent="0.35">
      <c r="A34" s="17">
        <v>1933</v>
      </c>
      <c r="B34" s="27">
        <v>12055</v>
      </c>
      <c r="C34" s="18">
        <v>73758</v>
      </c>
      <c r="D34" s="18">
        <v>92552</v>
      </c>
      <c r="E34" s="18">
        <v>92079</v>
      </c>
      <c r="F34" s="18">
        <v>39615</v>
      </c>
      <c r="G34" s="18">
        <v>39366</v>
      </c>
      <c r="H34" s="5">
        <v>125579</v>
      </c>
      <c r="J34" s="10">
        <f t="shared" si="9"/>
        <v>73758000</v>
      </c>
      <c r="K34" s="10">
        <f t="shared" si="9"/>
        <v>92552000</v>
      </c>
      <c r="L34" s="10">
        <f t="shared" si="9"/>
        <v>92079000</v>
      </c>
      <c r="M34" s="20">
        <f t="shared" si="10"/>
        <v>39615</v>
      </c>
      <c r="N34" s="20">
        <f t="shared" si="10"/>
        <v>39366</v>
      </c>
      <c r="O34" s="20">
        <f t="shared" si="10"/>
        <v>125579</v>
      </c>
      <c r="Q34" s="12">
        <f t="shared" ref="Q34:Q54" si="20">J34/K34</f>
        <v>0.7969357766444809</v>
      </c>
      <c r="R34" s="12">
        <f t="shared" ref="R34:R54" si="21">K34/M34</f>
        <v>2336.2867600656318</v>
      </c>
      <c r="S34" s="12">
        <f t="shared" ref="S34:S54" si="22">M34/O34</f>
        <v>0.3154587948621983</v>
      </c>
      <c r="T34" s="12">
        <f t="shared" si="14"/>
        <v>-2.9957470601643221</v>
      </c>
      <c r="U34" s="12">
        <f t="shared" si="14"/>
        <v>-0.67942563586630422</v>
      </c>
      <c r="V34" s="12">
        <f t="shared" si="14"/>
        <v>0.27467523195201515</v>
      </c>
      <c r="W34" s="12">
        <f t="shared" si="15"/>
        <v>-3.4004974640786112</v>
      </c>
      <c r="X34" s="12">
        <f t="shared" si="12"/>
        <v>587.34342525422244</v>
      </c>
      <c r="Y34" s="12">
        <f t="shared" si="16"/>
        <v>-3.3901824726443319</v>
      </c>
      <c r="AB34" s="12">
        <f t="shared" ref="AB34:AB54" si="23">J34/L34</f>
        <v>0.80102955071188875</v>
      </c>
      <c r="AC34" s="12">
        <f t="shared" ref="AC34:AC54" si="24">L34/N34</f>
        <v>2339.0489254686786</v>
      </c>
      <c r="AD34" s="12">
        <f t="shared" ref="AD34:AD54" si="25">N34/O34</f>
        <v>0.31347597926404891</v>
      </c>
      <c r="AE34" s="12">
        <f t="shared" si="17"/>
        <v>-2.998769454881911</v>
      </c>
      <c r="AF34" s="12">
        <f t="shared" si="13"/>
        <v>-0.68687576863357691</v>
      </c>
      <c r="AG34" s="12">
        <f t="shared" si="13"/>
        <v>0.28532212111798128</v>
      </c>
      <c r="AH34" s="12">
        <f t="shared" si="18"/>
        <v>-3.4003231023975067</v>
      </c>
      <c r="AI34" s="12">
        <f t="shared" ref="AI34:AI54" si="26">AB34*AC34*AD34</f>
        <v>587.34342525422244</v>
      </c>
      <c r="AJ34" s="12">
        <f t="shared" si="19"/>
        <v>-3.3901824726443319</v>
      </c>
    </row>
    <row r="35" spans="1:36" x14ac:dyDescent="0.35">
      <c r="A35" s="17">
        <v>1934</v>
      </c>
      <c r="B35" s="27">
        <v>12420</v>
      </c>
      <c r="C35" s="18">
        <v>80413</v>
      </c>
      <c r="D35" s="18">
        <v>92619</v>
      </c>
      <c r="E35" s="18">
        <v>92155</v>
      </c>
      <c r="F35" s="18">
        <v>42739</v>
      </c>
      <c r="G35" s="18">
        <v>42489</v>
      </c>
      <c r="H35" s="5">
        <v>126374</v>
      </c>
      <c r="J35" s="10">
        <f t="shared" si="9"/>
        <v>80413000</v>
      </c>
      <c r="K35" s="10">
        <f t="shared" si="9"/>
        <v>92619000</v>
      </c>
      <c r="L35" s="10">
        <f t="shared" si="9"/>
        <v>92155000</v>
      </c>
      <c r="M35" s="20">
        <f t="shared" si="10"/>
        <v>42739</v>
      </c>
      <c r="N35" s="20">
        <f t="shared" si="10"/>
        <v>42489</v>
      </c>
      <c r="O35" s="20">
        <f t="shared" si="10"/>
        <v>126374</v>
      </c>
      <c r="Q35" s="12">
        <f t="shared" si="20"/>
        <v>0.86821278571351446</v>
      </c>
      <c r="R35" s="12">
        <f t="shared" si="21"/>
        <v>2167.0839280282644</v>
      </c>
      <c r="S35" s="12">
        <f t="shared" si="22"/>
        <v>0.33819456533780684</v>
      </c>
      <c r="T35" s="12">
        <f t="shared" si="14"/>
        <v>8.9438837053027456</v>
      </c>
      <c r="U35" s="12">
        <f t="shared" si="14"/>
        <v>-7.2423828671020711</v>
      </c>
      <c r="V35" s="12">
        <f t="shared" si="14"/>
        <v>7.2072076752655478</v>
      </c>
      <c r="W35" s="12">
        <f t="shared" si="15"/>
        <v>8.9087085134662232</v>
      </c>
      <c r="X35" s="12">
        <f t="shared" si="12"/>
        <v>636.30968395397781</v>
      </c>
      <c r="Y35" s="12">
        <f t="shared" si="16"/>
        <v>8.3369042019260107</v>
      </c>
      <c r="AB35" s="12">
        <f t="shared" si="23"/>
        <v>0.87258423308556232</v>
      </c>
      <c r="AC35" s="12">
        <f t="shared" si="24"/>
        <v>2168.91430723246</v>
      </c>
      <c r="AD35" s="12">
        <f t="shared" si="25"/>
        <v>0.33621631031699556</v>
      </c>
      <c r="AE35" s="12">
        <f t="shared" si="17"/>
        <v>8.9328392829055581</v>
      </c>
      <c r="AF35" s="12">
        <f t="shared" si="13"/>
        <v>-7.2736665053779737</v>
      </c>
      <c r="AG35" s="12">
        <f t="shared" si="13"/>
        <v>7.2542499448711828</v>
      </c>
      <c r="AH35" s="12">
        <f t="shared" si="18"/>
        <v>8.9134227223987672</v>
      </c>
      <c r="AI35" s="12">
        <f t="shared" si="26"/>
        <v>636.3096839539777</v>
      </c>
      <c r="AJ35" s="12">
        <f t="shared" si="19"/>
        <v>8.3369042019259876</v>
      </c>
    </row>
    <row r="36" spans="1:36" x14ac:dyDescent="0.35">
      <c r="A36" s="17">
        <v>1935</v>
      </c>
      <c r="B36" s="27">
        <v>12785</v>
      </c>
      <c r="C36" s="18">
        <v>90980</v>
      </c>
      <c r="D36" s="18">
        <v>97756</v>
      </c>
      <c r="E36" s="18">
        <v>97277</v>
      </c>
      <c r="F36" s="18">
        <v>44224</v>
      </c>
      <c r="G36" s="18">
        <v>43961</v>
      </c>
      <c r="H36" s="5">
        <v>127250</v>
      </c>
      <c r="J36" s="10">
        <f t="shared" si="9"/>
        <v>90980000</v>
      </c>
      <c r="K36" s="10">
        <f t="shared" si="9"/>
        <v>97756000</v>
      </c>
      <c r="L36" s="10">
        <f t="shared" si="9"/>
        <v>97277000</v>
      </c>
      <c r="M36" s="20">
        <f t="shared" si="10"/>
        <v>44224</v>
      </c>
      <c r="N36" s="20">
        <f t="shared" si="10"/>
        <v>43961</v>
      </c>
      <c r="O36" s="20">
        <f t="shared" si="10"/>
        <v>127250</v>
      </c>
      <c r="Q36" s="12">
        <f t="shared" si="20"/>
        <v>0.93068456156143864</v>
      </c>
      <c r="R36" s="12">
        <f t="shared" si="21"/>
        <v>2210.473950795948</v>
      </c>
      <c r="S36" s="12">
        <f t="shared" si="22"/>
        <v>0.34753634577603143</v>
      </c>
      <c r="T36" s="12">
        <f t="shared" si="14"/>
        <v>7.1954452728525187</v>
      </c>
      <c r="U36" s="12">
        <f t="shared" si="14"/>
        <v>2.0022308414774814</v>
      </c>
      <c r="V36" s="12">
        <f t="shared" si="14"/>
        <v>2.7622503125955156</v>
      </c>
      <c r="W36" s="12">
        <f t="shared" si="15"/>
        <v>11.959926426925517</v>
      </c>
      <c r="X36" s="12">
        <f t="shared" si="12"/>
        <v>714.97053045186635</v>
      </c>
      <c r="Y36" s="12">
        <f t="shared" si="16"/>
        <v>12.362038246706586</v>
      </c>
      <c r="AB36" s="12">
        <f t="shared" si="23"/>
        <v>0.93526732937898993</v>
      </c>
      <c r="AC36" s="12">
        <f t="shared" si="24"/>
        <v>2212.8022565455744</v>
      </c>
      <c r="AD36" s="12">
        <f t="shared" si="25"/>
        <v>0.34546954813359526</v>
      </c>
      <c r="AE36" s="12">
        <f t="shared" si="17"/>
        <v>7.1836155085879483</v>
      </c>
      <c r="AF36" s="12">
        <f t="shared" si="13"/>
        <v>2.0234985387281412</v>
      </c>
      <c r="AG36" s="12">
        <f t="shared" si="13"/>
        <v>2.7521680336910048</v>
      </c>
      <c r="AH36" s="12">
        <f t="shared" si="18"/>
        <v>11.959282081007094</v>
      </c>
      <c r="AI36" s="12">
        <f t="shared" si="26"/>
        <v>714.97053045186635</v>
      </c>
      <c r="AJ36" s="12">
        <f t="shared" si="19"/>
        <v>12.362038246706607</v>
      </c>
    </row>
    <row r="37" spans="1:36" x14ac:dyDescent="0.35">
      <c r="A37" s="17">
        <v>1936</v>
      </c>
      <c r="B37" s="27">
        <v>13150</v>
      </c>
      <c r="C37" s="18">
        <v>100548</v>
      </c>
      <c r="D37" s="18">
        <v>106835</v>
      </c>
      <c r="E37" s="18">
        <v>106320</v>
      </c>
      <c r="F37" s="18">
        <v>47078</v>
      </c>
      <c r="G37" s="18">
        <v>46788</v>
      </c>
      <c r="H37" s="5">
        <v>128053</v>
      </c>
      <c r="J37" s="10">
        <f t="shared" si="9"/>
        <v>100548000</v>
      </c>
      <c r="K37" s="10">
        <f t="shared" si="9"/>
        <v>106835000</v>
      </c>
      <c r="L37" s="10">
        <f t="shared" si="9"/>
        <v>106320000</v>
      </c>
      <c r="M37" s="20">
        <f t="shared" si="10"/>
        <v>47078</v>
      </c>
      <c r="N37" s="20">
        <f t="shared" si="10"/>
        <v>46788</v>
      </c>
      <c r="O37" s="20">
        <f t="shared" si="10"/>
        <v>128053</v>
      </c>
      <c r="Q37" s="12">
        <f t="shared" si="20"/>
        <v>0.9411522441147564</v>
      </c>
      <c r="R37" s="12">
        <f t="shared" si="21"/>
        <v>2269.3190025064787</v>
      </c>
      <c r="S37" s="12">
        <f t="shared" si="22"/>
        <v>0.36764464713829431</v>
      </c>
      <c r="T37" s="12">
        <f t="shared" si="14"/>
        <v>1.1247293643461553</v>
      </c>
      <c r="U37" s="12">
        <f t="shared" si="14"/>
        <v>2.6621011158870056</v>
      </c>
      <c r="V37" s="12">
        <f t="shared" si="14"/>
        <v>5.7859563774148581</v>
      </c>
      <c r="W37" s="12">
        <f t="shared" si="15"/>
        <v>9.5727868576480191</v>
      </c>
      <c r="X37" s="12">
        <f t="shared" si="12"/>
        <v>785.20612558862354</v>
      </c>
      <c r="Y37" s="12">
        <f t="shared" si="16"/>
        <v>9.8235650485297263</v>
      </c>
      <c r="AB37" s="12">
        <f t="shared" si="23"/>
        <v>0.94571106094808122</v>
      </c>
      <c r="AC37" s="12">
        <f t="shared" si="24"/>
        <v>2272.3775327006924</v>
      </c>
      <c r="AD37" s="12">
        <f t="shared" si="25"/>
        <v>0.36537995986037031</v>
      </c>
      <c r="AE37" s="12">
        <f t="shared" si="17"/>
        <v>1.116657370682006</v>
      </c>
      <c r="AF37" s="12">
        <f t="shared" si="13"/>
        <v>2.6923000452883539</v>
      </c>
      <c r="AG37" s="12">
        <f t="shared" si="13"/>
        <v>5.7632899438869067</v>
      </c>
      <c r="AH37" s="12">
        <f t="shared" si="18"/>
        <v>9.5722473598572666</v>
      </c>
      <c r="AI37" s="12">
        <f t="shared" si="26"/>
        <v>785.20612558862342</v>
      </c>
      <c r="AJ37" s="12">
        <f t="shared" si="19"/>
        <v>9.8235650485297263</v>
      </c>
    </row>
    <row r="38" spans="1:36" x14ac:dyDescent="0.35">
      <c r="A38" s="17">
        <v>1937</v>
      </c>
      <c r="B38" s="27">
        <v>13516</v>
      </c>
      <c r="C38" s="18">
        <v>108777</v>
      </c>
      <c r="D38" s="18">
        <v>111443</v>
      </c>
      <c r="E38" s="18">
        <v>110887</v>
      </c>
      <c r="F38" s="18">
        <v>48233</v>
      </c>
      <c r="G38" s="18">
        <v>47920</v>
      </c>
      <c r="H38" s="5">
        <v>128825</v>
      </c>
      <c r="J38" s="10">
        <f t="shared" si="9"/>
        <v>108777000</v>
      </c>
      <c r="K38" s="10">
        <f t="shared" si="9"/>
        <v>111443000</v>
      </c>
      <c r="L38" s="10">
        <f t="shared" si="9"/>
        <v>110887000</v>
      </c>
      <c r="M38" s="20">
        <f t="shared" si="10"/>
        <v>48233</v>
      </c>
      <c r="N38" s="20">
        <f t="shared" si="10"/>
        <v>47920</v>
      </c>
      <c r="O38" s="20">
        <f t="shared" si="10"/>
        <v>128825</v>
      </c>
      <c r="Q38" s="12">
        <f t="shared" si="20"/>
        <v>0.97607745663702516</v>
      </c>
      <c r="R38" s="12">
        <f t="shared" si="21"/>
        <v>2310.5135488151268</v>
      </c>
      <c r="S38" s="12">
        <f t="shared" si="22"/>
        <v>0.37440714147098775</v>
      </c>
      <c r="T38" s="12">
        <f t="shared" si="14"/>
        <v>3.7108993513710775</v>
      </c>
      <c r="U38" s="12">
        <f t="shared" si="14"/>
        <v>1.8152823055352041</v>
      </c>
      <c r="V38" s="12">
        <f t="shared" si="14"/>
        <v>1.8394105246280379</v>
      </c>
      <c r="W38" s="12">
        <f t="shared" si="15"/>
        <v>7.3655921815343195</v>
      </c>
      <c r="X38" s="12">
        <f t="shared" si="12"/>
        <v>844.37803221424417</v>
      </c>
      <c r="Y38" s="12">
        <f t="shared" si="16"/>
        <v>7.5358437354602792</v>
      </c>
      <c r="AB38" s="12">
        <f t="shared" si="23"/>
        <v>0.98097161975704994</v>
      </c>
      <c r="AC38" s="12">
        <f t="shared" si="24"/>
        <v>2314.0025041736226</v>
      </c>
      <c r="AD38" s="12">
        <f t="shared" si="25"/>
        <v>0.3719774888414516</v>
      </c>
      <c r="AE38" s="12">
        <f t="shared" si="17"/>
        <v>3.7284705937159934</v>
      </c>
      <c r="AF38" s="12">
        <f t="shared" si="13"/>
        <v>1.8317806294915862</v>
      </c>
      <c r="AG38" s="12">
        <f t="shared" si="13"/>
        <v>1.8056625173429097</v>
      </c>
      <c r="AH38" s="12">
        <f t="shared" si="18"/>
        <v>7.3659137405504893</v>
      </c>
      <c r="AI38" s="12">
        <f t="shared" si="26"/>
        <v>844.37803221424417</v>
      </c>
      <c r="AJ38" s="12">
        <f t="shared" si="19"/>
        <v>7.5358437354603014</v>
      </c>
    </row>
    <row r="39" spans="1:36" x14ac:dyDescent="0.35">
      <c r="A39" s="17">
        <v>1938</v>
      </c>
      <c r="B39" s="27">
        <v>13881</v>
      </c>
      <c r="C39" s="18">
        <v>102775</v>
      </c>
      <c r="D39" s="18">
        <v>103788</v>
      </c>
      <c r="E39" s="18">
        <v>103211</v>
      </c>
      <c r="F39" s="18">
        <v>46379</v>
      </c>
      <c r="G39" s="18">
        <v>46053</v>
      </c>
      <c r="H39" s="5">
        <v>129825</v>
      </c>
      <c r="J39" s="10">
        <f t="shared" si="9"/>
        <v>102775000</v>
      </c>
      <c r="K39" s="10">
        <f t="shared" si="9"/>
        <v>103788000</v>
      </c>
      <c r="L39" s="10">
        <f t="shared" si="9"/>
        <v>103211000</v>
      </c>
      <c r="M39" s="20">
        <f t="shared" si="10"/>
        <v>46379</v>
      </c>
      <c r="N39" s="20">
        <f t="shared" si="10"/>
        <v>46053</v>
      </c>
      <c r="O39" s="20">
        <f t="shared" si="10"/>
        <v>129825</v>
      </c>
      <c r="Q39" s="12">
        <f t="shared" si="20"/>
        <v>0.99023971942806488</v>
      </c>
      <c r="R39" s="12">
        <f t="shared" si="21"/>
        <v>2237.823152719981</v>
      </c>
      <c r="S39" s="12">
        <f t="shared" si="22"/>
        <v>0.35724244174850761</v>
      </c>
      <c r="T39" s="12">
        <f t="shared" si="14"/>
        <v>1.4509363672668307</v>
      </c>
      <c r="U39" s="12">
        <f t="shared" si="14"/>
        <v>-3.1460709733739822</v>
      </c>
      <c r="V39" s="12">
        <f t="shared" si="14"/>
        <v>-4.5845011542895993</v>
      </c>
      <c r="W39" s="12">
        <f t="shared" si="15"/>
        <v>-6.2796357603967508</v>
      </c>
      <c r="X39" s="12">
        <f t="shared" si="12"/>
        <v>791.64259580204123</v>
      </c>
      <c r="Y39" s="12">
        <f t="shared" si="16"/>
        <v>-6.2454770730963727</v>
      </c>
      <c r="AB39" s="12">
        <f t="shared" si="23"/>
        <v>0.99577564406894614</v>
      </c>
      <c r="AC39" s="12">
        <f t="shared" si="24"/>
        <v>2241.1352137754325</v>
      </c>
      <c r="AD39" s="12">
        <f t="shared" si="25"/>
        <v>0.35473136915077991</v>
      </c>
      <c r="AE39" s="12">
        <f t="shared" si="17"/>
        <v>1.509118512068941</v>
      </c>
      <c r="AF39" s="12">
        <f t="shared" si="13"/>
        <v>-3.1489719767702873</v>
      </c>
      <c r="AG39" s="12">
        <f t="shared" si="13"/>
        <v>-4.6363342428021319</v>
      </c>
      <c r="AH39" s="12">
        <f t="shared" si="18"/>
        <v>-6.2761877075034782</v>
      </c>
      <c r="AI39" s="12">
        <f t="shared" si="26"/>
        <v>791.64259580204123</v>
      </c>
      <c r="AJ39" s="12">
        <f t="shared" si="19"/>
        <v>-6.2454770730963727</v>
      </c>
    </row>
    <row r="40" spans="1:36" x14ac:dyDescent="0.35">
      <c r="A40" s="17">
        <v>1939</v>
      </c>
      <c r="B40" s="27">
        <v>14246</v>
      </c>
      <c r="C40" s="18">
        <v>110621</v>
      </c>
      <c r="D40" s="18">
        <v>108532</v>
      </c>
      <c r="E40" s="18">
        <v>107927</v>
      </c>
      <c r="F40" s="18">
        <v>47769</v>
      </c>
      <c r="G40" s="18">
        <v>47427</v>
      </c>
      <c r="H40" s="5">
        <v>130880</v>
      </c>
      <c r="J40" s="10">
        <f t="shared" si="9"/>
        <v>110621000</v>
      </c>
      <c r="K40" s="10">
        <f t="shared" si="9"/>
        <v>108532000</v>
      </c>
      <c r="L40" s="10">
        <f t="shared" si="9"/>
        <v>107927000</v>
      </c>
      <c r="M40" s="20">
        <f t="shared" si="10"/>
        <v>47769</v>
      </c>
      <c r="N40" s="20">
        <f t="shared" si="10"/>
        <v>47427</v>
      </c>
      <c r="O40" s="20">
        <f t="shared" si="10"/>
        <v>130880</v>
      </c>
      <c r="Q40" s="12">
        <f t="shared" si="20"/>
        <v>1.01924777945675</v>
      </c>
      <c r="R40" s="12">
        <f t="shared" si="21"/>
        <v>2272.017417153384</v>
      </c>
      <c r="S40" s="12">
        <f t="shared" si="22"/>
        <v>0.36498319070904645</v>
      </c>
      <c r="T40" s="12">
        <f t="shared" si="14"/>
        <v>2.9293977467839127</v>
      </c>
      <c r="U40" s="12">
        <f t="shared" si="14"/>
        <v>1.5280145972143222</v>
      </c>
      <c r="V40" s="12">
        <f t="shared" si="14"/>
        <v>2.1668055236248263</v>
      </c>
      <c r="W40" s="12">
        <f t="shared" si="15"/>
        <v>6.6242178676230612</v>
      </c>
      <c r="X40" s="12">
        <f t="shared" si="12"/>
        <v>845.20935207823948</v>
      </c>
      <c r="Y40" s="12">
        <f t="shared" si="16"/>
        <v>6.7665328470517538</v>
      </c>
      <c r="AB40" s="12">
        <f t="shared" si="23"/>
        <v>1.024961316445375</v>
      </c>
      <c r="AC40" s="12">
        <f t="shared" si="24"/>
        <v>2275.6446749741708</v>
      </c>
      <c r="AD40" s="12">
        <f t="shared" si="25"/>
        <v>0.36237011002444985</v>
      </c>
      <c r="AE40" s="12">
        <f t="shared" si="17"/>
        <v>2.9309486077777613</v>
      </c>
      <c r="AF40" s="12">
        <f t="shared" si="13"/>
        <v>1.5398205778313301</v>
      </c>
      <c r="AG40" s="12">
        <f t="shared" si="13"/>
        <v>2.1533874751356041</v>
      </c>
      <c r="AH40" s="12">
        <f t="shared" si="18"/>
        <v>6.6241566607446956</v>
      </c>
      <c r="AI40" s="12">
        <f t="shared" si="26"/>
        <v>845.20935207823948</v>
      </c>
      <c r="AJ40" s="12">
        <f t="shared" si="19"/>
        <v>6.7665328470517538</v>
      </c>
    </row>
    <row r="41" spans="1:36" x14ac:dyDescent="0.35">
      <c r="A41" s="17">
        <v>1940</v>
      </c>
      <c r="B41" s="27">
        <v>14611</v>
      </c>
      <c r="C41" s="18">
        <v>120588</v>
      </c>
      <c r="D41" s="18">
        <v>112978</v>
      </c>
      <c r="E41" s="18">
        <v>112007</v>
      </c>
      <c r="F41" s="18">
        <v>49606</v>
      </c>
      <c r="G41" s="18">
        <v>49057</v>
      </c>
      <c r="H41" s="5">
        <v>131954</v>
      </c>
      <c r="J41" s="10">
        <f t="shared" si="9"/>
        <v>120588000</v>
      </c>
      <c r="K41" s="10">
        <f t="shared" si="9"/>
        <v>112978000</v>
      </c>
      <c r="L41" s="10">
        <f t="shared" si="9"/>
        <v>112007000</v>
      </c>
      <c r="M41" s="20">
        <f t="shared" si="10"/>
        <v>49606</v>
      </c>
      <c r="N41" s="20">
        <f t="shared" si="10"/>
        <v>49057</v>
      </c>
      <c r="O41" s="20">
        <f t="shared" si="10"/>
        <v>131954</v>
      </c>
      <c r="Q41" s="12">
        <f t="shared" si="20"/>
        <v>1.0673582467383029</v>
      </c>
      <c r="R41" s="12">
        <f t="shared" si="21"/>
        <v>2277.5067532153366</v>
      </c>
      <c r="S41" s="12">
        <f t="shared" si="22"/>
        <v>0.37593403761917032</v>
      </c>
      <c r="T41" s="12">
        <f t="shared" si="14"/>
        <v>4.7201934849635308</v>
      </c>
      <c r="U41" s="12">
        <f t="shared" si="14"/>
        <v>0.24160624916467199</v>
      </c>
      <c r="V41" s="12">
        <f t="shared" si="14"/>
        <v>3.0003702057757486</v>
      </c>
      <c r="W41" s="12">
        <f t="shared" si="15"/>
        <v>7.9621699399039514</v>
      </c>
      <c r="X41" s="12">
        <f t="shared" si="12"/>
        <v>913.86392227594445</v>
      </c>
      <c r="Y41" s="12">
        <f t="shared" si="16"/>
        <v>8.1227887539216059</v>
      </c>
      <c r="AB41" s="12">
        <f t="shared" si="23"/>
        <v>1.0766112832233701</v>
      </c>
      <c r="AC41" s="12">
        <f t="shared" si="24"/>
        <v>2283.2011741443625</v>
      </c>
      <c r="AD41" s="12">
        <f t="shared" si="25"/>
        <v>0.371773496824651</v>
      </c>
      <c r="AE41" s="12">
        <f t="shared" si="17"/>
        <v>5.0392113291767959</v>
      </c>
      <c r="AF41" s="12">
        <f t="shared" si="13"/>
        <v>0.33205971271756951</v>
      </c>
      <c r="AG41" s="12">
        <f t="shared" si="13"/>
        <v>2.5949675594288513</v>
      </c>
      <c r="AH41" s="12">
        <f t="shared" si="18"/>
        <v>7.9662386013232167</v>
      </c>
      <c r="AI41" s="12">
        <f t="shared" si="26"/>
        <v>913.86392227594467</v>
      </c>
      <c r="AJ41" s="12">
        <f t="shared" si="19"/>
        <v>8.1227887539216503</v>
      </c>
    </row>
    <row r="42" spans="1:36" x14ac:dyDescent="0.35">
      <c r="A42" s="17">
        <v>1941</v>
      </c>
      <c r="B42" s="27">
        <v>14977</v>
      </c>
      <c r="C42" s="18">
        <v>138300</v>
      </c>
      <c r="D42" s="18">
        <v>124204</v>
      </c>
      <c r="E42" s="18">
        <v>121006</v>
      </c>
      <c r="F42" s="18">
        <v>54097</v>
      </c>
      <c r="G42" s="18">
        <v>52421</v>
      </c>
      <c r="H42" s="5">
        <v>133121</v>
      </c>
      <c r="J42" s="10">
        <f t="shared" si="9"/>
        <v>138300000</v>
      </c>
      <c r="K42" s="10">
        <f t="shared" si="9"/>
        <v>124204000</v>
      </c>
      <c r="L42" s="10">
        <f t="shared" si="9"/>
        <v>121006000</v>
      </c>
      <c r="M42" s="20">
        <f t="shared" si="10"/>
        <v>54097</v>
      </c>
      <c r="N42" s="20">
        <f t="shared" si="10"/>
        <v>52421</v>
      </c>
      <c r="O42" s="20">
        <f t="shared" si="10"/>
        <v>133121</v>
      </c>
      <c r="Q42" s="12">
        <f t="shared" si="20"/>
        <v>1.1134907088338539</v>
      </c>
      <c r="R42" s="12">
        <f t="shared" si="21"/>
        <v>2295.9498678300092</v>
      </c>
      <c r="S42" s="12">
        <f t="shared" si="22"/>
        <v>0.40637465163272513</v>
      </c>
      <c r="T42" s="12">
        <f t="shared" si="14"/>
        <v>4.3221160502132649</v>
      </c>
      <c r="U42" s="12">
        <f t="shared" si="14"/>
        <v>0.80979406926608988</v>
      </c>
      <c r="V42" s="12">
        <f t="shared" si="14"/>
        <v>8.0973285117619032</v>
      </c>
      <c r="W42" s="12">
        <f t="shared" si="15"/>
        <v>13.229238631241259</v>
      </c>
      <c r="X42" s="12">
        <f t="shared" si="12"/>
        <v>1038.9044553451372</v>
      </c>
      <c r="Y42" s="12">
        <f t="shared" si="16"/>
        <v>13.682620576352766</v>
      </c>
      <c r="AB42" s="12">
        <f t="shared" si="23"/>
        <v>1.1429185329653075</v>
      </c>
      <c r="AC42" s="12">
        <f t="shared" si="24"/>
        <v>2308.3497071784209</v>
      </c>
      <c r="AD42" s="12">
        <f t="shared" si="25"/>
        <v>0.39378460197865101</v>
      </c>
      <c r="AE42" s="12">
        <f t="shared" si="17"/>
        <v>6.1588848988665346</v>
      </c>
      <c r="AF42" s="12">
        <f t="shared" si="13"/>
        <v>1.1014593597291178</v>
      </c>
      <c r="AG42" s="12">
        <f t="shared" si="13"/>
        <v>5.9205686639845823</v>
      </c>
      <c r="AH42" s="12">
        <f t="shared" si="18"/>
        <v>13.180912922580234</v>
      </c>
      <c r="AI42" s="12">
        <f t="shared" si="26"/>
        <v>1038.9044553451372</v>
      </c>
      <c r="AJ42" s="12">
        <f t="shared" si="19"/>
        <v>13.682620576352722</v>
      </c>
    </row>
    <row r="43" spans="1:36" x14ac:dyDescent="0.35">
      <c r="A43" s="17">
        <v>1942</v>
      </c>
      <c r="B43" s="27">
        <v>15342</v>
      </c>
      <c r="C43" s="18">
        <v>154303</v>
      </c>
      <c r="D43" s="18">
        <v>138323</v>
      </c>
      <c r="E43" s="18">
        <v>129762</v>
      </c>
      <c r="F43" s="18">
        <v>59056</v>
      </c>
      <c r="G43" s="18">
        <v>54902</v>
      </c>
      <c r="H43" s="5">
        <v>133920</v>
      </c>
      <c r="J43" s="10">
        <f t="shared" si="9"/>
        <v>154303000</v>
      </c>
      <c r="K43" s="10">
        <f t="shared" si="9"/>
        <v>138323000</v>
      </c>
      <c r="L43" s="10">
        <f t="shared" si="9"/>
        <v>129762000</v>
      </c>
      <c r="M43" s="20">
        <f t="shared" si="10"/>
        <v>59056</v>
      </c>
      <c r="N43" s="20">
        <f t="shared" si="10"/>
        <v>54902</v>
      </c>
      <c r="O43" s="20">
        <f t="shared" si="10"/>
        <v>133920</v>
      </c>
      <c r="Q43" s="12">
        <f t="shared" si="20"/>
        <v>1.1155267019946069</v>
      </c>
      <c r="R43" s="12">
        <f t="shared" si="21"/>
        <v>2342.2344892982933</v>
      </c>
      <c r="S43" s="12">
        <f t="shared" si="22"/>
        <v>0.44097968936678617</v>
      </c>
      <c r="T43" s="12">
        <f t="shared" si="14"/>
        <v>0.18284779070003587</v>
      </c>
      <c r="U43" s="12">
        <f t="shared" si="14"/>
        <v>2.0159247428180649</v>
      </c>
      <c r="V43" s="12">
        <f t="shared" si="14"/>
        <v>8.5155502674749695</v>
      </c>
      <c r="W43" s="12">
        <f t="shared" si="15"/>
        <v>10.71432280099307</v>
      </c>
      <c r="X43" s="12">
        <f t="shared" si="12"/>
        <v>1152.2028076463564</v>
      </c>
      <c r="Y43" s="12">
        <f t="shared" si="16"/>
        <v>10.905560344678666</v>
      </c>
      <c r="AB43" s="12">
        <f t="shared" si="23"/>
        <v>1.1891231639463018</v>
      </c>
      <c r="AC43" s="12">
        <f t="shared" si="24"/>
        <v>2363.5204546282466</v>
      </c>
      <c r="AD43" s="12">
        <f t="shared" si="25"/>
        <v>0.40996117084826761</v>
      </c>
      <c r="AE43" s="12">
        <f t="shared" si="17"/>
        <v>4.0426880524122799</v>
      </c>
      <c r="AF43" s="12">
        <f t="shared" si="13"/>
        <v>2.3900515280790291</v>
      </c>
      <c r="AG43" s="12">
        <f t="shared" si="13"/>
        <v>4.1079739503104395</v>
      </c>
      <c r="AH43" s="12">
        <f t="shared" si="18"/>
        <v>10.540713530801749</v>
      </c>
      <c r="AI43" s="12">
        <f t="shared" si="26"/>
        <v>1152.202807646356</v>
      </c>
      <c r="AJ43" s="12">
        <f t="shared" si="19"/>
        <v>10.905560344678623</v>
      </c>
    </row>
    <row r="44" spans="1:36" x14ac:dyDescent="0.35">
      <c r="A44" s="17">
        <v>1943</v>
      </c>
      <c r="B44" s="27">
        <v>15707</v>
      </c>
      <c r="C44" s="18">
        <v>169880</v>
      </c>
      <c r="D44" s="18">
        <v>156325</v>
      </c>
      <c r="E44" s="18">
        <v>135269</v>
      </c>
      <c r="F44" s="18">
        <v>64864</v>
      </c>
      <c r="G44" s="18">
        <v>55835</v>
      </c>
      <c r="H44" s="5">
        <v>134245</v>
      </c>
      <c r="J44" s="10">
        <f t="shared" si="9"/>
        <v>169880000</v>
      </c>
      <c r="K44" s="10">
        <f t="shared" si="9"/>
        <v>156325000</v>
      </c>
      <c r="L44" s="10">
        <f t="shared" si="9"/>
        <v>135269000</v>
      </c>
      <c r="M44" s="20">
        <f t="shared" si="10"/>
        <v>64864</v>
      </c>
      <c r="N44" s="20">
        <f t="shared" si="10"/>
        <v>55835</v>
      </c>
      <c r="O44" s="20">
        <f t="shared" si="10"/>
        <v>134245</v>
      </c>
      <c r="Q44" s="12">
        <f t="shared" si="20"/>
        <v>1.0867103790180712</v>
      </c>
      <c r="R44" s="12">
        <f t="shared" si="21"/>
        <v>2410.0425505673411</v>
      </c>
      <c r="S44" s="12">
        <f t="shared" si="22"/>
        <v>0.48317628217065811</v>
      </c>
      <c r="T44" s="12">
        <f t="shared" si="14"/>
        <v>-2.5832033356988138</v>
      </c>
      <c r="U44" s="12">
        <f t="shared" si="14"/>
        <v>2.8950159165900713</v>
      </c>
      <c r="V44" s="12">
        <f t="shared" si="14"/>
        <v>9.5688290915309615</v>
      </c>
      <c r="W44" s="12">
        <f t="shared" si="15"/>
        <v>9.8806416724222181</v>
      </c>
      <c r="X44" s="12">
        <f t="shared" si="12"/>
        <v>1265.4475027002868</v>
      </c>
      <c r="Y44" s="12">
        <f t="shared" si="16"/>
        <v>9.8285383703637272</v>
      </c>
      <c r="AB44" s="12">
        <f t="shared" si="23"/>
        <v>1.2558679372213886</v>
      </c>
      <c r="AC44" s="12">
        <f t="shared" si="24"/>
        <v>2422.6560401182055</v>
      </c>
      <c r="AD44" s="12">
        <f t="shared" si="25"/>
        <v>0.41591865618831242</v>
      </c>
      <c r="AE44" s="12">
        <f t="shared" si="17"/>
        <v>5.6129402991009991</v>
      </c>
      <c r="AF44" s="12">
        <f t="shared" si="13"/>
        <v>2.5020128501176853</v>
      </c>
      <c r="AG44" s="12">
        <f t="shared" si="13"/>
        <v>1.4531828289293669</v>
      </c>
      <c r="AH44" s="12">
        <f t="shared" si="18"/>
        <v>9.5681359781480531</v>
      </c>
      <c r="AI44" s="12">
        <f t="shared" si="26"/>
        <v>1265.4475027002868</v>
      </c>
      <c r="AJ44" s="12">
        <f t="shared" si="19"/>
        <v>9.8285383703637699</v>
      </c>
    </row>
    <row r="45" spans="1:36" x14ac:dyDescent="0.35">
      <c r="A45" s="17">
        <v>1944</v>
      </c>
      <c r="B45" s="27">
        <v>16072</v>
      </c>
      <c r="C45" s="18">
        <v>183220</v>
      </c>
      <c r="D45" s="18">
        <v>160012</v>
      </c>
      <c r="E45" s="18">
        <v>133509</v>
      </c>
      <c r="F45" s="18">
        <v>66020</v>
      </c>
      <c r="G45" s="18">
        <v>54655</v>
      </c>
      <c r="H45" s="5">
        <v>132885</v>
      </c>
      <c r="J45" s="10">
        <f t="shared" si="9"/>
        <v>183220000</v>
      </c>
      <c r="K45" s="10">
        <f t="shared" si="9"/>
        <v>160012000</v>
      </c>
      <c r="L45" s="10">
        <f t="shared" si="9"/>
        <v>133509000</v>
      </c>
      <c r="M45" s="20">
        <f t="shared" si="10"/>
        <v>66020</v>
      </c>
      <c r="N45" s="20">
        <f t="shared" si="10"/>
        <v>54655</v>
      </c>
      <c r="O45" s="20">
        <f t="shared" si="10"/>
        <v>132885</v>
      </c>
      <c r="Q45" s="12">
        <f t="shared" si="20"/>
        <v>1.1450391220658451</v>
      </c>
      <c r="R45" s="12">
        <f t="shared" si="21"/>
        <v>2423.6897909724325</v>
      </c>
      <c r="S45" s="12">
        <f t="shared" si="22"/>
        <v>0.49682055913007489</v>
      </c>
      <c r="T45" s="12">
        <f t="shared" si="14"/>
        <v>5.3674598286692188</v>
      </c>
      <c r="U45" s="12">
        <f t="shared" si="14"/>
        <v>0.56626553758889475</v>
      </c>
      <c r="V45" s="12">
        <f t="shared" si="14"/>
        <v>2.8238714239283924</v>
      </c>
      <c r="W45" s="12">
        <f t="shared" si="15"/>
        <v>8.7575967901865059</v>
      </c>
      <c r="X45" s="12">
        <f t="shared" si="12"/>
        <v>1378.7861684915529</v>
      </c>
      <c r="Y45" s="12">
        <f t="shared" si="16"/>
        <v>8.9564099300379674</v>
      </c>
      <c r="AB45" s="12">
        <f t="shared" si="23"/>
        <v>1.3723419394947156</v>
      </c>
      <c r="AC45" s="12">
        <f t="shared" si="24"/>
        <v>2442.7591254231088</v>
      </c>
      <c r="AD45" s="12">
        <f t="shared" si="25"/>
        <v>0.4112954810550476</v>
      </c>
      <c r="AE45" s="12">
        <f t="shared" si="17"/>
        <v>9.2743829841715808</v>
      </c>
      <c r="AF45" s="12">
        <f t="shared" si="13"/>
        <v>0.82979527312190271</v>
      </c>
      <c r="AG45" s="12">
        <f t="shared" si="13"/>
        <v>-1.1115575280113532</v>
      </c>
      <c r="AH45" s="12">
        <f t="shared" si="18"/>
        <v>8.9926207292821303</v>
      </c>
      <c r="AI45" s="12">
        <f t="shared" si="26"/>
        <v>1378.7861684915529</v>
      </c>
      <c r="AJ45" s="12">
        <f t="shared" si="19"/>
        <v>8.9564099300379674</v>
      </c>
    </row>
    <row r="46" spans="1:36" x14ac:dyDescent="0.35">
      <c r="A46" s="17">
        <v>1945</v>
      </c>
      <c r="B46" s="27">
        <v>16438</v>
      </c>
      <c r="C46" s="18">
        <v>180630</v>
      </c>
      <c r="D46" s="18">
        <v>150012</v>
      </c>
      <c r="E46" s="18">
        <v>126029</v>
      </c>
      <c r="F46" s="18">
        <v>64363</v>
      </c>
      <c r="G46" s="18">
        <v>53061</v>
      </c>
      <c r="H46" s="5">
        <v>132481</v>
      </c>
      <c r="J46" s="10">
        <f t="shared" si="9"/>
        <v>180630000</v>
      </c>
      <c r="K46" s="10">
        <f t="shared" si="9"/>
        <v>150012000</v>
      </c>
      <c r="L46" s="10">
        <f t="shared" si="9"/>
        <v>126029000</v>
      </c>
      <c r="M46" s="20">
        <f t="shared" si="10"/>
        <v>64363</v>
      </c>
      <c r="N46" s="20">
        <f t="shared" si="10"/>
        <v>53061</v>
      </c>
      <c r="O46" s="20">
        <f t="shared" si="10"/>
        <v>132481</v>
      </c>
      <c r="Q46" s="12">
        <f t="shared" si="20"/>
        <v>1.2041036717062634</v>
      </c>
      <c r="R46" s="12">
        <f t="shared" si="21"/>
        <v>2330.7179590758665</v>
      </c>
      <c r="S46" s="12">
        <f t="shared" si="22"/>
        <v>0.48582815649036465</v>
      </c>
      <c r="T46" s="12">
        <f t="shared" si="14"/>
        <v>5.1582997036691447</v>
      </c>
      <c r="U46" s="12">
        <f t="shared" si="14"/>
        <v>-3.8359625164433253</v>
      </c>
      <c r="V46" s="12">
        <f t="shared" si="14"/>
        <v>-2.2125498709147151</v>
      </c>
      <c r="W46" s="12">
        <f t="shared" si="15"/>
        <v>-0.89021268368889572</v>
      </c>
      <c r="X46" s="12">
        <f t="shared" si="12"/>
        <v>1363.4407952838519</v>
      </c>
      <c r="Y46" s="12">
        <f t="shared" si="16"/>
        <v>-1.1129625143026622</v>
      </c>
      <c r="AB46" s="12">
        <f t="shared" si="23"/>
        <v>1.4332415555150004</v>
      </c>
      <c r="AC46" s="12">
        <f t="shared" si="24"/>
        <v>2375.1719718814197</v>
      </c>
      <c r="AD46" s="12">
        <f t="shared" si="25"/>
        <v>0.40051781010107107</v>
      </c>
      <c r="AE46" s="12">
        <f t="shared" si="17"/>
        <v>4.4376415430914751</v>
      </c>
      <c r="AF46" s="12">
        <f t="shared" si="13"/>
        <v>-2.7668366003947398</v>
      </c>
      <c r="AG46" s="12">
        <f t="shared" si="13"/>
        <v>-2.6204204642195084</v>
      </c>
      <c r="AH46" s="12">
        <f t="shared" si="18"/>
        <v>-0.94961552152277307</v>
      </c>
      <c r="AI46" s="12">
        <f t="shared" si="26"/>
        <v>1363.4407952838519</v>
      </c>
      <c r="AJ46" s="12">
        <f t="shared" si="19"/>
        <v>-1.1129625143026622</v>
      </c>
    </row>
    <row r="47" spans="1:36" x14ac:dyDescent="0.35">
      <c r="A47" s="17">
        <v>1946</v>
      </c>
      <c r="B47" s="27">
        <v>16803</v>
      </c>
      <c r="C47" s="18">
        <v>165156</v>
      </c>
      <c r="D47" s="18">
        <v>131474</v>
      </c>
      <c r="E47" s="18">
        <v>125375</v>
      </c>
      <c r="F47" s="18">
        <v>58917</v>
      </c>
      <c r="G47" s="18">
        <v>55483</v>
      </c>
      <c r="H47" s="5">
        <v>140054</v>
      </c>
      <c r="J47" s="10">
        <f t="shared" si="9"/>
        <v>165156000</v>
      </c>
      <c r="K47" s="10">
        <f t="shared" si="9"/>
        <v>131474000</v>
      </c>
      <c r="L47" s="10">
        <f t="shared" si="9"/>
        <v>125375000</v>
      </c>
      <c r="M47" s="20">
        <f t="shared" si="10"/>
        <v>58917</v>
      </c>
      <c r="N47" s="20">
        <f t="shared" si="10"/>
        <v>55483</v>
      </c>
      <c r="O47" s="20">
        <f t="shared" si="10"/>
        <v>140054</v>
      </c>
      <c r="Q47" s="12">
        <f t="shared" si="20"/>
        <v>1.256187535178058</v>
      </c>
      <c r="R47" s="12">
        <f t="shared" si="21"/>
        <v>2231.512127229832</v>
      </c>
      <c r="S47" s="12">
        <f t="shared" si="22"/>
        <v>0.42067345452468335</v>
      </c>
      <c r="T47" s="12">
        <f t="shared" si="14"/>
        <v>4.325529827343666</v>
      </c>
      <c r="U47" s="12">
        <f t="shared" si="14"/>
        <v>-4.2564494541145521</v>
      </c>
      <c r="V47" s="12">
        <f t="shared" si="14"/>
        <v>-13.411059259381053</v>
      </c>
      <c r="W47" s="12">
        <f t="shared" si="15"/>
        <v>-13.341978886151939</v>
      </c>
      <c r="X47" s="12">
        <f t="shared" si="12"/>
        <v>1179.2308680937356</v>
      </c>
      <c r="Y47" s="12">
        <f t="shared" si="16"/>
        <v>-13.510665650265075</v>
      </c>
      <c r="AB47" s="12">
        <f t="shared" si="23"/>
        <v>1.317296111665005</v>
      </c>
      <c r="AC47" s="12">
        <f t="shared" si="24"/>
        <v>2259.7011697276644</v>
      </c>
      <c r="AD47" s="12">
        <f t="shared" si="25"/>
        <v>0.39615434046867637</v>
      </c>
      <c r="AE47" s="12">
        <f t="shared" si="17"/>
        <v>-8.089735006904208</v>
      </c>
      <c r="AF47" s="12">
        <f t="shared" si="13"/>
        <v>-4.8615764888084616</v>
      </c>
      <c r="AG47" s="12">
        <f t="shared" si="13"/>
        <v>-1.089457078398981</v>
      </c>
      <c r="AH47" s="12">
        <f t="shared" si="18"/>
        <v>-14.040768574111651</v>
      </c>
      <c r="AI47" s="12">
        <f t="shared" si="26"/>
        <v>1179.2308680937354</v>
      </c>
      <c r="AJ47" s="12">
        <f t="shared" si="19"/>
        <v>-13.510665650265086</v>
      </c>
    </row>
    <row r="48" spans="1:36" x14ac:dyDescent="0.35">
      <c r="A48" s="17">
        <v>1947</v>
      </c>
      <c r="B48" s="27">
        <v>17168</v>
      </c>
      <c r="C48" s="18">
        <v>163533</v>
      </c>
      <c r="D48" s="18">
        <v>130317</v>
      </c>
      <c r="E48" s="18">
        <v>127477</v>
      </c>
      <c r="F48" s="18">
        <v>59264</v>
      </c>
      <c r="G48" s="18">
        <v>57665</v>
      </c>
      <c r="H48" s="5">
        <v>143446</v>
      </c>
      <c r="J48" s="10">
        <f t="shared" si="9"/>
        <v>163533000</v>
      </c>
      <c r="K48" s="10">
        <f t="shared" si="9"/>
        <v>130317000</v>
      </c>
      <c r="L48" s="10">
        <f t="shared" si="9"/>
        <v>127477000</v>
      </c>
      <c r="M48" s="20">
        <f t="shared" si="10"/>
        <v>59264</v>
      </c>
      <c r="N48" s="20">
        <f t="shared" si="10"/>
        <v>57665</v>
      </c>
      <c r="O48" s="20">
        <f t="shared" si="10"/>
        <v>143446</v>
      </c>
      <c r="Q48" s="12">
        <f t="shared" si="20"/>
        <v>1.2548861622044707</v>
      </c>
      <c r="R48" s="12">
        <f t="shared" si="21"/>
        <v>2198.92346112311</v>
      </c>
      <c r="S48" s="12">
        <f t="shared" si="22"/>
        <v>0.41314501624304617</v>
      </c>
      <c r="T48" s="12">
        <f t="shared" si="14"/>
        <v>-0.10359702967462914</v>
      </c>
      <c r="U48" s="12">
        <f t="shared" si="14"/>
        <v>-1.4603848981621814</v>
      </c>
      <c r="V48" s="12">
        <f t="shared" si="14"/>
        <v>-1.7896157222812015</v>
      </c>
      <c r="W48" s="12">
        <f t="shared" si="15"/>
        <v>-3.353597650118012</v>
      </c>
      <c r="X48" s="12">
        <f t="shared" si="12"/>
        <v>1140.0317889658827</v>
      </c>
      <c r="Y48" s="12">
        <f t="shared" si="16"/>
        <v>-3.3241225436389299</v>
      </c>
      <c r="AB48" s="12">
        <f t="shared" si="23"/>
        <v>1.2828431795539588</v>
      </c>
      <c r="AC48" s="12">
        <f t="shared" si="24"/>
        <v>2210.647706581115</v>
      </c>
      <c r="AD48" s="12">
        <f t="shared" si="25"/>
        <v>0.40199796439078123</v>
      </c>
      <c r="AE48" s="12">
        <f t="shared" si="17"/>
        <v>-2.6154280579709033</v>
      </c>
      <c r="AF48" s="12">
        <f t="shared" si="13"/>
        <v>-2.1707942538464531</v>
      </c>
      <c r="AG48" s="12">
        <f t="shared" si="13"/>
        <v>1.4750876931429069</v>
      </c>
      <c r="AH48" s="12">
        <f t="shared" si="18"/>
        <v>-3.3111346186744495</v>
      </c>
      <c r="AI48" s="12">
        <f t="shared" si="26"/>
        <v>1140.0317889658827</v>
      </c>
      <c r="AJ48" s="12">
        <f t="shared" si="19"/>
        <v>-3.3241225436389077</v>
      </c>
    </row>
    <row r="49" spans="1:36" x14ac:dyDescent="0.35">
      <c r="A49" s="17">
        <v>1948</v>
      </c>
      <c r="B49" s="27">
        <v>17533</v>
      </c>
      <c r="C49" s="18">
        <v>172319</v>
      </c>
      <c r="D49" s="18">
        <v>131019</v>
      </c>
      <c r="E49" s="18">
        <v>128412</v>
      </c>
      <c r="F49" s="18">
        <v>60216</v>
      </c>
      <c r="G49" s="18">
        <v>58748</v>
      </c>
      <c r="H49" s="5">
        <v>146093</v>
      </c>
      <c r="J49" s="10">
        <f t="shared" si="9"/>
        <v>172319000</v>
      </c>
      <c r="K49" s="10">
        <f t="shared" si="9"/>
        <v>131019000</v>
      </c>
      <c r="L49" s="10">
        <f t="shared" si="9"/>
        <v>128412000</v>
      </c>
      <c r="M49" s="20">
        <f t="shared" si="10"/>
        <v>60216</v>
      </c>
      <c r="N49" s="20">
        <f t="shared" si="10"/>
        <v>58748</v>
      </c>
      <c r="O49" s="20">
        <f t="shared" si="10"/>
        <v>146093</v>
      </c>
      <c r="Q49" s="12">
        <f t="shared" si="20"/>
        <v>1.3152214564299833</v>
      </c>
      <c r="R49" s="12">
        <f t="shared" si="21"/>
        <v>2175.8170585890794</v>
      </c>
      <c r="S49" s="12">
        <f t="shared" si="22"/>
        <v>0.41217580582231866</v>
      </c>
      <c r="T49" s="12">
        <f t="shared" si="14"/>
        <v>4.808029289248128</v>
      </c>
      <c r="U49" s="12">
        <f t="shared" si="14"/>
        <v>-1.0508052209433849</v>
      </c>
      <c r="V49" s="12">
        <f t="shared" si="14"/>
        <v>-0.23459327418277054</v>
      </c>
      <c r="W49" s="12">
        <f t="shared" si="15"/>
        <v>3.5226307941219726</v>
      </c>
      <c r="X49" s="12">
        <f t="shared" si="12"/>
        <v>1179.5157878885366</v>
      </c>
      <c r="Y49" s="12">
        <f t="shared" si="16"/>
        <v>3.4634120999792239</v>
      </c>
      <c r="AB49" s="12">
        <f t="shared" si="23"/>
        <v>1.341922873251721</v>
      </c>
      <c r="AC49" s="12">
        <f t="shared" si="24"/>
        <v>2185.8105807857287</v>
      </c>
      <c r="AD49" s="12">
        <f t="shared" si="25"/>
        <v>0.40212741199099206</v>
      </c>
      <c r="AE49" s="12">
        <f t="shared" si="17"/>
        <v>4.6053714623407016</v>
      </c>
      <c r="AF49" s="12">
        <f t="shared" si="13"/>
        <v>-1.123522564063284</v>
      </c>
      <c r="AG49" s="12">
        <f t="shared" si="13"/>
        <v>3.2201058631486923E-2</v>
      </c>
      <c r="AH49" s="12">
        <f t="shared" si="18"/>
        <v>3.5140499569089045</v>
      </c>
      <c r="AI49" s="12">
        <f t="shared" si="26"/>
        <v>1179.5157878885368</v>
      </c>
      <c r="AJ49" s="12">
        <f t="shared" si="19"/>
        <v>3.4634120999792239</v>
      </c>
    </row>
    <row r="50" spans="1:36" x14ac:dyDescent="0.35">
      <c r="A50" s="17">
        <v>1949</v>
      </c>
      <c r="B50" s="27">
        <v>17899</v>
      </c>
      <c r="C50" s="18">
        <v>169941</v>
      </c>
      <c r="D50" s="18">
        <v>126402</v>
      </c>
      <c r="E50" s="18">
        <v>123553</v>
      </c>
      <c r="F50" s="18">
        <v>58702</v>
      </c>
      <c r="G50" s="18">
        <v>57098</v>
      </c>
      <c r="H50" s="5">
        <v>148665</v>
      </c>
      <c r="J50" s="10">
        <f t="shared" si="9"/>
        <v>169941000</v>
      </c>
      <c r="K50" s="10">
        <f t="shared" si="9"/>
        <v>126402000</v>
      </c>
      <c r="L50" s="10">
        <f t="shared" si="9"/>
        <v>123553000</v>
      </c>
      <c r="M50" s="20">
        <f t="shared" si="10"/>
        <v>58702</v>
      </c>
      <c r="N50" s="20">
        <f t="shared" si="10"/>
        <v>57098</v>
      </c>
      <c r="O50" s="20">
        <f t="shared" si="10"/>
        <v>148665</v>
      </c>
      <c r="Q50" s="12">
        <f t="shared" si="20"/>
        <v>1.3444486637869655</v>
      </c>
      <c r="R50" s="12">
        <f t="shared" si="21"/>
        <v>2153.2826820210553</v>
      </c>
      <c r="S50" s="12">
        <f t="shared" si="22"/>
        <v>0.3948609289341809</v>
      </c>
      <c r="T50" s="12">
        <f t="shared" si="14"/>
        <v>2.2222270792567445</v>
      </c>
      <c r="U50" s="12">
        <f t="shared" si="14"/>
        <v>-1.035674230012551</v>
      </c>
      <c r="V50" s="12">
        <f t="shared" si="14"/>
        <v>-4.200847464492341</v>
      </c>
      <c r="W50" s="12">
        <f t="shared" si="15"/>
        <v>-3.0142946152481476</v>
      </c>
      <c r="X50" s="12">
        <f t="shared" si="12"/>
        <v>1143.1137120371304</v>
      </c>
      <c r="Y50" s="12">
        <f t="shared" si="16"/>
        <v>-3.0861880972843814</v>
      </c>
      <c r="AB50" s="12">
        <f t="shared" si="23"/>
        <v>1.3754502116500611</v>
      </c>
      <c r="AC50" s="12">
        <f t="shared" si="24"/>
        <v>2163.876142772076</v>
      </c>
      <c r="AD50" s="12">
        <f t="shared" si="25"/>
        <v>0.38407157030908418</v>
      </c>
      <c r="AE50" s="12">
        <f t="shared" si="17"/>
        <v>2.498454946005757</v>
      </c>
      <c r="AF50" s="12">
        <f t="shared" si="13"/>
        <v>-1.0034921692879673</v>
      </c>
      <c r="AG50" s="12">
        <f t="shared" si="13"/>
        <v>-4.4900797964781187</v>
      </c>
      <c r="AH50" s="12">
        <f t="shared" si="18"/>
        <v>-2.995117019760329</v>
      </c>
      <c r="AI50" s="12">
        <f t="shared" si="26"/>
        <v>1143.1137120371304</v>
      </c>
      <c r="AJ50" s="12">
        <f t="shared" si="19"/>
        <v>-3.0861880972844036</v>
      </c>
    </row>
    <row r="51" spans="1:36" x14ac:dyDescent="0.35">
      <c r="A51" s="17">
        <v>1950</v>
      </c>
      <c r="B51" s="27">
        <v>18264</v>
      </c>
      <c r="C51" s="18">
        <v>186599</v>
      </c>
      <c r="D51" s="18">
        <v>128914</v>
      </c>
      <c r="E51" s="18">
        <v>125905</v>
      </c>
      <c r="F51" s="18">
        <v>60491</v>
      </c>
      <c r="G51" s="18">
        <v>58797</v>
      </c>
      <c r="H51" s="5">
        <v>151868</v>
      </c>
      <c r="J51" s="10">
        <f t="shared" si="9"/>
        <v>186599000</v>
      </c>
      <c r="K51" s="10">
        <f t="shared" si="9"/>
        <v>128914000</v>
      </c>
      <c r="L51" s="10">
        <f t="shared" si="9"/>
        <v>125905000</v>
      </c>
      <c r="M51" s="20">
        <f t="shared" si="10"/>
        <v>60491</v>
      </c>
      <c r="N51" s="20">
        <f t="shared" si="10"/>
        <v>58797</v>
      </c>
      <c r="O51" s="20">
        <f t="shared" si="10"/>
        <v>151868</v>
      </c>
      <c r="Q51" s="12">
        <f t="shared" si="20"/>
        <v>1.4474688552057962</v>
      </c>
      <c r="R51" s="12">
        <f t="shared" si="21"/>
        <v>2131.1269445041412</v>
      </c>
      <c r="S51" s="12">
        <f t="shared" si="22"/>
        <v>0.39831300866541997</v>
      </c>
      <c r="T51" s="12">
        <f t="shared" si="14"/>
        <v>7.6626348178032488</v>
      </c>
      <c r="U51" s="12">
        <f t="shared" si="14"/>
        <v>-1.0289284217954497</v>
      </c>
      <c r="V51" s="12">
        <f t="shared" si="14"/>
        <v>0.87425204123310341</v>
      </c>
      <c r="W51" s="12">
        <f t="shared" si="15"/>
        <v>7.5079584372409025</v>
      </c>
      <c r="X51" s="12">
        <f t="shared" si="12"/>
        <v>1228.6920220191219</v>
      </c>
      <c r="Y51" s="12">
        <f t="shared" si="16"/>
        <v>7.4864214365413684</v>
      </c>
      <c r="AB51" s="12">
        <f t="shared" si="23"/>
        <v>1.4820618720463843</v>
      </c>
      <c r="AC51" s="12">
        <f t="shared" si="24"/>
        <v>2141.3507491878836</v>
      </c>
      <c r="AD51" s="12">
        <f t="shared" si="25"/>
        <v>0.38715858508704926</v>
      </c>
      <c r="AE51" s="12">
        <f t="shared" si="17"/>
        <v>7.7510374053035624</v>
      </c>
      <c r="AF51" s="12">
        <f t="shared" si="13"/>
        <v>-1.0409742562869528</v>
      </c>
      <c r="AG51" s="12">
        <f t="shared" si="13"/>
        <v>0.80376029277062777</v>
      </c>
      <c r="AH51" s="12">
        <f t="shared" si="18"/>
        <v>7.5138234417872374</v>
      </c>
      <c r="AI51" s="12">
        <f t="shared" si="26"/>
        <v>1228.6920220191216</v>
      </c>
      <c r="AJ51" s="12">
        <f t="shared" si="19"/>
        <v>7.4864214365413462</v>
      </c>
    </row>
    <row r="52" spans="1:36" x14ac:dyDescent="0.35">
      <c r="A52" s="17">
        <v>1951</v>
      </c>
      <c r="B52" s="27">
        <v>18629</v>
      </c>
      <c r="C52" s="18">
        <v>198498</v>
      </c>
      <c r="D52" s="18">
        <v>135876</v>
      </c>
      <c r="E52" s="18">
        <v>130328</v>
      </c>
      <c r="F52" s="18">
        <v>64191</v>
      </c>
      <c r="G52" s="18">
        <v>61067</v>
      </c>
      <c r="H52" s="5">
        <v>153982</v>
      </c>
      <c r="J52" s="10">
        <f t="shared" si="9"/>
        <v>198498000</v>
      </c>
      <c r="K52" s="10">
        <f t="shared" si="9"/>
        <v>135876000</v>
      </c>
      <c r="L52" s="10">
        <f t="shared" si="9"/>
        <v>130328000</v>
      </c>
      <c r="M52" s="20">
        <f t="shared" si="10"/>
        <v>64191</v>
      </c>
      <c r="N52" s="20">
        <f t="shared" si="10"/>
        <v>61067</v>
      </c>
      <c r="O52" s="20">
        <f t="shared" si="10"/>
        <v>153982</v>
      </c>
      <c r="Q52" s="12">
        <f t="shared" si="20"/>
        <v>1.4608760929082398</v>
      </c>
      <c r="R52" s="12">
        <f t="shared" si="21"/>
        <v>2116.7453381315136</v>
      </c>
      <c r="S52" s="12">
        <f t="shared" si="22"/>
        <v>0.416873400787105</v>
      </c>
      <c r="T52" s="12">
        <f t="shared" si="14"/>
        <v>0.92625396769159263</v>
      </c>
      <c r="U52" s="12">
        <f t="shared" si="14"/>
        <v>-0.67483574405154956</v>
      </c>
      <c r="V52" s="12">
        <f t="shared" si="14"/>
        <v>4.6597504268999668</v>
      </c>
      <c r="W52" s="12">
        <f t="shared" si="15"/>
        <v>4.9111686505400094</v>
      </c>
      <c r="X52" s="12">
        <f t="shared" si="12"/>
        <v>1289.0987258250964</v>
      </c>
      <c r="Y52" s="12">
        <f t="shared" si="16"/>
        <v>4.9163421527477214</v>
      </c>
      <c r="AB52" s="12">
        <f t="shared" si="23"/>
        <v>1.5230648824504327</v>
      </c>
      <c r="AC52" s="12">
        <f t="shared" si="24"/>
        <v>2134.1804902811664</v>
      </c>
      <c r="AD52" s="12">
        <f t="shared" si="25"/>
        <v>0.39658531516670781</v>
      </c>
      <c r="AE52" s="12">
        <f t="shared" si="17"/>
        <v>2.7666193414336071</v>
      </c>
      <c r="AF52" s="12">
        <f t="shared" si="13"/>
        <v>-0.3348474746342478</v>
      </c>
      <c r="AG52" s="12">
        <f t="shared" si="13"/>
        <v>2.4348498116189443</v>
      </c>
      <c r="AH52" s="12">
        <f t="shared" si="18"/>
        <v>4.8666216784183032</v>
      </c>
      <c r="AI52" s="12">
        <f t="shared" si="26"/>
        <v>1289.0987258250964</v>
      </c>
      <c r="AJ52" s="12">
        <f t="shared" si="19"/>
        <v>4.9163421527477436</v>
      </c>
    </row>
    <row r="53" spans="1:36" x14ac:dyDescent="0.35">
      <c r="A53" s="17">
        <v>1952</v>
      </c>
      <c r="B53" s="27">
        <v>18994</v>
      </c>
      <c r="C53" s="18">
        <v>204942</v>
      </c>
      <c r="D53" s="18">
        <v>137927</v>
      </c>
      <c r="E53" s="18">
        <v>131379</v>
      </c>
      <c r="F53" s="18">
        <v>65264</v>
      </c>
      <c r="G53" s="18">
        <v>61626</v>
      </c>
      <c r="H53" s="5">
        <v>156393</v>
      </c>
      <c r="J53" s="10">
        <f t="shared" si="9"/>
        <v>204942000</v>
      </c>
      <c r="K53" s="10">
        <f t="shared" si="9"/>
        <v>137927000</v>
      </c>
      <c r="L53" s="10">
        <f t="shared" si="9"/>
        <v>131379000</v>
      </c>
      <c r="M53" s="20">
        <f t="shared" si="10"/>
        <v>65264</v>
      </c>
      <c r="N53" s="20">
        <f t="shared" si="10"/>
        <v>61626</v>
      </c>
      <c r="O53" s="20">
        <f t="shared" si="10"/>
        <v>156393</v>
      </c>
      <c r="Q53" s="12">
        <f t="shared" si="20"/>
        <v>1.4858729617841322</v>
      </c>
      <c r="R53" s="12">
        <f t="shared" si="21"/>
        <v>2113.3703113508213</v>
      </c>
      <c r="S53" s="12">
        <f t="shared" si="22"/>
        <v>0.41730768001125368</v>
      </c>
      <c r="T53" s="12">
        <f t="shared" si="14"/>
        <v>1.7110875451544771</v>
      </c>
      <c r="U53" s="12">
        <f t="shared" si="14"/>
        <v>-0.15944415796712574</v>
      </c>
      <c r="V53" s="12">
        <f t="shared" si="14"/>
        <v>0.10417532596915802</v>
      </c>
      <c r="W53" s="12">
        <f t="shared" si="15"/>
        <v>1.6558187131565094</v>
      </c>
      <c r="X53" s="12">
        <f t="shared" si="12"/>
        <v>1310.4294949262435</v>
      </c>
      <c r="Y53" s="12">
        <f t="shared" si="16"/>
        <v>1.6547040714429473</v>
      </c>
      <c r="AB53" s="12">
        <f t="shared" si="23"/>
        <v>1.5599296691252027</v>
      </c>
      <c r="AC53" s="12">
        <f t="shared" si="24"/>
        <v>2131.8761561678511</v>
      </c>
      <c r="AD53" s="12">
        <f t="shared" si="25"/>
        <v>0.39404576931192575</v>
      </c>
      <c r="AE53" s="12">
        <f t="shared" si="17"/>
        <v>2.4204344213792695</v>
      </c>
      <c r="AF53" s="12">
        <f t="shared" si="13"/>
        <v>-0.10797278504836028</v>
      </c>
      <c r="AG53" s="12">
        <f t="shared" si="13"/>
        <v>-0.64035297265471192</v>
      </c>
      <c r="AH53" s="12">
        <f t="shared" si="18"/>
        <v>1.6721086636761973</v>
      </c>
      <c r="AI53" s="12">
        <f t="shared" si="26"/>
        <v>1310.4294949262437</v>
      </c>
      <c r="AJ53" s="12">
        <f t="shared" si="19"/>
        <v>1.6547040714429695</v>
      </c>
    </row>
    <row r="54" spans="1:36" x14ac:dyDescent="0.35">
      <c r="A54" s="17">
        <v>1953</v>
      </c>
      <c r="B54" s="27">
        <v>19360</v>
      </c>
      <c r="C54" s="18">
        <v>213108</v>
      </c>
      <c r="D54" s="18">
        <v>138567</v>
      </c>
      <c r="E54" s="18">
        <v>132186</v>
      </c>
      <c r="F54" s="18">
        <v>66219</v>
      </c>
      <c r="G54" s="18">
        <v>62674</v>
      </c>
      <c r="H54" s="5">
        <v>158956</v>
      </c>
      <c r="J54" s="10">
        <f>C54*1000</f>
        <v>213108000</v>
      </c>
      <c r="K54" s="10">
        <f>D54*1000</f>
        <v>138567000</v>
      </c>
      <c r="L54" s="10">
        <f>E54*1000</f>
        <v>132186000</v>
      </c>
      <c r="M54" s="20">
        <f t="shared" si="10"/>
        <v>66219</v>
      </c>
      <c r="N54" s="20">
        <f t="shared" si="10"/>
        <v>62674</v>
      </c>
      <c r="O54" s="20">
        <f t="shared" si="10"/>
        <v>158956</v>
      </c>
      <c r="Q54" s="12">
        <f t="shared" si="20"/>
        <v>1.537941934226764</v>
      </c>
      <c r="R54" s="12">
        <f t="shared" si="21"/>
        <v>2092.5565170117338</v>
      </c>
      <c r="S54" s="12">
        <f t="shared" si="22"/>
        <v>0.41658698004479228</v>
      </c>
      <c r="T54" s="12">
        <f t="shared" si="14"/>
        <v>3.5042681159034528</v>
      </c>
      <c r="U54" s="12">
        <f t="shared" si="14"/>
        <v>-0.98486262569780214</v>
      </c>
      <c r="V54" s="12">
        <f t="shared" si="14"/>
        <v>-0.17270230119943442</v>
      </c>
      <c r="W54" s="12">
        <f t="shared" si="15"/>
        <v>2.3467031890062162</v>
      </c>
      <c r="X54" s="12">
        <f t="shared" si="12"/>
        <v>1340.6728906112382</v>
      </c>
      <c r="Y54" s="12">
        <f t="shared" si="16"/>
        <v>2.3078994941804876</v>
      </c>
      <c r="AB54" s="12">
        <f t="shared" si="23"/>
        <v>1.6121828332803776</v>
      </c>
      <c r="AC54" s="12">
        <f t="shared" si="24"/>
        <v>2109.104253757539</v>
      </c>
      <c r="AD54" s="12">
        <f t="shared" si="25"/>
        <v>0.39428521100178665</v>
      </c>
      <c r="AE54" s="12">
        <f t="shared" si="17"/>
        <v>3.3497128229170725</v>
      </c>
      <c r="AF54" s="12">
        <f t="shared" si="13"/>
        <v>-1.0681625358222369</v>
      </c>
      <c r="AG54" s="12">
        <f t="shared" si="13"/>
        <v>6.0764943696511864E-2</v>
      </c>
      <c r="AH54" s="12">
        <f t="shared" si="18"/>
        <v>2.3423152307913475</v>
      </c>
      <c r="AI54" s="12">
        <f t="shared" si="26"/>
        <v>1340.6728906112382</v>
      </c>
      <c r="AJ54" s="12">
        <f t="shared" si="19"/>
        <v>2.3078994941804654</v>
      </c>
    </row>
    <row r="55" spans="1:36" x14ac:dyDescent="0.35">
      <c r="D55" s="18"/>
      <c r="E55" s="18"/>
      <c r="F55" s="18"/>
      <c r="G55" s="18"/>
      <c r="M55" s="20"/>
      <c r="N55" s="20"/>
      <c r="O55" s="20"/>
    </row>
    <row r="56" spans="1:36" x14ac:dyDescent="0.35">
      <c r="F56" s="18"/>
      <c r="G56" s="18"/>
      <c r="M56" s="20"/>
      <c r="N56" s="20"/>
      <c r="O56" s="20"/>
    </row>
    <row r="57" spans="1:36" x14ac:dyDescent="0.35">
      <c r="M57" s="20"/>
      <c r="N57" s="20"/>
      <c r="O57" s="20"/>
    </row>
    <row r="58" spans="1:36" x14ac:dyDescent="0.35">
      <c r="M58" s="20"/>
      <c r="N58" s="20"/>
      <c r="O58" s="20"/>
    </row>
    <row r="59" spans="1:36" x14ac:dyDescent="0.35">
      <c r="M59" s="20"/>
      <c r="N59" s="20"/>
      <c r="O59" s="20"/>
    </row>
    <row r="60" spans="1:36" x14ac:dyDescent="0.35">
      <c r="M60" s="20"/>
      <c r="N60" s="20"/>
      <c r="O60" s="20"/>
    </row>
    <row r="61" spans="1:36" x14ac:dyDescent="0.35">
      <c r="M61" s="20"/>
      <c r="N61" s="20"/>
      <c r="O61" s="20"/>
    </row>
    <row r="62" spans="1:36" x14ac:dyDescent="0.35">
      <c r="M62" s="20"/>
      <c r="N62" s="20"/>
      <c r="O62" s="20"/>
    </row>
    <row r="63" spans="1:36" x14ac:dyDescent="0.35">
      <c r="M63" s="20"/>
      <c r="N63" s="20"/>
      <c r="O63" s="20"/>
    </row>
    <row r="64" spans="1:36" x14ac:dyDescent="0.35">
      <c r="M64" s="20"/>
      <c r="N64" s="20"/>
      <c r="O64" s="20"/>
    </row>
    <row r="65" spans="13:15" x14ac:dyDescent="0.35">
      <c r="M65" s="20"/>
      <c r="N65" s="20"/>
      <c r="O65" s="20"/>
    </row>
    <row r="66" spans="13:15" x14ac:dyDescent="0.35">
      <c r="M66" s="20"/>
      <c r="N66" s="20"/>
      <c r="O66" s="20"/>
    </row>
    <row r="67" spans="13:15" x14ac:dyDescent="0.35">
      <c r="M67" s="20"/>
      <c r="N67" s="20"/>
      <c r="O67" s="20"/>
    </row>
    <row r="68" spans="13:15" x14ac:dyDescent="0.35">
      <c r="M68" s="20"/>
      <c r="N68" s="20"/>
      <c r="O68" s="20"/>
    </row>
    <row r="69" spans="13:15" x14ac:dyDescent="0.35">
      <c r="M69" s="20"/>
      <c r="N69" s="20"/>
      <c r="O69" s="20"/>
    </row>
    <row r="70" spans="13:15" x14ac:dyDescent="0.35">
      <c r="M70" s="20"/>
      <c r="N70" s="20"/>
      <c r="O70" s="20"/>
    </row>
    <row r="71" spans="13:15" x14ac:dyDescent="0.35">
      <c r="M71" s="20"/>
      <c r="N71" s="20"/>
      <c r="O71" s="20"/>
    </row>
    <row r="72" spans="13:15" x14ac:dyDescent="0.35">
      <c r="M72" s="20"/>
      <c r="N72" s="20"/>
      <c r="O72" s="20"/>
    </row>
    <row r="73" spans="13:15" x14ac:dyDescent="0.35">
      <c r="M73" s="20"/>
      <c r="N73" s="20"/>
      <c r="O73" s="20"/>
    </row>
    <row r="74" spans="13:15" x14ac:dyDescent="0.35">
      <c r="M74" s="20"/>
      <c r="N74" s="20"/>
      <c r="O74" s="20"/>
    </row>
    <row r="75" spans="13:15" x14ac:dyDescent="0.35">
      <c r="M75" s="20"/>
      <c r="N75" s="20"/>
      <c r="O75" s="20"/>
    </row>
    <row r="76" spans="13:15" x14ac:dyDescent="0.35">
      <c r="M76" s="20"/>
      <c r="N76" s="20"/>
      <c r="O76" s="20"/>
    </row>
    <row r="77" spans="13:15" x14ac:dyDescent="0.35">
      <c r="M77" s="20"/>
      <c r="N77" s="20"/>
      <c r="O77" s="20"/>
    </row>
    <row r="78" spans="13:15" x14ac:dyDescent="0.35">
      <c r="M78" s="20"/>
      <c r="N78" s="20"/>
      <c r="O78" s="20"/>
    </row>
    <row r="79" spans="13:15" x14ac:dyDescent="0.35">
      <c r="M79" s="20"/>
      <c r="N79" s="20"/>
      <c r="O79" s="20"/>
    </row>
    <row r="80" spans="13:15" x14ac:dyDescent="0.35">
      <c r="M80" s="20"/>
      <c r="N80" s="20"/>
      <c r="O80" s="20"/>
    </row>
    <row r="81" spans="13:15" x14ac:dyDescent="0.35">
      <c r="M81" s="20"/>
      <c r="N81" s="20"/>
      <c r="O81" s="20"/>
    </row>
    <row r="82" spans="13:15" x14ac:dyDescent="0.35">
      <c r="M82" s="20"/>
      <c r="N82" s="20"/>
      <c r="O82" s="20"/>
    </row>
    <row r="83" spans="13:15" x14ac:dyDescent="0.35">
      <c r="M83" s="20"/>
      <c r="N83" s="20"/>
      <c r="O83" s="20"/>
    </row>
    <row r="84" spans="13:15" x14ac:dyDescent="0.35">
      <c r="M84" s="20"/>
      <c r="N84" s="20"/>
      <c r="O84" s="20"/>
    </row>
    <row r="85" spans="13:15" x14ac:dyDescent="0.35">
      <c r="M85" s="20"/>
      <c r="N85" s="20"/>
      <c r="O85" s="20"/>
    </row>
    <row r="86" spans="13:15" x14ac:dyDescent="0.35">
      <c r="M86" s="20"/>
      <c r="N86" s="20"/>
      <c r="O86" s="20"/>
    </row>
    <row r="87" spans="13:15" x14ac:dyDescent="0.35">
      <c r="M87" s="20"/>
      <c r="N87" s="20"/>
      <c r="O87" s="20"/>
    </row>
    <row r="88" spans="13:15" x14ac:dyDescent="0.35">
      <c r="M88" s="20"/>
      <c r="N88" s="20"/>
      <c r="O88" s="20"/>
    </row>
    <row r="89" spans="13:15" x14ac:dyDescent="0.35">
      <c r="M89" s="20"/>
      <c r="N89" s="20"/>
      <c r="O89" s="20"/>
    </row>
    <row r="90" spans="13:15" x14ac:dyDescent="0.35">
      <c r="M90" s="20"/>
      <c r="N90" s="20"/>
      <c r="O90" s="20"/>
    </row>
    <row r="91" spans="13:15" x14ac:dyDescent="0.35">
      <c r="M91" s="20"/>
      <c r="N91" s="20"/>
      <c r="O91" s="20"/>
    </row>
    <row r="92" spans="13:15" x14ac:dyDescent="0.35">
      <c r="M92" s="20"/>
      <c r="N92" s="20"/>
      <c r="O92" s="20"/>
    </row>
    <row r="93" spans="13:15" x14ac:dyDescent="0.35">
      <c r="M93" s="20"/>
      <c r="N93" s="20"/>
      <c r="O93" s="20"/>
    </row>
    <row r="94" spans="13:15" x14ac:dyDescent="0.35">
      <c r="M94" s="20"/>
      <c r="N94" s="20"/>
      <c r="O94" s="20"/>
    </row>
    <row r="95" spans="13:15" x14ac:dyDescent="0.35">
      <c r="M95" s="20"/>
      <c r="N95" s="20"/>
      <c r="O95" s="20"/>
    </row>
    <row r="96" spans="13:15" x14ac:dyDescent="0.35">
      <c r="M96" s="20"/>
      <c r="N96" s="20"/>
      <c r="O96" s="20"/>
    </row>
    <row r="97" spans="13:15" x14ac:dyDescent="0.35">
      <c r="M97" s="20"/>
      <c r="N97" s="20"/>
      <c r="O97" s="20"/>
    </row>
    <row r="98" spans="13:15" x14ac:dyDescent="0.35">
      <c r="M98" s="20"/>
      <c r="N98" s="20"/>
      <c r="O98" s="20"/>
    </row>
    <row r="99" spans="13:15" x14ac:dyDescent="0.35">
      <c r="M99" s="20"/>
      <c r="N99" s="20"/>
      <c r="O99" s="20"/>
    </row>
    <row r="100" spans="13:15" x14ac:dyDescent="0.35">
      <c r="M100" s="20"/>
      <c r="N100" s="20"/>
      <c r="O100" s="20"/>
    </row>
    <row r="101" spans="13:15" x14ac:dyDescent="0.35">
      <c r="M101" s="20"/>
      <c r="N101" s="20"/>
      <c r="O101" s="20"/>
    </row>
    <row r="102" spans="13:15" x14ac:dyDescent="0.35">
      <c r="M102" s="20"/>
      <c r="N102" s="20"/>
      <c r="O102" s="20"/>
    </row>
    <row r="103" spans="13:15" x14ac:dyDescent="0.35">
      <c r="M103" s="20"/>
      <c r="N103" s="20"/>
      <c r="O103" s="20"/>
    </row>
    <row r="104" spans="13:15" x14ac:dyDescent="0.35">
      <c r="M104" s="20"/>
      <c r="N104" s="20"/>
      <c r="O104" s="20"/>
    </row>
    <row r="105" spans="13:15" x14ac:dyDescent="0.35">
      <c r="M105" s="20"/>
      <c r="N105" s="20"/>
      <c r="O105" s="20"/>
    </row>
    <row r="106" spans="13:15" x14ac:dyDescent="0.35">
      <c r="M106" s="20"/>
      <c r="N106" s="20"/>
      <c r="O106" s="20"/>
    </row>
    <row r="107" spans="13:15" x14ac:dyDescent="0.35">
      <c r="M107" s="20"/>
      <c r="N107" s="20"/>
      <c r="O107" s="20"/>
    </row>
    <row r="108" spans="13:15" x14ac:dyDescent="0.35">
      <c r="M108" s="20"/>
      <c r="N108" s="20"/>
      <c r="O108" s="20"/>
    </row>
    <row r="109" spans="13:15" x14ac:dyDescent="0.35">
      <c r="M109" s="20"/>
      <c r="N109" s="20"/>
      <c r="O109" s="20"/>
    </row>
    <row r="110" spans="13:15" x14ac:dyDescent="0.35">
      <c r="M110" s="20"/>
      <c r="N110" s="20"/>
      <c r="O110" s="20"/>
    </row>
    <row r="111" spans="13:15" x14ac:dyDescent="0.35">
      <c r="M111" s="20"/>
      <c r="N111" s="20"/>
      <c r="O111" s="20"/>
    </row>
    <row r="112" spans="13:15" x14ac:dyDescent="0.35">
      <c r="M112" s="20"/>
      <c r="N112" s="20"/>
      <c r="O112" s="20"/>
    </row>
    <row r="113" spans="13:15" x14ac:dyDescent="0.35">
      <c r="M113" s="20"/>
      <c r="N113" s="20"/>
      <c r="O113" s="20"/>
    </row>
    <row r="114" spans="13:15" x14ac:dyDescent="0.35">
      <c r="M114" s="20"/>
      <c r="N114" s="20"/>
      <c r="O114" s="20"/>
    </row>
    <row r="115" spans="13:15" x14ac:dyDescent="0.35">
      <c r="M115" s="20"/>
      <c r="N115" s="20"/>
      <c r="O115" s="20"/>
    </row>
    <row r="116" spans="13:15" x14ac:dyDescent="0.35">
      <c r="M116" s="20"/>
      <c r="N116" s="20"/>
      <c r="O116" s="20"/>
    </row>
    <row r="117" spans="13:15" x14ac:dyDescent="0.35">
      <c r="M117" s="20"/>
      <c r="N117" s="20"/>
      <c r="O117" s="20"/>
    </row>
    <row r="118" spans="13:15" x14ac:dyDescent="0.35">
      <c r="M118" s="20"/>
      <c r="N118" s="20"/>
      <c r="O118" s="20"/>
    </row>
    <row r="119" spans="13:15" x14ac:dyDescent="0.35">
      <c r="M119" s="20"/>
      <c r="N119" s="20"/>
      <c r="O119" s="20"/>
    </row>
    <row r="120" spans="13:15" x14ac:dyDescent="0.35">
      <c r="M120" s="20"/>
      <c r="N120" s="20"/>
      <c r="O120" s="20"/>
    </row>
    <row r="121" spans="13:15" x14ac:dyDescent="0.35">
      <c r="M121" s="20"/>
      <c r="N121" s="20"/>
      <c r="O121" s="20"/>
    </row>
    <row r="122" spans="13:15" x14ac:dyDescent="0.35">
      <c r="M122" s="20"/>
      <c r="N122" s="20"/>
      <c r="O122" s="20"/>
    </row>
    <row r="123" spans="13:15" x14ac:dyDescent="0.35">
      <c r="M123" s="20"/>
      <c r="N123" s="20"/>
      <c r="O123" s="20"/>
    </row>
    <row r="124" spans="13:15" x14ac:dyDescent="0.35">
      <c r="M124" s="20"/>
      <c r="N124" s="20"/>
      <c r="O124" s="20"/>
    </row>
    <row r="125" spans="13:15" x14ac:dyDescent="0.35">
      <c r="M125" s="20"/>
      <c r="N125" s="20"/>
      <c r="O125" s="20"/>
    </row>
    <row r="126" spans="13:15" x14ac:dyDescent="0.35">
      <c r="M126" s="20"/>
      <c r="N126" s="20"/>
      <c r="O126" s="2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39335-1A7D-40DC-BB8C-C58563978E7C}">
  <sheetPr>
    <tabColor theme="9" tint="0.59999389629810485"/>
  </sheetPr>
  <dimension ref="A1:F5"/>
  <sheetViews>
    <sheetView workbookViewId="0">
      <selection activeCell="B3" sqref="B3"/>
    </sheetView>
  </sheetViews>
  <sheetFormatPr defaultRowHeight="14.5" x14ac:dyDescent="0.35"/>
  <cols>
    <col min="1" max="2" width="13.54296875" customWidth="1"/>
    <col min="3" max="3" width="10.453125" customWidth="1"/>
    <col min="4" max="4" width="12.54296875" customWidth="1"/>
    <col min="5" max="5" width="10.1796875" bestFit="1" customWidth="1"/>
    <col min="6" max="6" width="12" bestFit="1" customWidth="1"/>
  </cols>
  <sheetData>
    <row r="1" spans="1:6" x14ac:dyDescent="0.35">
      <c r="A1" t="s">
        <v>168</v>
      </c>
      <c r="B1" s="3" t="s">
        <v>55</v>
      </c>
      <c r="C1" s="3" t="s">
        <v>56</v>
      </c>
      <c r="D1" s="3" t="s">
        <v>160</v>
      </c>
      <c r="E1" s="3"/>
      <c r="F1" s="3"/>
    </row>
    <row r="2" spans="1:6" x14ac:dyDescent="0.35">
      <c r="A2" t="s">
        <v>169</v>
      </c>
      <c r="B2">
        <f>AVERAGE(Data_Historical!AE3:AE30)</f>
        <v>1.7408078444392461</v>
      </c>
      <c r="C2">
        <f>AVERAGE(Data_Historical!AF3:AF30)</f>
        <v>-0.31872216902674327</v>
      </c>
      <c r="D2">
        <f>AVERAGE(Data_Historical!AG3:AG30)</f>
        <v>0.26242143348854469</v>
      </c>
      <c r="F2">
        <f>SUM(B2:D2)</f>
        <v>1.6845071089010475</v>
      </c>
    </row>
    <row r="3" spans="1:6" x14ac:dyDescent="0.35">
      <c r="A3" t="s">
        <v>170</v>
      </c>
      <c r="B3">
        <f>AVERAGE(Data_Historical!T30:T42)</f>
        <v>2.3745593070469444</v>
      </c>
      <c r="C3">
        <f>AVERAGE(Data_Historical!U30:U42)</f>
        <v>-0.75195582310852471</v>
      </c>
      <c r="D3">
        <f>AVERAGE(Data_Historical!V30:V42)</f>
        <v>0.55291684046843992</v>
      </c>
      <c r="F3">
        <f>SUM(B3:D3)</f>
        <v>2.1755203244068597</v>
      </c>
    </row>
    <row r="4" spans="1:6" x14ac:dyDescent="0.35">
      <c r="A4" t="s">
        <v>171</v>
      </c>
      <c r="B4">
        <f>AVERAGE(Data_Historical!T42:T47)</f>
        <v>2.7955083108160861</v>
      </c>
      <c r="C4">
        <f>AVERAGE(Data_Historical!U42:U47)</f>
        <v>-0.30090195071579279</v>
      </c>
      <c r="D4">
        <f>AVERAGE(Data_Historical!V42:V47)</f>
        <v>2.2303283607334099</v>
      </c>
      <c r="F4">
        <f>SUM(B4:D4)</f>
        <v>4.7249347208337031</v>
      </c>
    </row>
    <row r="5" spans="1:6" x14ac:dyDescent="0.35">
      <c r="A5" t="s">
        <v>172</v>
      </c>
      <c r="B5">
        <f>AVERAGE(Data_Historical!T47:T54)</f>
        <v>3.1320542015908353</v>
      </c>
      <c r="C5">
        <f>AVERAGE(Data_Historical!U47:U54)</f>
        <v>-1.3314230940930745</v>
      </c>
      <c r="D5">
        <f>AVERAGE(Data_Historical!V47:V54)</f>
        <v>-1.7713300284293216</v>
      </c>
      <c r="F5">
        <f>SUM(B5:D5)</f>
        <v>2.9301079068439151E-2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38D6-57A1-4179-B54D-97E25099DA83}">
  <sheetPr>
    <tabColor theme="9" tint="0.59999389629810485"/>
  </sheetPr>
  <dimension ref="A1:F5"/>
  <sheetViews>
    <sheetView workbookViewId="0">
      <selection activeCell="A3" sqref="A3"/>
    </sheetView>
  </sheetViews>
  <sheetFormatPr defaultRowHeight="14.5" x14ac:dyDescent="0.35"/>
  <cols>
    <col min="1" max="2" width="13.54296875" customWidth="1"/>
    <col min="3" max="3" width="10.453125" customWidth="1"/>
    <col min="4" max="4" width="12.54296875" customWidth="1"/>
    <col min="5" max="5" width="10.1796875" bestFit="1" customWidth="1"/>
    <col min="6" max="6" width="12" bestFit="1" customWidth="1"/>
  </cols>
  <sheetData>
    <row r="1" spans="1:6" x14ac:dyDescent="0.35">
      <c r="A1" t="s">
        <v>168</v>
      </c>
      <c r="B1" s="3" t="s">
        <v>55</v>
      </c>
      <c r="C1" s="3" t="s">
        <v>56</v>
      </c>
      <c r="D1" s="3" t="s">
        <v>57</v>
      </c>
      <c r="E1" s="3" t="s">
        <v>58</v>
      </c>
      <c r="F1" s="3" t="s">
        <v>59</v>
      </c>
    </row>
    <row r="2" spans="1:6" x14ac:dyDescent="0.35">
      <c r="A2" t="s">
        <v>244</v>
      </c>
      <c r="B2">
        <f>AVERAGE(Data_Current!V12:V36)</f>
        <v>2.7896287072521009</v>
      </c>
      <c r="C2">
        <f>AVERAGE(Data_Current!W12:W36)</f>
        <v>-0.2931306766916375</v>
      </c>
      <c r="D2">
        <f>AVERAGE(Data_Current!X12:X36)</f>
        <v>-3.9302686201362125E-2</v>
      </c>
      <c r="E2">
        <f>AVERAGE(Data_Current!Y12:Y36)</f>
        <v>0.25420895831755663</v>
      </c>
      <c r="F2">
        <f>AVERAGE(Data_Current!Z12:Z36)</f>
        <v>-0.17288997988992086</v>
      </c>
    </row>
    <row r="3" spans="1:6" x14ac:dyDescent="0.35">
      <c r="A3" t="s">
        <v>173</v>
      </c>
      <c r="B3">
        <f>AVERAGE(Data_Current!V36:V58)</f>
        <v>1.3324286733382478</v>
      </c>
      <c r="C3">
        <f>AVERAGE(Data_Current!W36:W58)</f>
        <v>-0.17963081956665239</v>
      </c>
      <c r="D3">
        <f>AVERAGE(Data_Current!X36:X58)</f>
        <v>6.977861886011634E-3</v>
      </c>
      <c r="E3">
        <f>AVERAGE(Data_Current!Y36:Y58)</f>
        <v>0.59269562971010725</v>
      </c>
      <c r="F3">
        <f>AVERAGE(Data_Current!Z36:Z58)</f>
        <v>0.18664992179204709</v>
      </c>
    </row>
    <row r="4" spans="1:6" x14ac:dyDescent="0.35">
      <c r="A4" t="s">
        <v>174</v>
      </c>
      <c r="B4">
        <f>AVERAGE(Data_Current!V58:V70)</f>
        <v>2.1130941507827532</v>
      </c>
      <c r="C4">
        <f>AVERAGE(Data_Current!W58:W70)</f>
        <v>-0.24155129969694983</v>
      </c>
      <c r="D4">
        <f>AVERAGE(Data_Current!X58:X70)</f>
        <v>0.12055483843852893</v>
      </c>
      <c r="E4">
        <f>AVERAGE(Data_Current!Y58:Y70)</f>
        <v>-6.6179170638985388E-2</v>
      </c>
      <c r="F4">
        <f>AVERAGE(Data_Current!Z58:Z70)</f>
        <v>0.22452582728591861</v>
      </c>
    </row>
    <row r="5" spans="1:6" x14ac:dyDescent="0.35">
      <c r="A5" t="s">
        <v>175</v>
      </c>
      <c r="B5">
        <f>AVERAGE(Data_Current!V70:V87)</f>
        <v>1.402416286002625</v>
      </c>
      <c r="C5">
        <f>AVERAGE(Data_Current!W70:W87)</f>
        <v>-4.5175964408166673E-2</v>
      </c>
      <c r="D5">
        <f>AVERAGE(Data_Current!X70:X87)</f>
        <v>4.9615723064865135E-2</v>
      </c>
      <c r="E5">
        <f>AVERAGE(Data_Current!Y70:Y87)</f>
        <v>0.16375755678026219</v>
      </c>
      <c r="F5">
        <f>AVERAGE(Data_Current!Z70:Z87)</f>
        <v>-0.30143449988287074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B84C0-4ABF-4D0E-89BB-1C8ACFA41380}">
  <sheetPr>
    <tabColor theme="9" tint="0.59999389629810485"/>
  </sheetPr>
  <dimension ref="B1:P182"/>
  <sheetViews>
    <sheetView workbookViewId="0"/>
  </sheetViews>
  <sheetFormatPr defaultRowHeight="14.5" x14ac:dyDescent="0.35"/>
  <sheetData>
    <row r="1" spans="2:13" x14ac:dyDescent="0.35">
      <c r="B1" t="s">
        <v>176</v>
      </c>
      <c r="C1" t="s">
        <v>177</v>
      </c>
      <c r="D1" t="s">
        <v>178</v>
      </c>
      <c r="L1" t="s">
        <v>179</v>
      </c>
      <c r="M1" t="s">
        <v>180</v>
      </c>
    </row>
    <row r="2" spans="2:13" x14ac:dyDescent="0.35">
      <c r="B2">
        <v>1870</v>
      </c>
      <c r="C2" t="s">
        <v>181</v>
      </c>
      <c r="D2">
        <v>2444.6436654277486</v>
      </c>
      <c r="E2">
        <f t="shared" ref="E2:E33" si="0">LN(D2)</f>
        <v>7.8016546511765004</v>
      </c>
      <c r="F2">
        <f>D2</f>
        <v>2444.6436654277486</v>
      </c>
      <c r="G2">
        <f t="shared" ref="G2:G33" si="1">LN(F2)</f>
        <v>7.8016546511765004</v>
      </c>
      <c r="K2">
        <f t="shared" ref="K2:K33" si="2">K3/1.018</f>
        <v>2479.8552155214797</v>
      </c>
      <c r="L2" s="24"/>
      <c r="M2" s="24"/>
    </row>
    <row r="3" spans="2:13" x14ac:dyDescent="0.35">
      <c r="B3">
        <v>1871</v>
      </c>
      <c r="C3" t="s">
        <v>181</v>
      </c>
      <c r="D3">
        <v>2502.846853861502</v>
      </c>
      <c r="E3">
        <f t="shared" si="0"/>
        <v>7.8251841045265342</v>
      </c>
      <c r="F3">
        <f t="shared" ref="F3:F34" si="3">F2+(F2*$H$154/100)</f>
        <v>2491.0064960891268</v>
      </c>
      <c r="G3">
        <f t="shared" si="1"/>
        <v>7.8204421230825965</v>
      </c>
      <c r="H3">
        <f t="shared" ref="H3:H34" si="4">(-1+D3/D2)*100</f>
        <v>2.3808454891346864</v>
      </c>
      <c r="K3">
        <f t="shared" si="2"/>
        <v>2524.4926094008665</v>
      </c>
      <c r="L3" s="24"/>
      <c r="M3" s="24"/>
    </row>
    <row r="4" spans="2:13" x14ac:dyDescent="0.35">
      <c r="B4">
        <v>1872</v>
      </c>
      <c r="C4" t="s">
        <v>181</v>
      </c>
      <c r="D4">
        <v>2540.9388646288212</v>
      </c>
      <c r="E4">
        <f t="shared" si="0"/>
        <v>7.8402889234592292</v>
      </c>
      <c r="F4">
        <f t="shared" si="3"/>
        <v>2538.2486009356694</v>
      </c>
      <c r="G4">
        <f t="shared" si="1"/>
        <v>7.8392295949886934</v>
      </c>
      <c r="H4">
        <f t="shared" si="4"/>
        <v>1.5219473260439154</v>
      </c>
      <c r="K4">
        <f t="shared" si="2"/>
        <v>2569.9334763700822</v>
      </c>
      <c r="L4" s="24"/>
      <c r="M4" s="24"/>
    </row>
    <row r="5" spans="2:13" x14ac:dyDescent="0.35">
      <c r="B5">
        <v>1873</v>
      </c>
      <c r="C5" t="s">
        <v>181</v>
      </c>
      <c r="D5">
        <v>2604.2525594107565</v>
      </c>
      <c r="E5">
        <f t="shared" si="0"/>
        <v>7.8649009876463563</v>
      </c>
      <c r="F5">
        <f t="shared" si="3"/>
        <v>2586.3866554611209</v>
      </c>
      <c r="G5">
        <f t="shared" si="1"/>
        <v>7.8580170668947895</v>
      </c>
      <c r="H5">
        <f t="shared" si="4"/>
        <v>2.4917441211709024</v>
      </c>
      <c r="K5">
        <f t="shared" si="2"/>
        <v>2616.1922789447435</v>
      </c>
      <c r="L5" s="24"/>
      <c r="M5" s="24"/>
    </row>
    <row r="6" spans="2:13" x14ac:dyDescent="0.35">
      <c r="B6">
        <v>1874</v>
      </c>
      <c r="C6" t="s">
        <v>181</v>
      </c>
      <c r="D6">
        <v>2527.2550438794897</v>
      </c>
      <c r="E6">
        <f t="shared" si="0"/>
        <v>7.8348890298297773</v>
      </c>
      <c r="F6">
        <f t="shared" si="3"/>
        <v>2635.4376514110813</v>
      </c>
      <c r="G6">
        <f t="shared" si="1"/>
        <v>7.8768045388008856</v>
      </c>
      <c r="H6">
        <f t="shared" si="4"/>
        <v>-2.9566070791800736</v>
      </c>
      <c r="K6">
        <f t="shared" si="2"/>
        <v>2663.2837399657487</v>
      </c>
      <c r="L6" s="24"/>
      <c r="M6" s="24"/>
    </row>
    <row r="7" spans="2:13" x14ac:dyDescent="0.35">
      <c r="B7">
        <v>1875</v>
      </c>
      <c r="C7" t="s">
        <v>181</v>
      </c>
      <c r="D7">
        <v>2598.5854790584594</v>
      </c>
      <c r="E7">
        <f t="shared" si="0"/>
        <v>7.8627225294465921</v>
      </c>
      <c r="F7">
        <f t="shared" si="3"/>
        <v>2685.418902780742</v>
      </c>
      <c r="G7">
        <f t="shared" si="1"/>
        <v>7.8955920107069826</v>
      </c>
      <c r="H7">
        <f t="shared" si="4"/>
        <v>2.8224470399898172</v>
      </c>
      <c r="K7">
        <f t="shared" si="2"/>
        <v>2711.222847285132</v>
      </c>
      <c r="L7" s="24"/>
      <c r="M7" s="24"/>
    </row>
    <row r="8" spans="2:13" x14ac:dyDescent="0.35">
      <c r="B8">
        <v>1876</v>
      </c>
      <c r="C8" t="s">
        <v>181</v>
      </c>
      <c r="D8">
        <v>2570.3545271890594</v>
      </c>
      <c r="E8">
        <f t="shared" si="0"/>
        <v>7.8517991166978618</v>
      </c>
      <c r="F8">
        <f t="shared" si="3"/>
        <v>2736.3480519263712</v>
      </c>
      <c r="G8">
        <f t="shared" si="1"/>
        <v>7.9143794826130787</v>
      </c>
      <c r="H8">
        <f t="shared" si="4"/>
        <v>-1.0863968915746036</v>
      </c>
      <c r="K8">
        <f t="shared" si="2"/>
        <v>2760.0248585362647</v>
      </c>
      <c r="L8" s="24"/>
      <c r="M8" s="24"/>
    </row>
    <row r="9" spans="2:13" x14ac:dyDescent="0.35">
      <c r="B9">
        <v>1877</v>
      </c>
      <c r="C9" t="s">
        <v>181</v>
      </c>
      <c r="D9">
        <v>2595.3935552033809</v>
      </c>
      <c r="E9">
        <f t="shared" si="0"/>
        <v>7.8614934431388317</v>
      </c>
      <c r="F9">
        <f t="shared" si="3"/>
        <v>2788.243075792705</v>
      </c>
      <c r="G9">
        <f t="shared" si="1"/>
        <v>7.9331669545191748</v>
      </c>
      <c r="H9">
        <f t="shared" si="4"/>
        <v>0.97414686376762205</v>
      </c>
      <c r="K9">
        <f t="shared" si="2"/>
        <v>2809.7053059899176</v>
      </c>
      <c r="L9" s="24"/>
      <c r="M9" s="24"/>
    </row>
    <row r="10" spans="2:13" x14ac:dyDescent="0.35">
      <c r="B10">
        <v>1878</v>
      </c>
      <c r="C10" t="s">
        <v>181</v>
      </c>
      <c r="D10">
        <v>2645.9617054712376</v>
      </c>
      <c r="E10">
        <f t="shared" si="0"/>
        <v>7.8807898719591503</v>
      </c>
      <c r="F10">
        <f t="shared" si="3"/>
        <v>2841.1222922584384</v>
      </c>
      <c r="G10">
        <f t="shared" si="1"/>
        <v>7.9519544264252717</v>
      </c>
      <c r="H10">
        <f t="shared" si="4"/>
        <v>1.9483808213392129</v>
      </c>
      <c r="K10">
        <f t="shared" si="2"/>
        <v>2860.2800014977361</v>
      </c>
      <c r="L10" s="24"/>
      <c r="M10" s="24"/>
    </row>
    <row r="11" spans="2:13" x14ac:dyDescent="0.35">
      <c r="B11">
        <v>1879</v>
      </c>
      <c r="C11" t="s">
        <v>181</v>
      </c>
      <c r="D11">
        <v>2909.4331983805669</v>
      </c>
      <c r="E11">
        <f t="shared" si="0"/>
        <v>7.975713564005189</v>
      </c>
      <c r="F11">
        <f t="shared" si="3"/>
        <v>2895.0043666020615</v>
      </c>
      <c r="G11">
        <f t="shared" si="1"/>
        <v>7.9707418983313678</v>
      </c>
      <c r="H11">
        <f t="shared" si="4"/>
        <v>9.9574945610335632</v>
      </c>
      <c r="K11">
        <f t="shared" si="2"/>
        <v>2911.7650415246953</v>
      </c>
      <c r="L11" s="24"/>
      <c r="M11" s="24"/>
    </row>
    <row r="12" spans="2:13" x14ac:dyDescent="0.35">
      <c r="B12">
        <v>1880</v>
      </c>
      <c r="C12" t="s">
        <v>181</v>
      </c>
      <c r="D12">
        <v>3183.9549724523363</v>
      </c>
      <c r="E12">
        <f t="shared" si="0"/>
        <v>8.0658794050465428</v>
      </c>
      <c r="F12">
        <f t="shared" si="3"/>
        <v>2949.9083180903194</v>
      </c>
      <c r="G12">
        <f t="shared" si="1"/>
        <v>7.9895293702374648</v>
      </c>
      <c r="H12">
        <f t="shared" si="4"/>
        <v>9.4355757755349767</v>
      </c>
      <c r="K12">
        <f t="shared" si="2"/>
        <v>2964.1768122721401</v>
      </c>
      <c r="L12" s="24"/>
      <c r="M12" s="24"/>
    </row>
    <row r="13" spans="2:13" x14ac:dyDescent="0.35">
      <c r="B13">
        <v>1881</v>
      </c>
      <c r="C13" t="s">
        <v>181</v>
      </c>
      <c r="D13">
        <v>3215.4494327735151</v>
      </c>
      <c r="E13">
        <f t="shared" si="0"/>
        <v>8.07572241936621</v>
      </c>
      <c r="F13">
        <f t="shared" si="3"/>
        <v>3005.8535266916238</v>
      </c>
      <c r="G13">
        <f t="shared" si="1"/>
        <v>8.0083168421435609</v>
      </c>
      <c r="H13">
        <f t="shared" si="4"/>
        <v>0.98916161169582129</v>
      </c>
      <c r="K13">
        <f t="shared" si="2"/>
        <v>3017.5319948930387</v>
      </c>
      <c r="L13" s="24"/>
      <c r="M13" s="24"/>
    </row>
    <row r="14" spans="2:13" x14ac:dyDescent="0.35">
      <c r="B14">
        <v>1882</v>
      </c>
      <c r="C14" t="s">
        <v>181</v>
      </c>
      <c r="D14">
        <v>3337.9599072170781</v>
      </c>
      <c r="E14">
        <f t="shared" si="0"/>
        <v>8.1131150931301974</v>
      </c>
      <c r="F14">
        <f t="shared" si="3"/>
        <v>3062.8597399167838</v>
      </c>
      <c r="G14">
        <f t="shared" si="1"/>
        <v>8.027104314049657</v>
      </c>
      <c r="H14">
        <f t="shared" si="4"/>
        <v>3.8100575675323434</v>
      </c>
      <c r="K14">
        <f t="shared" si="2"/>
        <v>3071.8475708011133</v>
      </c>
      <c r="L14" s="24"/>
      <c r="M14" s="24"/>
    </row>
    <row r="15" spans="2:13" x14ac:dyDescent="0.35">
      <c r="B15">
        <v>1883</v>
      </c>
      <c r="C15" t="s">
        <v>181</v>
      </c>
      <c r="D15">
        <v>3338.5870265692033</v>
      </c>
      <c r="E15">
        <f t="shared" si="0"/>
        <v>8.1133029505242042</v>
      </c>
      <c r="F15">
        <f t="shared" si="3"/>
        <v>3120.9470797894719</v>
      </c>
      <c r="G15">
        <f t="shared" si="1"/>
        <v>8.0458917859557531</v>
      </c>
      <c r="H15">
        <f t="shared" si="4"/>
        <v>1.878750403110363E-2</v>
      </c>
      <c r="K15">
        <f t="shared" si="2"/>
        <v>3127.1408270755333</v>
      </c>
      <c r="L15" s="24"/>
      <c r="M15" s="24"/>
    </row>
    <row r="16" spans="2:13" x14ac:dyDescent="0.35">
      <c r="B16">
        <v>1884</v>
      </c>
      <c r="C16" t="s">
        <v>181</v>
      </c>
      <c r="D16">
        <v>3320.2806007734507</v>
      </c>
      <c r="E16">
        <f t="shared" si="0"/>
        <v>8.1078045766443196</v>
      </c>
      <c r="F16">
        <f t="shared" si="3"/>
        <v>3180.1360499488856</v>
      </c>
      <c r="G16">
        <f t="shared" si="1"/>
        <v>8.0646792578618509</v>
      </c>
      <c r="H16">
        <f t="shared" si="4"/>
        <v>-0.54832854887609805</v>
      </c>
      <c r="K16">
        <f t="shared" si="2"/>
        <v>3183.4293619628929</v>
      </c>
      <c r="L16" s="24"/>
      <c r="M16" s="24"/>
    </row>
    <row r="17" spans="2:13" x14ac:dyDescent="0.35">
      <c r="B17">
        <v>1885</v>
      </c>
      <c r="C17" t="s">
        <v>181</v>
      </c>
      <c r="D17">
        <v>3269.9590358480282</v>
      </c>
      <c r="E17">
        <f t="shared" si="0"/>
        <v>8.0925327365492326</v>
      </c>
      <c r="F17">
        <f t="shared" si="3"/>
        <v>3240.4475428871115</v>
      </c>
      <c r="G17">
        <f t="shared" si="1"/>
        <v>8.083466729767947</v>
      </c>
      <c r="H17">
        <f t="shared" si="4"/>
        <v>-1.5155816925141896</v>
      </c>
      <c r="K17">
        <f t="shared" si="2"/>
        <v>3240.7310904782253</v>
      </c>
      <c r="L17" s="24"/>
      <c r="M17" s="24"/>
    </row>
    <row r="18" spans="2:13" x14ac:dyDescent="0.35">
      <c r="B18">
        <v>1886</v>
      </c>
      <c r="C18" t="s">
        <v>181</v>
      </c>
      <c r="D18">
        <v>3294.0650574238362</v>
      </c>
      <c r="E18">
        <f t="shared" si="0"/>
        <v>8.0998776608230116</v>
      </c>
      <c r="F18">
        <f t="shared" si="3"/>
        <v>3301.9028473237468</v>
      </c>
      <c r="G18">
        <f t="shared" si="1"/>
        <v>8.1022542016740431</v>
      </c>
      <c r="H18">
        <f t="shared" si="4"/>
        <v>0.73719643920726607</v>
      </c>
      <c r="K18">
        <f t="shared" si="2"/>
        <v>3299.0642501068332</v>
      </c>
      <c r="L18" s="24"/>
      <c r="M18" s="24"/>
    </row>
    <row r="19" spans="2:13" x14ac:dyDescent="0.35">
      <c r="B19">
        <v>1887</v>
      </c>
      <c r="C19" t="s">
        <v>181</v>
      </c>
      <c r="D19">
        <v>3368.2546090701117</v>
      </c>
      <c r="E19">
        <f t="shared" si="0"/>
        <v>8.1221499690221979</v>
      </c>
      <c r="F19">
        <f t="shared" si="3"/>
        <v>3364.5236557203798</v>
      </c>
      <c r="G19">
        <f t="shared" si="1"/>
        <v>8.1210416735801392</v>
      </c>
      <c r="H19">
        <f t="shared" si="4"/>
        <v>2.2522187738543531</v>
      </c>
      <c r="K19">
        <f t="shared" si="2"/>
        <v>3358.4474066087564</v>
      </c>
      <c r="L19" s="24"/>
      <c r="M19" s="24"/>
    </row>
    <row r="20" spans="2:13" x14ac:dyDescent="0.35">
      <c r="B20">
        <v>1888</v>
      </c>
      <c r="C20" t="s">
        <v>181</v>
      </c>
      <c r="D20">
        <v>3281.6637028255286</v>
      </c>
      <c r="E20">
        <f t="shared" si="0"/>
        <v>8.0961057992535235</v>
      </c>
      <c r="F20">
        <f t="shared" si="3"/>
        <v>3428.3320719375838</v>
      </c>
      <c r="G20">
        <f t="shared" si="1"/>
        <v>8.1398291454862353</v>
      </c>
      <c r="H20">
        <f t="shared" si="4"/>
        <v>-2.5707945596336157</v>
      </c>
      <c r="K20">
        <f t="shared" si="2"/>
        <v>3418.8994599277139</v>
      </c>
      <c r="L20" s="24"/>
      <c r="M20" s="24"/>
    </row>
    <row r="21" spans="2:13" x14ac:dyDescent="0.35">
      <c r="B21">
        <v>1889</v>
      </c>
      <c r="C21" t="s">
        <v>181</v>
      </c>
      <c r="D21">
        <v>3413.28044375645</v>
      </c>
      <c r="E21">
        <f t="shared" si="0"/>
        <v>8.1354291148121121</v>
      </c>
      <c r="F21">
        <f t="shared" si="3"/>
        <v>3493.3506190371272</v>
      </c>
      <c r="G21">
        <f t="shared" si="1"/>
        <v>8.1586166173923313</v>
      </c>
      <c r="H21">
        <f t="shared" si="4"/>
        <v>4.0106711975879339</v>
      </c>
      <c r="K21">
        <f t="shared" si="2"/>
        <v>3480.4396502064128</v>
      </c>
      <c r="L21" s="24"/>
      <c r="M21" s="24"/>
    </row>
    <row r="22" spans="2:13" x14ac:dyDescent="0.35">
      <c r="B22">
        <v>1890</v>
      </c>
      <c r="C22" t="s">
        <v>181</v>
      </c>
      <c r="D22">
        <v>3391.898281254937</v>
      </c>
      <c r="E22">
        <f t="shared" si="0"/>
        <v>8.1291450086245725</v>
      </c>
      <c r="F22">
        <f t="shared" si="3"/>
        <v>3559.6022472321511</v>
      </c>
      <c r="G22">
        <f t="shared" si="1"/>
        <v>8.1774040892984292</v>
      </c>
      <c r="H22">
        <f t="shared" si="4"/>
        <v>-0.62644024872392512</v>
      </c>
      <c r="K22">
        <f t="shared" si="2"/>
        <v>3543.0875639101282</v>
      </c>
      <c r="L22" s="24"/>
      <c r="M22" s="24"/>
    </row>
    <row r="23" spans="2:13" x14ac:dyDescent="0.35">
      <c r="B23">
        <v>1891</v>
      </c>
      <c r="C23" t="s">
        <v>181</v>
      </c>
      <c r="D23">
        <v>3467.2636507150369</v>
      </c>
      <c r="E23">
        <f t="shared" si="0"/>
        <v>8.1511209885724725</v>
      </c>
      <c r="F23">
        <f t="shared" si="3"/>
        <v>3627.1103419881242</v>
      </c>
      <c r="G23">
        <f t="shared" si="1"/>
        <v>8.1961915612045253</v>
      </c>
      <c r="H23">
        <f t="shared" si="4"/>
        <v>2.2219230416371971</v>
      </c>
      <c r="K23">
        <f t="shared" si="2"/>
        <v>3606.8631400605104</v>
      </c>
      <c r="L23" s="24"/>
      <c r="M23" s="24"/>
    </row>
    <row r="24" spans="2:13" x14ac:dyDescent="0.35">
      <c r="B24">
        <v>1892</v>
      </c>
      <c r="C24" t="s">
        <v>181</v>
      </c>
      <c r="D24">
        <v>3727.9955856921815</v>
      </c>
      <c r="E24">
        <f t="shared" si="0"/>
        <v>8.2236259917093353</v>
      </c>
      <c r="F24">
        <f t="shared" si="3"/>
        <v>3695.8987322774328</v>
      </c>
      <c r="G24">
        <f t="shared" si="1"/>
        <v>8.2149790331106214</v>
      </c>
      <c r="H24">
        <f t="shared" si="4"/>
        <v>7.5198185440376042</v>
      </c>
      <c r="K24">
        <f t="shared" si="2"/>
        <v>3671.7866765815997</v>
      </c>
      <c r="L24" s="24"/>
      <c r="M24" s="24"/>
    </row>
    <row r="25" spans="2:13" x14ac:dyDescent="0.35">
      <c r="B25">
        <v>1893</v>
      </c>
      <c r="C25" t="s">
        <v>181</v>
      </c>
      <c r="D25">
        <v>3478.4119825675657</v>
      </c>
      <c r="E25">
        <f t="shared" si="0"/>
        <v>8.1543311417713387</v>
      </c>
      <c r="F25">
        <f t="shared" si="3"/>
        <v>3765.9916989905178</v>
      </c>
      <c r="G25">
        <f t="shared" si="1"/>
        <v>8.2337665050167175</v>
      </c>
      <c r="H25">
        <f t="shared" si="4"/>
        <v>-6.6948470669467071</v>
      </c>
      <c r="K25">
        <f t="shared" si="2"/>
        <v>3737.8788367600687</v>
      </c>
      <c r="L25" s="24"/>
      <c r="M25" s="24"/>
    </row>
    <row r="26" spans="2:13" x14ac:dyDescent="0.35">
      <c r="B26">
        <v>1894</v>
      </c>
      <c r="C26" t="s">
        <v>181</v>
      </c>
      <c r="D26">
        <v>3313.7995798135421</v>
      </c>
      <c r="E26">
        <f t="shared" si="0"/>
        <v>8.1058507193362086</v>
      </c>
      <c r="F26">
        <f t="shared" si="3"/>
        <v>3837.4139835065325</v>
      </c>
      <c r="G26">
        <f t="shared" si="1"/>
        <v>8.2525539769228136</v>
      </c>
      <c r="H26">
        <f t="shared" si="4"/>
        <v>-4.7324009800735585</v>
      </c>
      <c r="K26">
        <f t="shared" si="2"/>
        <v>3805.16065582175</v>
      </c>
      <c r="L26" s="24"/>
      <c r="M26" s="24"/>
    </row>
    <row r="27" spans="2:13" x14ac:dyDescent="0.35">
      <c r="B27">
        <v>1895</v>
      </c>
      <c r="C27" t="s">
        <v>181</v>
      </c>
      <c r="D27">
        <v>3644.2203547551221</v>
      </c>
      <c r="E27">
        <f t="shared" si="0"/>
        <v>8.2008977271210401</v>
      </c>
      <c r="F27">
        <f t="shared" si="3"/>
        <v>3910.1907964265411</v>
      </c>
      <c r="G27">
        <f t="shared" si="1"/>
        <v>8.2713414488289114</v>
      </c>
      <c r="H27">
        <f t="shared" si="4"/>
        <v>9.9710548867946827</v>
      </c>
      <c r="K27">
        <f t="shared" si="2"/>
        <v>3873.6535476265417</v>
      </c>
      <c r="L27" s="24"/>
      <c r="M27" s="24"/>
    </row>
    <row r="28" spans="2:13" x14ac:dyDescent="0.35">
      <c r="B28">
        <v>1896</v>
      </c>
      <c r="C28" t="s">
        <v>181</v>
      </c>
      <c r="D28">
        <v>3504.4280715560494</v>
      </c>
      <c r="E28">
        <f t="shared" si="0"/>
        <v>8.1617826111345266</v>
      </c>
      <c r="F28">
        <f t="shared" si="3"/>
        <v>3984.3478264723426</v>
      </c>
      <c r="G28">
        <f t="shared" si="1"/>
        <v>8.2901289207350075</v>
      </c>
      <c r="H28">
        <f t="shared" si="4"/>
        <v>-3.8359997363130449</v>
      </c>
      <c r="K28">
        <f t="shared" si="2"/>
        <v>3943.3793114838195</v>
      </c>
      <c r="L28" s="24"/>
      <c r="M28" s="24"/>
    </row>
    <row r="29" spans="2:13" x14ac:dyDescent="0.35">
      <c r="B29">
        <v>1897</v>
      </c>
      <c r="C29" t="s">
        <v>181</v>
      </c>
      <c r="D29">
        <v>3769.4832967669827</v>
      </c>
      <c r="E29">
        <f t="shared" si="0"/>
        <v>8.2346932144884661</v>
      </c>
      <c r="F29">
        <f t="shared" si="3"/>
        <v>4059.9112495540644</v>
      </c>
      <c r="G29">
        <f t="shared" si="1"/>
        <v>8.3089163926411036</v>
      </c>
      <c r="H29">
        <f t="shared" si="4"/>
        <v>7.5634374511000413</v>
      </c>
      <c r="K29">
        <f t="shared" si="2"/>
        <v>4014.3601390905283</v>
      </c>
      <c r="L29" s="24"/>
      <c r="M29" s="24"/>
    </row>
    <row r="30" spans="2:13" x14ac:dyDescent="0.35">
      <c r="B30">
        <v>1898</v>
      </c>
      <c r="C30" t="s">
        <v>181</v>
      </c>
      <c r="D30">
        <v>3779.691749908513</v>
      </c>
      <c r="E30">
        <f t="shared" si="0"/>
        <v>8.2373977376451926</v>
      </c>
      <c r="F30">
        <f t="shared" si="3"/>
        <v>4136.9077380097206</v>
      </c>
      <c r="G30">
        <f t="shared" si="1"/>
        <v>8.3277038645471997</v>
      </c>
      <c r="H30">
        <f t="shared" si="4"/>
        <v>0.27081836787248292</v>
      </c>
      <c r="K30">
        <f t="shared" si="2"/>
        <v>4086.618621594158</v>
      </c>
      <c r="L30" s="24"/>
      <c r="M30" s="24"/>
    </row>
    <row r="31" spans="2:13" x14ac:dyDescent="0.35">
      <c r="B31">
        <v>1899</v>
      </c>
      <c r="C31" t="s">
        <v>181</v>
      </c>
      <c r="D31">
        <v>4051.3670612989567</v>
      </c>
      <c r="E31">
        <f t="shared" si="0"/>
        <v>8.3068096491444923</v>
      </c>
      <c r="F31">
        <f t="shared" si="3"/>
        <v>4215.3644700199993</v>
      </c>
      <c r="G31">
        <f t="shared" si="1"/>
        <v>8.3464913364532958</v>
      </c>
      <c r="H31">
        <f t="shared" si="4"/>
        <v>7.1877636952013324</v>
      </c>
      <c r="K31">
        <f t="shared" si="2"/>
        <v>4160.1777567828531</v>
      </c>
      <c r="L31" s="24"/>
      <c r="M31" s="24"/>
    </row>
    <row r="32" spans="2:13" x14ac:dyDescent="0.35">
      <c r="B32">
        <v>1900</v>
      </c>
      <c r="C32" t="s">
        <v>181</v>
      </c>
      <c r="D32">
        <v>4090.7872916966658</v>
      </c>
      <c r="E32">
        <f t="shared" si="0"/>
        <v>8.3164927223700431</v>
      </c>
      <c r="F32">
        <f t="shared" si="3"/>
        <v>4295.3091392016049</v>
      </c>
      <c r="G32">
        <f t="shared" si="1"/>
        <v>8.3652788083593936</v>
      </c>
      <c r="H32">
        <f t="shared" si="4"/>
        <v>0.97301058633452175</v>
      </c>
      <c r="K32">
        <f t="shared" si="2"/>
        <v>4235.0609564049446</v>
      </c>
      <c r="L32" s="24"/>
      <c r="M32" s="24"/>
    </row>
    <row r="33" spans="2:13" x14ac:dyDescent="0.35">
      <c r="B33">
        <v>1901</v>
      </c>
      <c r="C33" t="s">
        <v>181</v>
      </c>
      <c r="D33">
        <v>4463.8631881676256</v>
      </c>
      <c r="E33">
        <f t="shared" si="0"/>
        <v>8.403769855779581</v>
      </c>
      <c r="F33">
        <f t="shared" si="3"/>
        <v>4376.7699643825335</v>
      </c>
      <c r="G33">
        <f t="shared" si="1"/>
        <v>8.3840662802654897</v>
      </c>
      <c r="H33">
        <f t="shared" si="4"/>
        <v>9.1199045530481637</v>
      </c>
      <c r="K33">
        <f t="shared" si="2"/>
        <v>4311.2920536202337</v>
      </c>
      <c r="L33" s="24"/>
      <c r="M33" s="24"/>
    </row>
    <row r="34" spans="2:13" x14ac:dyDescent="0.35">
      <c r="B34">
        <v>1902</v>
      </c>
      <c r="C34" t="s">
        <v>181</v>
      </c>
      <c r="D34">
        <v>4420.6301450880228</v>
      </c>
      <c r="E34">
        <f t="shared" ref="E34:E65" si="5">LN(D34)</f>
        <v>8.3940375316720655</v>
      </c>
      <c r="F34">
        <f t="shared" si="3"/>
        <v>4459.7756995627442</v>
      </c>
      <c r="G34">
        <f t="shared" ref="G34:G65" si="6">LN(F34)</f>
        <v>8.4028537521715858</v>
      </c>
      <c r="H34">
        <f t="shared" si="4"/>
        <v>-0.96851183060898682</v>
      </c>
      <c r="K34">
        <f t="shared" ref="K34:K65" si="7">K35/1.018</f>
        <v>4388.895310585398</v>
      </c>
      <c r="L34" s="24"/>
      <c r="M34" s="24"/>
    </row>
    <row r="35" spans="2:13" x14ac:dyDescent="0.35">
      <c r="B35">
        <v>1903</v>
      </c>
      <c r="C35" t="s">
        <v>181</v>
      </c>
      <c r="D35">
        <v>4550.8943740271288</v>
      </c>
      <c r="E35">
        <f t="shared" si="5"/>
        <v>8.4230790583487352</v>
      </c>
      <c r="F35">
        <f t="shared" ref="F35:F66" si="8">F34+(F34*$H$154/100)</f>
        <v>4544.3556440637267</v>
      </c>
      <c r="G35">
        <f t="shared" si="6"/>
        <v>8.4216412240776819</v>
      </c>
      <c r="H35">
        <f t="shared" ref="H35:H66" si="9">(-1+D35/D34)*100</f>
        <v>2.9467343945036584</v>
      </c>
      <c r="K35">
        <f t="shared" si="7"/>
        <v>4467.8954261759354</v>
      </c>
      <c r="L35" s="24"/>
      <c r="M35" s="24"/>
    </row>
    <row r="36" spans="2:13" x14ac:dyDescent="0.35">
      <c r="B36">
        <v>1904</v>
      </c>
      <c r="C36" t="s">
        <v>181</v>
      </c>
      <c r="D36">
        <v>4409.5320240043638</v>
      </c>
      <c r="E36">
        <f t="shared" si="5"/>
        <v>8.3915238458042705</v>
      </c>
      <c r="F36">
        <f t="shared" si="8"/>
        <v>4630.5396528705642</v>
      </c>
      <c r="G36">
        <f t="shared" si="6"/>
        <v>8.440428695983778</v>
      </c>
      <c r="H36">
        <f t="shared" si="9"/>
        <v>-3.1062542525607362</v>
      </c>
      <c r="K36">
        <f t="shared" si="7"/>
        <v>4548.3175438471026</v>
      </c>
      <c r="L36" s="24"/>
      <c r="M36" s="24"/>
    </row>
    <row r="37" spans="2:13" x14ac:dyDescent="0.35">
      <c r="B37">
        <v>1905</v>
      </c>
      <c r="C37" t="s">
        <v>181</v>
      </c>
      <c r="D37">
        <v>4642.1638917608461</v>
      </c>
      <c r="E37">
        <f t="shared" si="5"/>
        <v>8.4429358924930877</v>
      </c>
      <c r="F37">
        <f t="shared" si="8"/>
        <v>4718.35814717013</v>
      </c>
      <c r="G37">
        <f t="shared" si="6"/>
        <v>8.4592161678898758</v>
      </c>
      <c r="H37">
        <f t="shared" si="9"/>
        <v>5.2756588792210568</v>
      </c>
      <c r="K37">
        <f t="shared" si="7"/>
        <v>4630.1872596363501</v>
      </c>
      <c r="L37" s="24"/>
      <c r="M37" s="24"/>
    </row>
    <row r="38" spans="2:13" x14ac:dyDescent="0.35">
      <c r="B38">
        <v>1906</v>
      </c>
      <c r="C38" t="s">
        <v>181</v>
      </c>
      <c r="D38">
        <v>5079.124239244491</v>
      </c>
      <c r="E38">
        <f t="shared" si="5"/>
        <v>8.5328941318614895</v>
      </c>
      <c r="F38">
        <f t="shared" si="8"/>
        <v>4807.8421250891397</v>
      </c>
      <c r="G38">
        <f t="shared" si="6"/>
        <v>8.4780036397959719</v>
      </c>
      <c r="H38">
        <f t="shared" si="9"/>
        <v>9.4128591250124636</v>
      </c>
      <c r="K38">
        <f t="shared" si="7"/>
        <v>4713.5306303098041</v>
      </c>
      <c r="L38" s="24"/>
      <c r="M38" s="24"/>
    </row>
    <row r="39" spans="2:13" x14ac:dyDescent="0.35">
      <c r="B39">
        <v>1907</v>
      </c>
      <c r="C39" t="s">
        <v>181</v>
      </c>
      <c r="D39">
        <v>5064.8904269570303</v>
      </c>
      <c r="E39">
        <f t="shared" si="5"/>
        <v>8.5300877830740571</v>
      </c>
      <c r="F39">
        <f t="shared" si="8"/>
        <v>4899.023172635857</v>
      </c>
      <c r="G39">
        <f t="shared" si="6"/>
        <v>8.496791111702068</v>
      </c>
      <c r="H39">
        <f t="shared" si="9"/>
        <v>-0.28024146717029463</v>
      </c>
      <c r="K39">
        <f t="shared" si="7"/>
        <v>4798.3741816553802</v>
      </c>
      <c r="L39" s="24"/>
      <c r="M39" s="24"/>
    </row>
    <row r="40" spans="2:13" x14ac:dyDescent="0.35">
      <c r="B40">
        <v>1908</v>
      </c>
      <c r="C40" t="s">
        <v>181</v>
      </c>
      <c r="D40">
        <v>4560.6159676604348</v>
      </c>
      <c r="E40">
        <f t="shared" si="5"/>
        <v>8.4252129740131529</v>
      </c>
      <c r="F40">
        <f t="shared" si="8"/>
        <v>4991.9334748493056</v>
      </c>
      <c r="G40">
        <f t="shared" si="6"/>
        <v>8.5155785836081641</v>
      </c>
      <c r="H40">
        <f t="shared" si="9"/>
        <v>-9.956275788567492</v>
      </c>
      <c r="K40">
        <f t="shared" si="7"/>
        <v>4884.7449169251768</v>
      </c>
      <c r="L40" s="24"/>
      <c r="M40" s="24"/>
    </row>
    <row r="41" spans="2:13" x14ac:dyDescent="0.35">
      <c r="B41">
        <v>1909</v>
      </c>
      <c r="C41" t="s">
        <v>181</v>
      </c>
      <c r="D41">
        <v>5017.4959876713074</v>
      </c>
      <c r="E41">
        <f t="shared" si="5"/>
        <v>8.52068628100327</v>
      </c>
      <c r="F41">
        <f t="shared" si="8"/>
        <v>5086.6058271599268</v>
      </c>
      <c r="G41">
        <f t="shared" si="6"/>
        <v>8.5343660555142602</v>
      </c>
      <c r="H41">
        <f t="shared" si="9"/>
        <v>10.017945454092892</v>
      </c>
      <c r="K41">
        <f t="shared" si="7"/>
        <v>4972.67032542983</v>
      </c>
      <c r="L41" s="24"/>
      <c r="M41" s="24"/>
    </row>
    <row r="42" spans="2:13" x14ac:dyDescent="0.35">
      <c r="B42">
        <v>1910</v>
      </c>
      <c r="C42" t="s">
        <v>181</v>
      </c>
      <c r="D42">
        <v>4963.7357034290217</v>
      </c>
      <c r="E42">
        <f t="shared" si="5"/>
        <v>8.5099139022456995</v>
      </c>
      <c r="F42">
        <f t="shared" si="8"/>
        <v>5183.0736469656949</v>
      </c>
      <c r="G42">
        <f t="shared" si="6"/>
        <v>8.5531535274203581</v>
      </c>
      <c r="H42">
        <f t="shared" si="9"/>
        <v>-1.0714564470879928</v>
      </c>
      <c r="K42">
        <f t="shared" si="7"/>
        <v>5062.1783912875671</v>
      </c>
      <c r="L42" s="24"/>
      <c r="M42" s="24"/>
    </row>
    <row r="43" spans="2:13" x14ac:dyDescent="0.35">
      <c r="B43">
        <v>1911</v>
      </c>
      <c r="C43" t="s">
        <v>181</v>
      </c>
      <c r="D43">
        <v>5045.6839038988055</v>
      </c>
      <c r="E43">
        <f t="shared" si="5"/>
        <v>8.526288484333346</v>
      </c>
      <c r="F43">
        <f t="shared" si="8"/>
        <v>5281.3709854277713</v>
      </c>
      <c r="G43">
        <f t="shared" si="6"/>
        <v>8.5719409993264541</v>
      </c>
      <c r="H43">
        <f t="shared" si="9"/>
        <v>1.6509380306685806</v>
      </c>
      <c r="K43">
        <f t="shared" si="7"/>
        <v>5153.2976023307438</v>
      </c>
      <c r="L43" s="24"/>
      <c r="M43" s="24"/>
    </row>
    <row r="44" spans="2:13" x14ac:dyDescent="0.35">
      <c r="B44">
        <v>1912</v>
      </c>
      <c r="C44" t="s">
        <v>181</v>
      </c>
      <c r="D44">
        <v>5200.6984734020871</v>
      </c>
      <c r="E44">
        <f t="shared" si="5"/>
        <v>8.5565482173572462</v>
      </c>
      <c r="F44">
        <f t="shared" si="8"/>
        <v>5381.5325394898682</v>
      </c>
      <c r="G44">
        <f t="shared" si="6"/>
        <v>8.5907284712325502</v>
      </c>
      <c r="H44">
        <f t="shared" si="9"/>
        <v>3.0722211786493814</v>
      </c>
      <c r="K44">
        <f t="shared" si="7"/>
        <v>5246.0569591726971</v>
      </c>
      <c r="L44" s="24"/>
      <c r="M44" s="24"/>
    </row>
    <row r="45" spans="2:13" x14ac:dyDescent="0.35">
      <c r="B45">
        <v>1913</v>
      </c>
      <c r="C45" t="s">
        <v>181</v>
      </c>
      <c r="D45">
        <v>5300.7294633526626</v>
      </c>
      <c r="E45">
        <f t="shared" si="5"/>
        <v>8.5755997246642828</v>
      </c>
      <c r="F45">
        <f t="shared" si="8"/>
        <v>5483.5936641255557</v>
      </c>
      <c r="G45">
        <f t="shared" si="6"/>
        <v>8.6095159431386463</v>
      </c>
      <c r="H45">
        <f t="shared" si="9"/>
        <v>1.9234145271479042</v>
      </c>
      <c r="K45">
        <f t="shared" si="7"/>
        <v>5340.4859844378061</v>
      </c>
      <c r="L45" s="24"/>
      <c r="M45" s="24"/>
    </row>
    <row r="46" spans="2:13" x14ac:dyDescent="0.35">
      <c r="B46">
        <v>1914</v>
      </c>
      <c r="C46" t="s">
        <v>181</v>
      </c>
      <c r="D46">
        <v>4799.2011356213252</v>
      </c>
      <c r="E46">
        <f t="shared" si="5"/>
        <v>8.4762047529660691</v>
      </c>
      <c r="F46">
        <f t="shared" si="8"/>
        <v>5587.5903848178432</v>
      </c>
      <c r="G46">
        <f t="shared" si="6"/>
        <v>8.6283034150447424</v>
      </c>
      <c r="H46">
        <f t="shared" si="9"/>
        <v>-9.4614964072157193</v>
      </c>
      <c r="K46">
        <f t="shared" si="7"/>
        <v>5436.6147321576864</v>
      </c>
      <c r="L46" s="24"/>
      <c r="M46" s="24"/>
    </row>
    <row r="47" spans="2:13" x14ac:dyDescent="0.35">
      <c r="B47">
        <v>1915</v>
      </c>
      <c r="C47" t="s">
        <v>181</v>
      </c>
      <c r="D47">
        <v>4864.1926174696109</v>
      </c>
      <c r="E47">
        <f t="shared" si="5"/>
        <v>8.4896560234930067</v>
      </c>
      <c r="F47">
        <f t="shared" si="8"/>
        <v>5693.5594102754358</v>
      </c>
      <c r="G47">
        <f t="shared" si="6"/>
        <v>8.6470908869508385</v>
      </c>
      <c r="H47">
        <f t="shared" si="9"/>
        <v>1.3542145872132094</v>
      </c>
      <c r="K47">
        <f t="shared" si="7"/>
        <v>5534.4737973365245</v>
      </c>
      <c r="L47" s="24"/>
      <c r="M47" s="24"/>
    </row>
    <row r="48" spans="2:13" x14ac:dyDescent="0.35">
      <c r="B48">
        <v>1916</v>
      </c>
      <c r="C48" t="s">
        <v>181</v>
      </c>
      <c r="D48">
        <v>5458.6928998476023</v>
      </c>
      <c r="E48">
        <f t="shared" si="5"/>
        <v>8.6049646444469357</v>
      </c>
      <c r="F48">
        <f t="shared" si="8"/>
        <v>5801.5381453901546</v>
      </c>
      <c r="G48">
        <f t="shared" si="6"/>
        <v>8.6658783588569364</v>
      </c>
      <c r="H48">
        <f t="shared" si="9"/>
        <v>12.221972465540532</v>
      </c>
      <c r="K48">
        <f t="shared" si="7"/>
        <v>5634.0943256885821</v>
      </c>
      <c r="L48" s="24"/>
      <c r="M48" s="24"/>
    </row>
    <row r="49" spans="2:13" x14ac:dyDescent="0.35">
      <c r="B49">
        <v>1917</v>
      </c>
      <c r="C49" t="s">
        <v>181</v>
      </c>
      <c r="D49">
        <v>5247.7368735370892</v>
      </c>
      <c r="E49">
        <f t="shared" si="5"/>
        <v>8.5655521909403305</v>
      </c>
      <c r="F49">
        <f t="shared" si="8"/>
        <v>5911.5647044400957</v>
      </c>
      <c r="G49">
        <f t="shared" si="6"/>
        <v>8.6846658307630324</v>
      </c>
      <c r="H49">
        <f t="shared" si="9"/>
        <v>-3.8645886511842864</v>
      </c>
      <c r="K49">
        <f t="shared" si="7"/>
        <v>5735.5080235509768</v>
      </c>
      <c r="L49" s="24"/>
      <c r="M49" s="24"/>
    </row>
    <row r="50" spans="2:13" x14ac:dyDescent="0.35">
      <c r="B50">
        <v>1918</v>
      </c>
      <c r="C50" t="s">
        <v>181</v>
      </c>
      <c r="D50">
        <v>5658.9843937575033</v>
      </c>
      <c r="E50">
        <f t="shared" si="5"/>
        <v>8.6409997193648209</v>
      </c>
      <c r="F50">
        <f t="shared" si="8"/>
        <v>6023.6779245431908</v>
      </c>
      <c r="G50">
        <f t="shared" si="6"/>
        <v>8.7034533026691285</v>
      </c>
      <c r="H50">
        <f t="shared" si="9"/>
        <v>7.836664263679527</v>
      </c>
      <c r="K50">
        <f t="shared" si="7"/>
        <v>5838.7471679748942</v>
      </c>
      <c r="L50" s="24"/>
      <c r="M50" s="24"/>
    </row>
    <row r="51" spans="2:13" x14ac:dyDescent="0.35">
      <c r="B51">
        <v>1919</v>
      </c>
      <c r="C51" t="s">
        <v>181</v>
      </c>
      <c r="D51">
        <v>5680.4064926568881</v>
      </c>
      <c r="E51">
        <f t="shared" si="5"/>
        <v>8.6447780747631082</v>
      </c>
      <c r="F51">
        <f t="shared" si="8"/>
        <v>6137.9173793659093</v>
      </c>
      <c r="G51">
        <f t="shared" si="6"/>
        <v>8.7222407745752246</v>
      </c>
      <c r="H51">
        <f t="shared" si="9"/>
        <v>0.37855023814901134</v>
      </c>
      <c r="K51">
        <f t="shared" si="7"/>
        <v>5943.8446169984427</v>
      </c>
      <c r="L51" s="24"/>
      <c r="M51" s="24"/>
    </row>
    <row r="52" spans="2:13" x14ac:dyDescent="0.35">
      <c r="B52">
        <v>1920</v>
      </c>
      <c r="C52" t="s">
        <v>181</v>
      </c>
      <c r="D52">
        <v>5552.3273640778061</v>
      </c>
      <c r="E52">
        <f t="shared" si="5"/>
        <v>8.6219724637188726</v>
      </c>
      <c r="F52">
        <f t="shared" si="8"/>
        <v>6254.323393091955</v>
      </c>
      <c r="G52">
        <f t="shared" si="6"/>
        <v>8.7410282464813207</v>
      </c>
      <c r="H52">
        <f t="shared" si="9"/>
        <v>-2.2547528727856148</v>
      </c>
      <c r="K52">
        <f t="shared" si="7"/>
        <v>6050.8338201044144</v>
      </c>
      <c r="L52" s="24"/>
      <c r="M52" s="24"/>
    </row>
    <row r="53" spans="2:13" x14ac:dyDescent="0.35">
      <c r="B53">
        <v>1921</v>
      </c>
      <c r="C53" t="s">
        <v>181</v>
      </c>
      <c r="D53">
        <v>5322.7335909107596</v>
      </c>
      <c r="E53">
        <f t="shared" si="5"/>
        <v>8.5797422832467429</v>
      </c>
      <c r="F53">
        <f t="shared" si="8"/>
        <v>6372.9370546558712</v>
      </c>
      <c r="G53">
        <f t="shared" si="6"/>
        <v>8.7598157183874186</v>
      </c>
      <c r="H53">
        <f t="shared" si="9"/>
        <v>-4.1350907126345255</v>
      </c>
      <c r="K53">
        <f t="shared" si="7"/>
        <v>6159.7488288662935</v>
      </c>
      <c r="L53" s="24"/>
      <c r="M53" s="24"/>
    </row>
    <row r="54" spans="2:13" x14ac:dyDescent="0.35">
      <c r="B54">
        <v>1922</v>
      </c>
      <c r="C54" t="s">
        <v>181</v>
      </c>
      <c r="D54">
        <v>5539.843678722711</v>
      </c>
      <c r="E54">
        <f t="shared" si="5"/>
        <v>8.6197215625061716</v>
      </c>
      <c r="F54">
        <f t="shared" si="8"/>
        <v>6493.8002322465954</v>
      </c>
      <c r="G54">
        <f t="shared" si="6"/>
        <v>8.7786031902935147</v>
      </c>
      <c r="H54">
        <f t="shared" si="9"/>
        <v>4.0789208045785674</v>
      </c>
      <c r="K54">
        <f t="shared" si="7"/>
        <v>6270.6243077858871</v>
      </c>
      <c r="L54" s="24"/>
      <c r="M54" s="24"/>
    </row>
    <row r="55" spans="2:13" x14ac:dyDescent="0.35">
      <c r="B55">
        <v>1923</v>
      </c>
      <c r="C55" t="s">
        <v>181</v>
      </c>
      <c r="D55">
        <v>6164.1990354756335</v>
      </c>
      <c r="E55">
        <f t="shared" si="5"/>
        <v>8.7265134859050093</v>
      </c>
      <c r="F55">
        <f t="shared" si="8"/>
        <v>6616.9555880860689</v>
      </c>
      <c r="G55">
        <f t="shared" si="6"/>
        <v>8.7973906621996107</v>
      </c>
      <c r="H55">
        <f t="shared" si="9"/>
        <v>11.27027029933949</v>
      </c>
      <c r="K55">
        <f t="shared" si="7"/>
        <v>6383.4955453260336</v>
      </c>
      <c r="L55" s="24"/>
      <c r="M55" s="24"/>
    </row>
    <row r="56" spans="2:13" x14ac:dyDescent="0.35">
      <c r="B56">
        <v>1924</v>
      </c>
      <c r="C56" t="s">
        <v>181</v>
      </c>
      <c r="D56">
        <v>6232.5506730215266</v>
      </c>
      <c r="E56">
        <f t="shared" si="5"/>
        <v>8.737540945813361</v>
      </c>
      <c r="F56">
        <f t="shared" si="8"/>
        <v>6742.4465934881246</v>
      </c>
      <c r="G56">
        <f t="shared" si="6"/>
        <v>8.8161781341057068</v>
      </c>
      <c r="H56">
        <f t="shared" si="9"/>
        <v>1.1088486460693714</v>
      </c>
      <c r="K56">
        <f t="shared" si="7"/>
        <v>6498.3984651419023</v>
      </c>
      <c r="L56" s="24"/>
      <c r="M56" s="24"/>
    </row>
    <row r="57" spans="2:13" x14ac:dyDescent="0.35">
      <c r="B57">
        <v>1925</v>
      </c>
      <c r="C57" t="s">
        <v>181</v>
      </c>
      <c r="D57">
        <v>6282.4188710398676</v>
      </c>
      <c r="E57">
        <f t="shared" si="5"/>
        <v>8.7455103558508611</v>
      </c>
      <c r="F57">
        <f t="shared" si="8"/>
        <v>6870.3175442029724</v>
      </c>
      <c r="G57">
        <f t="shared" si="6"/>
        <v>8.8349656060118029</v>
      </c>
      <c r="H57">
        <f t="shared" si="9"/>
        <v>0.80012503122040002</v>
      </c>
      <c r="K57">
        <f t="shared" si="7"/>
        <v>6615.3696375144564</v>
      </c>
      <c r="L57" s="24"/>
      <c r="M57" s="24"/>
    </row>
    <row r="58" spans="2:13" x14ac:dyDescent="0.35">
      <c r="B58">
        <v>1926</v>
      </c>
      <c r="C58" t="s">
        <v>181</v>
      </c>
      <c r="D58">
        <v>6602.4422138693508</v>
      </c>
      <c r="E58">
        <f t="shared" si="5"/>
        <v>8.7951948919738587</v>
      </c>
      <c r="F58">
        <f t="shared" si="8"/>
        <v>7000.6135760526877</v>
      </c>
      <c r="G58">
        <f t="shared" si="6"/>
        <v>8.853753077917899</v>
      </c>
      <c r="H58">
        <f t="shared" si="9"/>
        <v>5.0939510624593787</v>
      </c>
      <c r="K58">
        <f t="shared" si="7"/>
        <v>6734.4462909897165</v>
      </c>
      <c r="L58" s="24"/>
      <c r="M58" s="24"/>
    </row>
    <row r="59" spans="2:13" x14ac:dyDescent="0.35">
      <c r="B59">
        <v>1927</v>
      </c>
      <c r="C59" t="s">
        <v>181</v>
      </c>
      <c r="D59">
        <v>6576.4989456243411</v>
      </c>
      <c r="E59">
        <f t="shared" si="5"/>
        <v>8.7912578075840795</v>
      </c>
      <c r="F59">
        <f t="shared" si="8"/>
        <v>7133.3806808632307</v>
      </c>
      <c r="G59">
        <f t="shared" si="6"/>
        <v>8.8725405498239969</v>
      </c>
      <c r="H59">
        <f t="shared" si="9"/>
        <v>-0.39293442342459572</v>
      </c>
      <c r="K59">
        <f t="shared" si="7"/>
        <v>6855.6663242275317</v>
      </c>
      <c r="L59" s="24"/>
      <c r="M59" s="24"/>
    </row>
    <row r="60" spans="2:13" x14ac:dyDescent="0.35">
      <c r="B60">
        <v>1928</v>
      </c>
      <c r="C60" t="s">
        <v>181</v>
      </c>
      <c r="D60">
        <v>6569.345446429309</v>
      </c>
      <c r="E60">
        <f t="shared" si="5"/>
        <v>8.7901694788791627</v>
      </c>
      <c r="F60">
        <f t="shared" si="8"/>
        <v>7268.665722698619</v>
      </c>
      <c r="G60">
        <f t="shared" si="6"/>
        <v>8.891328021730093</v>
      </c>
      <c r="H60">
        <f t="shared" si="9"/>
        <v>-0.10877366900198249</v>
      </c>
      <c r="K60">
        <f t="shared" si="7"/>
        <v>6979.068318063627</v>
      </c>
      <c r="L60" s="24"/>
      <c r="M60" s="24"/>
    </row>
    <row r="61" spans="2:13" x14ac:dyDescent="0.35">
      <c r="B61">
        <v>1929</v>
      </c>
      <c r="C61" t="s">
        <v>181</v>
      </c>
      <c r="D61">
        <v>6898.7221563254125</v>
      </c>
      <c r="E61">
        <f t="shared" si="5"/>
        <v>8.8390914786992401</v>
      </c>
      <c r="F61">
        <f t="shared" si="8"/>
        <v>7406.5164544029776</v>
      </c>
      <c r="G61">
        <f t="shared" si="6"/>
        <v>8.910115493636189</v>
      </c>
      <c r="H61">
        <f t="shared" si="9"/>
        <v>5.0138436558414323</v>
      </c>
      <c r="K61">
        <f t="shared" si="7"/>
        <v>7104.6915477887724</v>
      </c>
      <c r="L61" s="24"/>
      <c r="M61" s="24"/>
    </row>
    <row r="62" spans="2:13" x14ac:dyDescent="0.35">
      <c r="B62">
        <v>1930</v>
      </c>
      <c r="C62" t="s">
        <v>181</v>
      </c>
      <c r="D62">
        <v>6212.7127066015455</v>
      </c>
      <c r="E62">
        <f t="shared" si="5"/>
        <v>8.7343529083059313</v>
      </c>
      <c r="F62">
        <f t="shared" si="8"/>
        <v>7546.9815344563167</v>
      </c>
      <c r="G62">
        <f t="shared" si="6"/>
        <v>8.9289029655422851</v>
      </c>
      <c r="H62">
        <f t="shared" si="9"/>
        <v>-9.9440075158682468</v>
      </c>
      <c r="K62">
        <f t="shared" si="7"/>
        <v>7232.5759956489701</v>
      </c>
      <c r="L62" s="24"/>
      <c r="M62" s="24"/>
    </row>
    <row r="63" spans="2:13" x14ac:dyDescent="0.35">
      <c r="B63">
        <v>1931</v>
      </c>
      <c r="C63" t="s">
        <v>181</v>
      </c>
      <c r="D63">
        <v>5691.3665963268159</v>
      </c>
      <c r="E63">
        <f t="shared" si="5"/>
        <v>8.6467056733843286</v>
      </c>
      <c r="F63">
        <f t="shared" si="8"/>
        <v>7690.1105441499749</v>
      </c>
      <c r="G63">
        <f t="shared" si="6"/>
        <v>8.9476904374483812</v>
      </c>
      <c r="H63">
        <f t="shared" si="9"/>
        <v>-8.3916017832396221</v>
      </c>
      <c r="K63">
        <f t="shared" si="7"/>
        <v>7362.7623635706514</v>
      </c>
      <c r="L63" s="24"/>
      <c r="M63" s="24"/>
    </row>
    <row r="64" spans="2:13" x14ac:dyDescent="0.35">
      <c r="B64">
        <v>1932</v>
      </c>
      <c r="C64" t="s">
        <v>181</v>
      </c>
      <c r="D64">
        <v>4908.365780158806</v>
      </c>
      <c r="E64">
        <f t="shared" si="5"/>
        <v>8.4986963303884977</v>
      </c>
      <c r="F64">
        <f t="shared" si="8"/>
        <v>7835.9540050877968</v>
      </c>
      <c r="G64">
        <f t="shared" si="6"/>
        <v>8.9664779093544791</v>
      </c>
      <c r="H64">
        <f t="shared" si="9"/>
        <v>-13.757694271062338</v>
      </c>
      <c r="K64">
        <f t="shared" si="7"/>
        <v>7495.2920861149232</v>
      </c>
      <c r="L64" s="24"/>
      <c r="M64" s="24"/>
    </row>
    <row r="65" spans="2:13" x14ac:dyDescent="0.35">
      <c r="B65">
        <v>1933</v>
      </c>
      <c r="C65" t="s">
        <v>181</v>
      </c>
      <c r="D65">
        <v>4776.9154778887305</v>
      </c>
      <c r="E65">
        <f t="shared" si="5"/>
        <v>8.4715503196786308</v>
      </c>
      <c r="F65">
        <f t="shared" si="8"/>
        <v>7984.5633970192248</v>
      </c>
      <c r="G65">
        <f t="shared" si="6"/>
        <v>8.9852653812605752</v>
      </c>
      <c r="H65">
        <f t="shared" si="9"/>
        <v>-2.6780869266394114</v>
      </c>
      <c r="K65">
        <f t="shared" si="7"/>
        <v>7630.2073436649916</v>
      </c>
      <c r="L65" s="24"/>
      <c r="M65" s="24"/>
    </row>
    <row r="66" spans="2:13" x14ac:dyDescent="0.35">
      <c r="B66">
        <v>1934</v>
      </c>
      <c r="C66" t="s">
        <v>181</v>
      </c>
      <c r="D66">
        <v>5113.6075934413839</v>
      </c>
      <c r="E66">
        <f t="shared" ref="E66:E97" si="10">LN(D66)</f>
        <v>8.5396604210810061</v>
      </c>
      <c r="F66">
        <f t="shared" si="8"/>
        <v>8135.9911760105933</v>
      </c>
      <c r="G66">
        <f t="shared" ref="G66:G97" si="11">LN(F66)</f>
        <v>9.0040528531666713</v>
      </c>
      <c r="H66">
        <f t="shared" si="9"/>
        <v>7.0483163688184414</v>
      </c>
      <c r="K66">
        <f t="shared" ref="K66:K97" si="12">K67/1.018</f>
        <v>7767.5510758509618</v>
      </c>
      <c r="L66" s="24"/>
      <c r="M66" s="24"/>
    </row>
    <row r="67" spans="2:13" x14ac:dyDescent="0.35">
      <c r="B67">
        <v>1935</v>
      </c>
      <c r="C67" t="s">
        <v>181</v>
      </c>
      <c r="D67">
        <v>5466.8379464879281</v>
      </c>
      <c r="E67">
        <f t="shared" si="10"/>
        <v>8.6064556563279737</v>
      </c>
      <c r="F67">
        <f t="shared" ref="F67:F98" si="13">F66+(F66*$H$154/100)</f>
        <v>8290.2907929610446</v>
      </c>
      <c r="G67">
        <f t="shared" si="11"/>
        <v>9.0228403250727673</v>
      </c>
      <c r="H67">
        <f t="shared" ref="H67:H98" si="14">(-1+D67/D66)*100</f>
        <v>6.9076546565596919</v>
      </c>
      <c r="K67">
        <f t="shared" si="12"/>
        <v>7907.3669952162791</v>
      </c>
      <c r="L67" s="24"/>
      <c r="M67" s="24"/>
    </row>
    <row r="68" spans="2:13" x14ac:dyDescent="0.35">
      <c r="B68">
        <v>1936</v>
      </c>
      <c r="C68" t="s">
        <v>181</v>
      </c>
      <c r="D68">
        <v>6203.8837823765753</v>
      </c>
      <c r="E68">
        <f t="shared" si="10"/>
        <v>8.7329307914286058</v>
      </c>
      <c r="F68">
        <f t="shared" si="13"/>
        <v>8447.5167124695981</v>
      </c>
      <c r="G68">
        <f t="shared" si="11"/>
        <v>9.0416277969788634</v>
      </c>
      <c r="H68">
        <f t="shared" si="14"/>
        <v>13.482123360948517</v>
      </c>
      <c r="K68">
        <f t="shared" si="12"/>
        <v>8049.6996011301726</v>
      </c>
      <c r="L68" s="24"/>
      <c r="M68" s="24"/>
    </row>
    <row r="69" spans="2:13" x14ac:dyDescent="0.35">
      <c r="B69">
        <v>1937</v>
      </c>
      <c r="C69" t="s">
        <v>181</v>
      </c>
      <c r="D69">
        <v>6430.1214777853302</v>
      </c>
      <c r="E69">
        <f t="shared" si="10"/>
        <v>8.7687487093992917</v>
      </c>
      <c r="F69">
        <f t="shared" si="13"/>
        <v>8607.7244320600366</v>
      </c>
      <c r="G69">
        <f t="shared" si="11"/>
        <v>9.0604152688849613</v>
      </c>
      <c r="H69">
        <f t="shared" si="14"/>
        <v>3.646710727422553</v>
      </c>
      <c r="K69">
        <f t="shared" si="12"/>
        <v>8194.5941939505155</v>
      </c>
      <c r="L69" s="24"/>
      <c r="M69" s="24"/>
    </row>
    <row r="70" spans="2:13" x14ac:dyDescent="0.35">
      <c r="B70">
        <v>1938</v>
      </c>
      <c r="C70" t="s">
        <v>181</v>
      </c>
      <c r="D70">
        <v>6126.4656718476963</v>
      </c>
      <c r="E70">
        <f t="shared" si="10"/>
        <v>8.7203733001497259</v>
      </c>
      <c r="F70">
        <f t="shared" si="13"/>
        <v>8770.9705017703964</v>
      </c>
      <c r="G70">
        <f t="shared" si="11"/>
        <v>9.0792027407910574</v>
      </c>
      <c r="H70">
        <f t="shared" si="14"/>
        <v>-4.7223961007066269</v>
      </c>
      <c r="K70">
        <f t="shared" si="12"/>
        <v>8342.0968894416255</v>
      </c>
      <c r="L70" s="24"/>
      <c r="M70" s="24"/>
    </row>
    <row r="71" spans="2:13" x14ac:dyDescent="0.35">
      <c r="B71">
        <v>1939</v>
      </c>
      <c r="C71" t="s">
        <v>181</v>
      </c>
      <c r="D71">
        <v>6560.752658907244</v>
      </c>
      <c r="E71">
        <f t="shared" si="10"/>
        <v>8.7888606099461448</v>
      </c>
      <c r="F71">
        <f t="shared" si="13"/>
        <v>8937.3125441139673</v>
      </c>
      <c r="G71">
        <f t="shared" si="11"/>
        <v>9.0979902126971535</v>
      </c>
      <c r="H71">
        <f t="shared" si="14"/>
        <v>7.0887035090261064</v>
      </c>
      <c r="K71">
        <f t="shared" si="12"/>
        <v>8492.2546334515755</v>
      </c>
      <c r="L71" s="24"/>
      <c r="M71" s="24"/>
    </row>
    <row r="72" spans="2:13" x14ac:dyDescent="0.35">
      <c r="B72">
        <v>1940</v>
      </c>
      <c r="C72" t="s">
        <v>181</v>
      </c>
      <c r="D72">
        <v>7009.637212844078</v>
      </c>
      <c r="E72">
        <f t="shared" si="10"/>
        <v>8.8550412258854294</v>
      </c>
      <c r="F72">
        <f t="shared" si="13"/>
        <v>9106.809274418858</v>
      </c>
      <c r="G72">
        <f t="shared" si="11"/>
        <v>9.1167776846032496</v>
      </c>
      <c r="H72">
        <f t="shared" si="14"/>
        <v>6.8419673362842381</v>
      </c>
      <c r="K72">
        <f t="shared" si="12"/>
        <v>8645.1152168537046</v>
      </c>
      <c r="L72" s="24"/>
      <c r="M72" s="24"/>
    </row>
    <row r="73" spans="2:13" x14ac:dyDescent="0.35">
      <c r="B73">
        <v>1941</v>
      </c>
      <c r="C73" t="s">
        <v>181</v>
      </c>
      <c r="D73">
        <v>8205.6830991173974</v>
      </c>
      <c r="E73">
        <f t="shared" si="10"/>
        <v>9.0125822540645455</v>
      </c>
      <c r="F73">
        <f t="shared" si="13"/>
        <v>9279.5205215533042</v>
      </c>
      <c r="G73">
        <f t="shared" si="11"/>
        <v>9.1355651565093456</v>
      </c>
      <c r="H73">
        <f t="shared" si="14"/>
        <v>17.06287857639408</v>
      </c>
      <c r="K73">
        <f t="shared" si="12"/>
        <v>8800.7272907570714</v>
      </c>
      <c r="L73" s="24"/>
      <c r="M73" s="24"/>
    </row>
    <row r="74" spans="2:13" x14ac:dyDescent="0.35">
      <c r="B74">
        <v>1942</v>
      </c>
      <c r="C74" t="s">
        <v>181</v>
      </c>
      <c r="D74">
        <v>9741.1051881287585</v>
      </c>
      <c r="E74">
        <f t="shared" si="10"/>
        <v>9.1841098592065187</v>
      </c>
      <c r="F74">
        <f t="shared" si="13"/>
        <v>9455.5072490440289</v>
      </c>
      <c r="G74">
        <f t="shared" si="11"/>
        <v>9.1543526284154417</v>
      </c>
      <c r="H74">
        <f t="shared" si="14"/>
        <v>18.711691281089205</v>
      </c>
      <c r="K74">
        <f t="shared" si="12"/>
        <v>8959.1403819906991</v>
      </c>
      <c r="L74" s="24"/>
      <c r="M74" s="24"/>
    </row>
    <row r="75" spans="2:13" x14ac:dyDescent="0.35">
      <c r="B75">
        <v>1943</v>
      </c>
      <c r="C75" t="s">
        <v>181</v>
      </c>
      <c r="D75">
        <v>11518.171571769917</v>
      </c>
      <c r="E75">
        <f t="shared" si="10"/>
        <v>9.3516812039245849</v>
      </c>
      <c r="F75">
        <f t="shared" si="13"/>
        <v>9634.8315765951193</v>
      </c>
      <c r="G75">
        <f t="shared" si="11"/>
        <v>9.1731401003215396</v>
      </c>
      <c r="H75">
        <f t="shared" si="14"/>
        <v>18.242964728548717</v>
      </c>
      <c r="K75">
        <f t="shared" si="12"/>
        <v>9120.4049088665324</v>
      </c>
      <c r="L75" s="24"/>
      <c r="M75" s="24"/>
    </row>
    <row r="76" spans="2:13" x14ac:dyDescent="0.35">
      <c r="B76">
        <v>1944</v>
      </c>
      <c r="C76" t="s">
        <v>181</v>
      </c>
      <c r="D76">
        <v>12333.449664236308</v>
      </c>
      <c r="E76">
        <f t="shared" si="10"/>
        <v>9.4200703351491448</v>
      </c>
      <c r="F76">
        <f t="shared" si="13"/>
        <v>9817.556802015004</v>
      </c>
      <c r="G76">
        <f t="shared" si="11"/>
        <v>9.1919275722276357</v>
      </c>
      <c r="H76">
        <f t="shared" si="14"/>
        <v>7.0781902091523907</v>
      </c>
      <c r="K76">
        <f t="shared" si="12"/>
        <v>9284.5721972261308</v>
      </c>
      <c r="L76" s="24"/>
      <c r="M76" s="24"/>
    </row>
    <row r="77" spans="2:13" x14ac:dyDescent="0.35">
      <c r="B77">
        <v>1945</v>
      </c>
      <c r="C77" t="s">
        <v>181</v>
      </c>
      <c r="D77">
        <v>11708.647557555134</v>
      </c>
      <c r="E77">
        <f t="shared" si="10"/>
        <v>9.3680829552637679</v>
      </c>
      <c r="F77">
        <f t="shared" si="13"/>
        <v>10003.747423559285</v>
      </c>
      <c r="G77">
        <f t="shared" si="11"/>
        <v>9.2107150441337318</v>
      </c>
      <c r="H77">
        <f t="shared" si="14"/>
        <v>-5.0659152442396715</v>
      </c>
      <c r="K77">
        <f t="shared" si="12"/>
        <v>9451.694496776201</v>
      </c>
      <c r="L77" s="24"/>
      <c r="M77" s="24"/>
    </row>
    <row r="78" spans="2:13" x14ac:dyDescent="0.35">
      <c r="B78">
        <v>1946</v>
      </c>
      <c r="C78" t="s">
        <v>181</v>
      </c>
      <c r="D78">
        <v>9196.5429688600834</v>
      </c>
      <c r="E78">
        <f t="shared" si="10"/>
        <v>9.126582928165714</v>
      </c>
      <c r="F78">
        <f t="shared" si="13"/>
        <v>10193.469162697298</v>
      </c>
      <c r="G78">
        <f t="shared" si="11"/>
        <v>9.2295025160398279</v>
      </c>
      <c r="H78">
        <f t="shared" si="14"/>
        <v>-21.455121749514849</v>
      </c>
      <c r="K78">
        <f t="shared" si="12"/>
        <v>9621.8249977181731</v>
      </c>
      <c r="L78" s="24"/>
      <c r="M78" s="24"/>
    </row>
    <row r="79" spans="2:13" x14ac:dyDescent="0.35">
      <c r="B79">
        <v>1947</v>
      </c>
      <c r="C79" t="s">
        <v>181</v>
      </c>
      <c r="D79">
        <v>8885.9943810129371</v>
      </c>
      <c r="E79">
        <f t="shared" si="10"/>
        <v>9.0922316511540977</v>
      </c>
      <c r="F79">
        <f t="shared" si="13"/>
        <v>10386.788987310438</v>
      </c>
      <c r="G79">
        <f t="shared" si="11"/>
        <v>9.2482899879459239</v>
      </c>
      <c r="H79">
        <f t="shared" si="14"/>
        <v>-3.3767970083832366</v>
      </c>
      <c r="K79">
        <f t="shared" si="12"/>
        <v>9795.0178476770998</v>
      </c>
      <c r="L79" s="24"/>
      <c r="M79" s="24"/>
    </row>
    <row r="80" spans="2:13" x14ac:dyDescent="0.35">
      <c r="B80">
        <v>1948</v>
      </c>
      <c r="C80" t="s">
        <v>181</v>
      </c>
      <c r="D80">
        <v>9064.5622507693461</v>
      </c>
      <c r="E80">
        <f t="shared" si="10"/>
        <v>9.112127831980958</v>
      </c>
      <c r="F80">
        <f t="shared" si="13"/>
        <v>10583.775135330454</v>
      </c>
      <c r="G80">
        <f t="shared" si="11"/>
        <v>9.26707745985202</v>
      </c>
      <c r="H80">
        <f t="shared" si="14"/>
        <v>2.0095429065087211</v>
      </c>
      <c r="K80">
        <f t="shared" si="12"/>
        <v>9971.328168935288</v>
      </c>
      <c r="L80" s="24"/>
      <c r="M80" s="24"/>
    </row>
    <row r="81" spans="2:13" x14ac:dyDescent="0.35">
      <c r="B81">
        <v>1949</v>
      </c>
      <c r="C81" t="s">
        <v>181</v>
      </c>
      <c r="D81">
        <v>8943.7443212926482</v>
      </c>
      <c r="E81">
        <f t="shared" si="10"/>
        <v>9.0987096083687273</v>
      </c>
      <c r="F81">
        <f t="shared" si="13"/>
        <v>10784.497138826033</v>
      </c>
      <c r="G81">
        <f t="shared" si="11"/>
        <v>9.2858649317581179</v>
      </c>
      <c r="H81">
        <f t="shared" si="14"/>
        <v>-1.3328600558338399</v>
      </c>
      <c r="K81">
        <f t="shared" si="12"/>
        <v>10150.812075976124</v>
      </c>
      <c r="L81" s="24"/>
      <c r="M81" s="24"/>
    </row>
    <row r="82" spans="2:13" x14ac:dyDescent="0.35">
      <c r="B82">
        <v>1950</v>
      </c>
      <c r="C82" t="s">
        <v>181</v>
      </c>
      <c r="D82">
        <v>9561.3478600652797</v>
      </c>
      <c r="E82">
        <f t="shared" si="10"/>
        <v>9.1654839856539319</v>
      </c>
      <c r="F82">
        <f t="shared" si="13"/>
        <v>10989.025848546196</v>
      </c>
      <c r="G82">
        <f t="shared" si="11"/>
        <v>9.304652403664214</v>
      </c>
      <c r="H82">
        <f t="shared" si="14"/>
        <v>6.9054248040419042</v>
      </c>
      <c r="K82">
        <f t="shared" si="12"/>
        <v>10333.526693343694</v>
      </c>
      <c r="L82" s="24"/>
      <c r="M82" s="24"/>
    </row>
    <row r="83" spans="2:13" x14ac:dyDescent="0.35">
      <c r="B83">
        <v>1951</v>
      </c>
      <c r="C83" t="s">
        <v>181</v>
      </c>
      <c r="D83">
        <v>10116.246335825619</v>
      </c>
      <c r="E83">
        <f t="shared" si="10"/>
        <v>9.2218979586030621</v>
      </c>
      <c r="F83">
        <f t="shared" si="13"/>
        <v>11197.433458929165</v>
      </c>
      <c r="G83">
        <f t="shared" si="11"/>
        <v>9.3234398755703101</v>
      </c>
      <c r="H83">
        <f t="shared" si="14"/>
        <v>5.8035591203409176</v>
      </c>
      <c r="K83">
        <f t="shared" si="12"/>
        <v>10519.530173823881</v>
      </c>
      <c r="L83" s="24"/>
      <c r="M83" s="24"/>
    </row>
    <row r="84" spans="2:13" x14ac:dyDescent="0.35">
      <c r="B84">
        <v>1952</v>
      </c>
      <c r="C84" t="s">
        <v>181</v>
      </c>
      <c r="D84">
        <v>10315.544610385077</v>
      </c>
      <c r="E84">
        <f t="shared" si="10"/>
        <v>9.2414072220161074</v>
      </c>
      <c r="F84">
        <f t="shared" si="13"/>
        <v>11409.793533585504</v>
      </c>
      <c r="G84">
        <f t="shared" si="11"/>
        <v>9.3422273474764062</v>
      </c>
      <c r="H84">
        <f t="shared" si="14"/>
        <v>1.9700812726719086</v>
      </c>
      <c r="K84">
        <f t="shared" si="12"/>
        <v>10708.881716952712</v>
      </c>
      <c r="L84" s="24"/>
      <c r="M84" s="24"/>
    </row>
    <row r="85" spans="2:13" x14ac:dyDescent="0.35">
      <c r="B85">
        <v>1953</v>
      </c>
      <c r="C85" t="s">
        <v>181</v>
      </c>
      <c r="D85">
        <v>10612.608000799082</v>
      </c>
      <c r="E85">
        <f t="shared" si="10"/>
        <v>9.2697980073215618</v>
      </c>
      <c r="F85">
        <f t="shared" si="13"/>
        <v>11626.181031264579</v>
      </c>
      <c r="G85">
        <f t="shared" si="11"/>
        <v>9.3610148193825022</v>
      </c>
      <c r="H85">
        <f t="shared" si="14"/>
        <v>2.8797644878093998</v>
      </c>
      <c r="K85">
        <f t="shared" si="12"/>
        <v>10901.641587857861</v>
      </c>
      <c r="L85" s="24"/>
      <c r="M85" s="24"/>
    </row>
    <row r="86" spans="2:13" x14ac:dyDescent="0.35">
      <c r="B86">
        <v>1954</v>
      </c>
      <c r="C86" t="s">
        <v>181</v>
      </c>
      <c r="D86">
        <v>10359.108363083189</v>
      </c>
      <c r="E86">
        <f t="shared" si="10"/>
        <v>9.2456214467701798</v>
      </c>
      <c r="F86">
        <f t="shared" si="13"/>
        <v>11846.672332313452</v>
      </c>
      <c r="G86">
        <f t="shared" si="11"/>
        <v>9.3798022912886001</v>
      </c>
      <c r="H86">
        <f t="shared" si="14"/>
        <v>-2.3886648569023339</v>
      </c>
      <c r="K86">
        <f t="shared" si="12"/>
        <v>11097.871136439302</v>
      </c>
      <c r="L86" s="24"/>
      <c r="M86" s="24"/>
    </row>
    <row r="87" spans="2:13" x14ac:dyDescent="0.35">
      <c r="B87">
        <v>1955</v>
      </c>
      <c r="C87" t="s">
        <v>181</v>
      </c>
      <c r="D87">
        <v>10896.854716719601</v>
      </c>
      <c r="E87">
        <f t="shared" si="10"/>
        <v>9.2962294684772164</v>
      </c>
      <c r="F87">
        <f t="shared" si="13"/>
        <v>12071.345265637574</v>
      </c>
      <c r="G87">
        <f t="shared" si="11"/>
        <v>9.3985897631946962</v>
      </c>
      <c r="H87">
        <f t="shared" si="14"/>
        <v>5.1910486384405541</v>
      </c>
      <c r="K87">
        <f t="shared" si="12"/>
        <v>11297.63281689521</v>
      </c>
      <c r="L87" s="24"/>
      <c r="M87" s="24"/>
    </row>
    <row r="88" spans="2:13" x14ac:dyDescent="0.35">
      <c r="B88">
        <v>1956</v>
      </c>
      <c r="C88" t="s">
        <v>181</v>
      </c>
      <c r="D88">
        <v>10914.282161950941</v>
      </c>
      <c r="E88">
        <f t="shared" si="10"/>
        <v>9.297827500623546</v>
      </c>
      <c r="F88">
        <f t="shared" si="13"/>
        <v>12300.279136172796</v>
      </c>
      <c r="G88">
        <f t="shared" si="11"/>
        <v>9.4173772351007923</v>
      </c>
      <c r="H88">
        <f t="shared" si="14"/>
        <v>0.15993096801227846</v>
      </c>
      <c r="K88">
        <f t="shared" si="12"/>
        <v>11500.990207599323</v>
      </c>
      <c r="L88" s="24"/>
      <c r="M88" s="24"/>
    </row>
    <row r="89" spans="2:13" x14ac:dyDescent="0.35">
      <c r="B89">
        <v>1957</v>
      </c>
      <c r="C89" t="s">
        <v>181</v>
      </c>
      <c r="D89">
        <v>10919.986742952833</v>
      </c>
      <c r="E89">
        <f t="shared" si="10"/>
        <v>9.2983500352828514</v>
      </c>
      <c r="F89">
        <f t="shared" si="13"/>
        <v>12533.554752878383</v>
      </c>
      <c r="G89">
        <f t="shared" si="11"/>
        <v>9.4361647070068884</v>
      </c>
      <c r="H89">
        <f t="shared" si="14"/>
        <v>5.2267120432158976E-2</v>
      </c>
      <c r="K89">
        <f t="shared" si="12"/>
        <v>11708.00803133611</v>
      </c>
      <c r="L89" s="24"/>
      <c r="M89" s="24"/>
    </row>
    <row r="90" spans="2:13" x14ac:dyDescent="0.35">
      <c r="B90">
        <v>1958</v>
      </c>
      <c r="C90" t="s">
        <v>181</v>
      </c>
      <c r="D90">
        <v>10630.528013174597</v>
      </c>
      <c r="E90">
        <f t="shared" si="10"/>
        <v>9.2714851420849396</v>
      </c>
      <c r="F90">
        <f t="shared" si="13"/>
        <v>12771.254457260919</v>
      </c>
      <c r="G90">
        <f t="shared" si="11"/>
        <v>9.4549521789129845</v>
      </c>
      <c r="H90">
        <f t="shared" si="14"/>
        <v>-2.6507241866849052</v>
      </c>
      <c r="K90">
        <f t="shared" si="12"/>
        <v>11918.752175900161</v>
      </c>
      <c r="L90" s="24"/>
      <c r="M90" s="24"/>
    </row>
    <row r="91" spans="2:13" x14ac:dyDescent="0.35">
      <c r="B91">
        <v>1959</v>
      </c>
      <c r="C91" t="s">
        <v>181</v>
      </c>
      <c r="D91">
        <v>11230.16926277906</v>
      </c>
      <c r="E91">
        <f t="shared" si="10"/>
        <v>9.3263591199945974</v>
      </c>
      <c r="F91">
        <f t="shared" si="13"/>
        <v>13013.462152439168</v>
      </c>
      <c r="G91">
        <f t="shared" si="11"/>
        <v>9.4737396508190823</v>
      </c>
      <c r="H91">
        <f t="shared" si="14"/>
        <v>5.640747560810877</v>
      </c>
      <c r="K91">
        <f t="shared" si="12"/>
        <v>12133.289715066365</v>
      </c>
      <c r="L91" s="24"/>
      <c r="M91" s="24"/>
    </row>
    <row r="92" spans="2:13" x14ac:dyDescent="0.35">
      <c r="B92">
        <v>1960</v>
      </c>
      <c r="C92" t="s">
        <v>181</v>
      </c>
      <c r="D92">
        <v>11328.475516269904</v>
      </c>
      <c r="E92">
        <f t="shared" si="10"/>
        <v>9.3350747921243364</v>
      </c>
      <c r="F92">
        <f t="shared" si="13"/>
        <v>13260.263332760154</v>
      </c>
      <c r="G92">
        <f t="shared" si="11"/>
        <v>9.4925271227251784</v>
      </c>
      <c r="H92">
        <f t="shared" si="14"/>
        <v>0.87537641856092474</v>
      </c>
      <c r="K92">
        <f t="shared" si="12"/>
        <v>12351.68892993756</v>
      </c>
      <c r="L92" s="24"/>
      <c r="M92" s="24"/>
    </row>
    <row r="93" spans="2:13" x14ac:dyDescent="0.35">
      <c r="B93">
        <v>1961</v>
      </c>
      <c r="C93" t="s">
        <v>181</v>
      </c>
      <c r="D93">
        <v>11401.734434457867</v>
      </c>
      <c r="E93">
        <f t="shared" si="10"/>
        <v>9.3415207661834554</v>
      </c>
      <c r="F93">
        <f t="shared" si="13"/>
        <v>13511.745113976916</v>
      </c>
      <c r="G93">
        <f t="shared" si="11"/>
        <v>9.5113145946312745</v>
      </c>
      <c r="H93">
        <f t="shared" si="14"/>
        <v>0.64667940609262065</v>
      </c>
      <c r="K93">
        <f t="shared" si="12"/>
        <v>12574.019330676436</v>
      </c>
      <c r="L93" s="24"/>
      <c r="M93" s="24"/>
    </row>
    <row r="94" spans="2:13" x14ac:dyDescent="0.35">
      <c r="B94">
        <v>1962</v>
      </c>
      <c r="C94" t="s">
        <v>181</v>
      </c>
      <c r="D94">
        <v>11904.984507178162</v>
      </c>
      <c r="E94">
        <f t="shared" si="10"/>
        <v>9.3847124575491101</v>
      </c>
      <c r="F94">
        <f t="shared" si="13"/>
        <v>13767.996263998573</v>
      </c>
      <c r="G94">
        <f t="shared" si="11"/>
        <v>9.5301020665373706</v>
      </c>
      <c r="H94">
        <f t="shared" si="14"/>
        <v>4.4138027912612454</v>
      </c>
      <c r="K94">
        <f t="shared" si="12"/>
        <v>12800.351678628613</v>
      </c>
      <c r="L94" s="24"/>
      <c r="M94" s="24"/>
    </row>
    <row r="95" spans="2:13" x14ac:dyDescent="0.35">
      <c r="B95">
        <v>1963</v>
      </c>
      <c r="C95" t="s">
        <v>181</v>
      </c>
      <c r="D95">
        <v>12242.340495238901</v>
      </c>
      <c r="E95">
        <f t="shared" si="10"/>
        <v>9.4126557547179726</v>
      </c>
      <c r="F95">
        <f t="shared" si="13"/>
        <v>14029.10723422358</v>
      </c>
      <c r="G95">
        <f t="shared" si="11"/>
        <v>9.5488895384434667</v>
      </c>
      <c r="H95">
        <f t="shared" si="14"/>
        <v>2.8337373127812926</v>
      </c>
      <c r="K95">
        <f t="shared" si="12"/>
        <v>13030.758008843928</v>
      </c>
      <c r="L95" s="24"/>
      <c r="M95" s="24"/>
    </row>
    <row r="96" spans="2:13" x14ac:dyDescent="0.35">
      <c r="B96">
        <v>1964</v>
      </c>
      <c r="C96" t="s">
        <v>181</v>
      </c>
      <c r="D96">
        <v>12772.566431634954</v>
      </c>
      <c r="E96">
        <f t="shared" si="10"/>
        <v>9.4550549023372454</v>
      </c>
      <c r="F96">
        <f t="shared" si="13"/>
        <v>14295.170191467216</v>
      </c>
      <c r="G96">
        <f t="shared" si="11"/>
        <v>9.5676770103495645</v>
      </c>
      <c r="H96">
        <f t="shared" si="14"/>
        <v>4.3310830686522639</v>
      </c>
      <c r="K96">
        <f t="shared" si="12"/>
        <v>13265.311653003118</v>
      </c>
      <c r="L96" s="24"/>
      <c r="M96" s="24"/>
    </row>
    <row r="97" spans="2:13" x14ac:dyDescent="0.35">
      <c r="B97">
        <v>1965</v>
      </c>
      <c r="C97" t="s">
        <v>181</v>
      </c>
      <c r="D97">
        <v>13418.701718450051</v>
      </c>
      <c r="E97">
        <f t="shared" si="10"/>
        <v>9.5044046635544834</v>
      </c>
      <c r="F97">
        <f t="shared" si="13"/>
        <v>14566.279050494575</v>
      </c>
      <c r="G97">
        <f t="shared" si="11"/>
        <v>9.5864644822556606</v>
      </c>
      <c r="H97">
        <f t="shared" si="14"/>
        <v>5.0587741334017</v>
      </c>
      <c r="K97">
        <f t="shared" si="12"/>
        <v>13504.087262757175</v>
      </c>
      <c r="L97" s="24"/>
      <c r="M97" s="24"/>
    </row>
    <row r="98" spans="2:13" x14ac:dyDescent="0.35">
      <c r="B98">
        <v>1966</v>
      </c>
      <c r="C98" t="s">
        <v>181</v>
      </c>
      <c r="D98">
        <v>14133.526658526658</v>
      </c>
      <c r="E98">
        <f t="shared" ref="E98:E129" si="15">LN(D98)</f>
        <v>9.5563050311277262</v>
      </c>
      <c r="F98">
        <f t="shared" si="13"/>
        <v>14842.529507170557</v>
      </c>
      <c r="G98">
        <f t="shared" ref="G98:G129" si="16">LN(F98)</f>
        <v>9.6052519541617567</v>
      </c>
      <c r="H98">
        <f t="shared" si="14"/>
        <v>5.3270797359908473</v>
      </c>
      <c r="K98">
        <f t="shared" ref="K98:K129" si="17">K99/1.018</f>
        <v>13747.160833486805</v>
      </c>
      <c r="L98" s="24"/>
      <c r="M98" s="24"/>
    </row>
    <row r="99" spans="2:13" x14ac:dyDescent="0.35">
      <c r="B99">
        <v>1967</v>
      </c>
      <c r="C99" t="s">
        <v>181</v>
      </c>
      <c r="D99">
        <v>14330.030395748621</v>
      </c>
      <c r="E99">
        <f t="shared" si="15"/>
        <v>9.5701126419468778</v>
      </c>
      <c r="F99">
        <f t="shared" ref="F99:F130" si="18">F98+(F98*$H$154/100)</f>
        <v>15124.019072238541</v>
      </c>
      <c r="G99">
        <f t="shared" si="16"/>
        <v>9.6240394260678528</v>
      </c>
      <c r="H99">
        <f t="shared" ref="H99:H130" si="19">(-1+D99/D98)*100</f>
        <v>1.3903376133189926</v>
      </c>
      <c r="K99">
        <f t="shared" si="17"/>
        <v>13994.609728489568</v>
      </c>
      <c r="L99" s="24"/>
      <c r="M99" s="24"/>
    </row>
    <row r="100" spans="2:13" x14ac:dyDescent="0.35">
      <c r="B100">
        <v>1968</v>
      </c>
      <c r="C100" t="s">
        <v>181</v>
      </c>
      <c r="D100">
        <v>14862.938825944417</v>
      </c>
      <c r="E100">
        <f t="shared" si="15"/>
        <v>9.6066260662785137</v>
      </c>
      <c r="F100">
        <f t="shared" si="18"/>
        <v>15410.847105739678</v>
      </c>
      <c r="G100">
        <f t="shared" si="16"/>
        <v>9.6428268979739489</v>
      </c>
      <c r="H100">
        <f t="shared" si="19"/>
        <v>3.7188227483027303</v>
      </c>
      <c r="K100">
        <f t="shared" si="17"/>
        <v>14246.51270360238</v>
      </c>
      <c r="L100" s="24"/>
      <c r="M100" s="24"/>
    </row>
    <row r="101" spans="2:13" x14ac:dyDescent="0.35">
      <c r="B101">
        <v>1969</v>
      </c>
      <c r="C101" t="s">
        <v>181</v>
      </c>
      <c r="D101">
        <v>15179.408615679135</v>
      </c>
      <c r="E101">
        <f t="shared" si="15"/>
        <v>9.6276950920668298</v>
      </c>
      <c r="F101">
        <f t="shared" si="18"/>
        <v>15703.114852084946</v>
      </c>
      <c r="G101">
        <f t="shared" si="16"/>
        <v>9.6616143698800467</v>
      </c>
      <c r="H101">
        <f t="shared" si="19"/>
        <v>2.1292544727580687</v>
      </c>
      <c r="K101">
        <f t="shared" si="17"/>
        <v>14502.949932267224</v>
      </c>
      <c r="L101" s="24"/>
      <c r="M101" s="24"/>
    </row>
    <row r="102" spans="2:13" x14ac:dyDescent="0.35">
      <c r="B102">
        <v>1970</v>
      </c>
      <c r="C102" t="s">
        <v>181</v>
      </c>
      <c r="D102">
        <v>15029.846087821626</v>
      </c>
      <c r="E102">
        <f t="shared" si="15"/>
        <v>9.6177932423633585</v>
      </c>
      <c r="F102">
        <f t="shared" si="18"/>
        <v>16000.925475792348</v>
      </c>
      <c r="G102">
        <f t="shared" si="16"/>
        <v>9.6804018417861428</v>
      </c>
      <c r="H102">
        <f t="shared" si="19"/>
        <v>-0.98529877971017532</v>
      </c>
      <c r="K102">
        <f t="shared" si="17"/>
        <v>14764.003031048034</v>
      </c>
      <c r="L102" s="24"/>
      <c r="M102" s="24"/>
    </row>
    <row r="103" spans="2:13" x14ac:dyDescent="0.35">
      <c r="B103">
        <v>1971</v>
      </c>
      <c r="C103" t="s">
        <v>181</v>
      </c>
      <c r="D103">
        <v>15304.298833194485</v>
      </c>
      <c r="E103">
        <f t="shared" si="15"/>
        <v>9.6358890374058266</v>
      </c>
      <c r="F103">
        <f t="shared" si="18"/>
        <v>16304.384097901879</v>
      </c>
      <c r="G103">
        <f t="shared" si="16"/>
        <v>9.6991893136922389</v>
      </c>
      <c r="H103">
        <f t="shared" si="19"/>
        <v>1.8260516027189588</v>
      </c>
      <c r="K103">
        <f t="shared" si="17"/>
        <v>15029.755085606899</v>
      </c>
      <c r="L103" s="24"/>
      <c r="M103" s="24"/>
    </row>
    <row r="104" spans="2:13" x14ac:dyDescent="0.35">
      <c r="B104">
        <v>1972</v>
      </c>
      <c r="C104" t="s">
        <v>181</v>
      </c>
      <c r="D104">
        <v>15943.867439112702</v>
      </c>
      <c r="E104">
        <f t="shared" si="15"/>
        <v>9.6768295477030701</v>
      </c>
      <c r="F104">
        <f t="shared" si="18"/>
        <v>16613.597833081083</v>
      </c>
      <c r="G104">
        <f t="shared" si="16"/>
        <v>9.717976785598335</v>
      </c>
      <c r="H104">
        <f t="shared" si="19"/>
        <v>4.179012791693637</v>
      </c>
      <c r="K104">
        <f t="shared" si="17"/>
        <v>15300.290677147823</v>
      </c>
      <c r="L104" s="24"/>
      <c r="M104" s="24"/>
    </row>
    <row r="105" spans="2:13" x14ac:dyDescent="0.35">
      <c r="B105">
        <v>1973</v>
      </c>
      <c r="C105" t="s">
        <v>181</v>
      </c>
      <c r="D105">
        <v>16689.343067071241</v>
      </c>
      <c r="E105">
        <f t="shared" si="15"/>
        <v>9.7225256550107151</v>
      </c>
      <c r="F105">
        <f t="shared" si="18"/>
        <v>16928.675827434345</v>
      </c>
      <c r="G105">
        <f t="shared" si="16"/>
        <v>9.7367642575044311</v>
      </c>
      <c r="H105">
        <f t="shared" si="19"/>
        <v>4.6756261039261782</v>
      </c>
      <c r="K105">
        <f t="shared" si="17"/>
        <v>15575.695909336484</v>
      </c>
      <c r="L105" s="24"/>
      <c r="M105" s="24"/>
    </row>
    <row r="106" spans="2:13" x14ac:dyDescent="0.35">
      <c r="B106">
        <v>1974</v>
      </c>
      <c r="C106" t="s">
        <v>181</v>
      </c>
      <c r="D106">
        <v>16491.269744779151</v>
      </c>
      <c r="E106">
        <f t="shared" si="15"/>
        <v>9.7105864134854762</v>
      </c>
      <c r="F106">
        <f t="shared" si="18"/>
        <v>17249.729297029218</v>
      </c>
      <c r="G106">
        <f t="shared" si="16"/>
        <v>9.7555517294105289</v>
      </c>
      <c r="H106">
        <f t="shared" si="19"/>
        <v>-1.1868251584024048</v>
      </c>
      <c r="K106">
        <f t="shared" si="17"/>
        <v>15856.058435704541</v>
      </c>
      <c r="L106" s="24"/>
      <c r="M106" s="24"/>
    </row>
    <row r="107" spans="2:13" x14ac:dyDescent="0.35">
      <c r="B107">
        <v>1975</v>
      </c>
      <c r="C107" t="s">
        <v>181</v>
      </c>
      <c r="D107">
        <v>16283.632676306759</v>
      </c>
      <c r="E107">
        <f t="shared" si="15"/>
        <v>9.6979157520303723</v>
      </c>
      <c r="F107">
        <f t="shared" si="18"/>
        <v>17576.871567153419</v>
      </c>
      <c r="G107">
        <f t="shared" si="16"/>
        <v>9.774339201316625</v>
      </c>
      <c r="H107">
        <f t="shared" si="19"/>
        <v>-1.2590726589632451</v>
      </c>
      <c r="K107">
        <f t="shared" si="17"/>
        <v>16141.467487547223</v>
      </c>
      <c r="L107" s="24"/>
      <c r="M107" s="24"/>
    </row>
    <row r="108" spans="2:13" x14ac:dyDescent="0.35">
      <c r="B108">
        <v>1976</v>
      </c>
      <c r="C108" t="s">
        <v>181</v>
      </c>
      <c r="D108">
        <v>16975.086568670169</v>
      </c>
      <c r="E108">
        <f t="shared" si="15"/>
        <v>9.7395020521882767</v>
      </c>
      <c r="F108">
        <f t="shared" si="18"/>
        <v>17910.218112316328</v>
      </c>
      <c r="G108">
        <f t="shared" si="16"/>
        <v>9.7931266732227211</v>
      </c>
      <c r="H108">
        <f t="shared" si="19"/>
        <v>4.2463122701698941</v>
      </c>
      <c r="K108">
        <f t="shared" si="17"/>
        <v>16432.013902323073</v>
      </c>
      <c r="L108" s="24"/>
      <c r="M108" s="24"/>
    </row>
    <row r="109" spans="2:13" x14ac:dyDescent="0.35">
      <c r="B109">
        <v>1977</v>
      </c>
      <c r="C109" t="s">
        <v>181</v>
      </c>
      <c r="D109">
        <v>17566.502753826528</v>
      </c>
      <c r="E109">
        <f t="shared" si="15"/>
        <v>9.7737491149160949</v>
      </c>
      <c r="F109">
        <f t="shared" si="18"/>
        <v>18249.886597009117</v>
      </c>
      <c r="G109">
        <f t="shared" si="16"/>
        <v>9.8119141451288172</v>
      </c>
      <c r="H109">
        <f t="shared" si="19"/>
        <v>3.4840245601333031</v>
      </c>
      <c r="K109">
        <f t="shared" si="17"/>
        <v>16727.790152564889</v>
      </c>
      <c r="L109" s="24"/>
      <c r="M109" s="24"/>
    </row>
    <row r="110" spans="2:13" x14ac:dyDescent="0.35">
      <c r="B110">
        <v>1978</v>
      </c>
      <c r="C110" t="s">
        <v>181</v>
      </c>
      <c r="D110">
        <v>18372.972123009189</v>
      </c>
      <c r="E110">
        <f t="shared" si="15"/>
        <v>9.8186359573382909</v>
      </c>
      <c r="F110">
        <f t="shared" si="18"/>
        <v>18595.996917237913</v>
      </c>
      <c r="G110">
        <f t="shared" si="16"/>
        <v>9.8307016170349133</v>
      </c>
      <c r="H110">
        <f t="shared" si="19"/>
        <v>4.5909500626525546</v>
      </c>
      <c r="K110">
        <f t="shared" si="17"/>
        <v>17028.890375311057</v>
      </c>
      <c r="L110" s="24"/>
      <c r="M110" s="24"/>
    </row>
    <row r="111" spans="2:13" x14ac:dyDescent="0.35">
      <c r="B111">
        <v>1979</v>
      </c>
      <c r="C111" t="s">
        <v>181</v>
      </c>
      <c r="D111">
        <v>18789.393703761303</v>
      </c>
      <c r="E111">
        <f t="shared" si="15"/>
        <v>9.841047824923713</v>
      </c>
      <c r="F111">
        <f t="shared" si="18"/>
        <v>18948.671242844612</v>
      </c>
      <c r="G111">
        <f t="shared" si="16"/>
        <v>9.8494890889410112</v>
      </c>
      <c r="H111">
        <f t="shared" si="19"/>
        <v>2.2664900265679577</v>
      </c>
      <c r="K111">
        <f t="shared" si="17"/>
        <v>17335.410402066656</v>
      </c>
      <c r="L111" s="24"/>
      <c r="M111" s="24"/>
    </row>
    <row r="112" spans="2:13" x14ac:dyDescent="0.35">
      <c r="B112">
        <v>1980</v>
      </c>
      <c r="C112" t="s">
        <v>181</v>
      </c>
      <c r="D112">
        <v>18577.36665413365</v>
      </c>
      <c r="E112">
        <f t="shared" si="15"/>
        <v>9.8296992721904228</v>
      </c>
      <c r="F112">
        <f t="shared" si="18"/>
        <v>19308.034060630336</v>
      </c>
      <c r="G112">
        <f t="shared" si="16"/>
        <v>9.8682765608471072</v>
      </c>
      <c r="H112">
        <f t="shared" si="19"/>
        <v>-1.1284400815190221</v>
      </c>
      <c r="K112">
        <f t="shared" si="17"/>
        <v>17647.447789303857</v>
      </c>
      <c r="L112" s="24"/>
      <c r="M112" s="24"/>
    </row>
    <row r="113" spans="2:13" x14ac:dyDescent="0.35">
      <c r="B113">
        <v>1981</v>
      </c>
      <c r="C113" t="s">
        <v>181</v>
      </c>
      <c r="D113">
        <v>18855.55486999598</v>
      </c>
      <c r="E113">
        <f t="shared" si="15"/>
        <v>9.8445628375276044</v>
      </c>
      <c r="F113">
        <f t="shared" si="18"/>
        <v>19674.212218296721</v>
      </c>
      <c r="G113">
        <f t="shared" si="16"/>
        <v>9.8870640327532033</v>
      </c>
      <c r="H113">
        <f t="shared" si="19"/>
        <v>1.4974577454465621</v>
      </c>
      <c r="K113">
        <f t="shared" si="17"/>
        <v>17965.101849511328</v>
      </c>
      <c r="L113" s="24"/>
      <c r="M113" s="24"/>
    </row>
    <row r="114" spans="2:13" x14ac:dyDescent="0.35">
      <c r="B114">
        <v>1982</v>
      </c>
      <c r="C114" t="s">
        <v>181</v>
      </c>
      <c r="D114">
        <v>18325.120263083551</v>
      </c>
      <c r="E114">
        <f t="shared" si="15"/>
        <v>9.8160280895209606</v>
      </c>
      <c r="F114">
        <f t="shared" si="18"/>
        <v>20047.334969220548</v>
      </c>
      <c r="G114">
        <f t="shared" si="16"/>
        <v>9.9058515046592994</v>
      </c>
      <c r="H114">
        <f t="shared" si="19"/>
        <v>-2.8131476934496691</v>
      </c>
      <c r="K114">
        <f t="shared" si="17"/>
        <v>18288.473682802531</v>
      </c>
      <c r="L114" s="24"/>
      <c r="M114" s="24"/>
    </row>
    <row r="115" spans="2:13" x14ac:dyDescent="0.35">
      <c r="B115">
        <v>1983</v>
      </c>
      <c r="C115" t="s">
        <v>181</v>
      </c>
      <c r="D115">
        <v>18920.156391092147</v>
      </c>
      <c r="E115">
        <f t="shared" si="15"/>
        <v>9.8479831084856677</v>
      </c>
      <c r="F115">
        <f t="shared" si="18"/>
        <v>20427.534018077542</v>
      </c>
      <c r="G115">
        <f t="shared" si="16"/>
        <v>9.9246389765653955</v>
      </c>
      <c r="H115">
        <f t="shared" si="19"/>
        <v>3.2471062643300241</v>
      </c>
      <c r="K115">
        <f t="shared" si="17"/>
        <v>18617.666209092975</v>
      </c>
      <c r="L115" s="24"/>
      <c r="M115" s="24"/>
    </row>
    <row r="116" spans="2:13" x14ac:dyDescent="0.35">
      <c r="B116">
        <v>1984</v>
      </c>
      <c r="C116" t="s">
        <v>181</v>
      </c>
      <c r="D116">
        <v>20122.667101821073</v>
      </c>
      <c r="E116">
        <f t="shared" si="15"/>
        <v>9.9096021751610674</v>
      </c>
      <c r="F116">
        <f t="shared" si="18"/>
        <v>20814.943567331404</v>
      </c>
      <c r="G116">
        <f t="shared" si="16"/>
        <v>9.9434264484714934</v>
      </c>
      <c r="H116">
        <f t="shared" si="19"/>
        <v>6.3557123200899346</v>
      </c>
      <c r="K116">
        <f t="shared" si="17"/>
        <v>18952.784200856648</v>
      </c>
      <c r="L116" s="24"/>
      <c r="M116" s="24"/>
    </row>
    <row r="117" spans="2:13" x14ac:dyDescent="0.35">
      <c r="B117">
        <v>1985</v>
      </c>
      <c r="C117" t="s">
        <v>181</v>
      </c>
      <c r="D117">
        <v>20717.322960076497</v>
      </c>
      <c r="E117">
        <f t="shared" si="15"/>
        <v>9.9387254872577717</v>
      </c>
      <c r="F117">
        <f t="shared" si="18"/>
        <v>21209.700364604545</v>
      </c>
      <c r="G117">
        <f t="shared" si="16"/>
        <v>9.9622139203775895</v>
      </c>
      <c r="H117">
        <f t="shared" si="19"/>
        <v>2.9551542807245923</v>
      </c>
      <c r="K117">
        <f t="shared" si="17"/>
        <v>19293.934316472067</v>
      </c>
      <c r="L117" s="24"/>
      <c r="M117" s="24"/>
    </row>
    <row r="118" spans="2:13" x14ac:dyDescent="0.35">
      <c r="B118">
        <v>1986</v>
      </c>
      <c r="C118" t="s">
        <v>181</v>
      </c>
      <c r="D118">
        <v>21236.085463351239</v>
      </c>
      <c r="E118">
        <f t="shared" si="15"/>
        <v>9.963457158151634</v>
      </c>
      <c r="F118">
        <f t="shared" si="18"/>
        <v>21611.943750947183</v>
      </c>
      <c r="G118">
        <f t="shared" si="16"/>
        <v>9.9810013922836855</v>
      </c>
      <c r="H118">
        <f t="shared" si="19"/>
        <v>2.5040035542933214</v>
      </c>
      <c r="K118">
        <f t="shared" si="17"/>
        <v>19641.225134168566</v>
      </c>
      <c r="L118" s="24"/>
      <c r="M118" s="24"/>
    </row>
    <row r="119" spans="2:13" x14ac:dyDescent="0.35">
      <c r="B119">
        <v>1987</v>
      </c>
      <c r="C119" t="s">
        <v>181</v>
      </c>
      <c r="D119">
        <v>21787.693674127881</v>
      </c>
      <c r="E119">
        <f t="shared" si="15"/>
        <v>9.9891005790201106</v>
      </c>
      <c r="F119">
        <f t="shared" si="18"/>
        <v>22021.81571002187</v>
      </c>
      <c r="G119">
        <f t="shared" si="16"/>
        <v>9.9997888641897816</v>
      </c>
      <c r="H119">
        <f t="shared" si="19"/>
        <v>2.5975041950579536</v>
      </c>
      <c r="K119">
        <f t="shared" si="17"/>
        <v>19994.767186583602</v>
      </c>
      <c r="L119" s="24"/>
      <c r="M119" s="24"/>
    </row>
    <row r="120" spans="2:13" x14ac:dyDescent="0.35">
      <c r="B120">
        <v>1988</v>
      </c>
      <c r="C120" t="s">
        <v>181</v>
      </c>
      <c r="D120">
        <v>22499.441620233243</v>
      </c>
      <c r="E120">
        <f t="shared" si="15"/>
        <v>10.021245771006045</v>
      </c>
      <c r="F120">
        <f t="shared" si="18"/>
        <v>22439.460918220822</v>
      </c>
      <c r="G120">
        <f t="shared" si="16"/>
        <v>10.018576336095878</v>
      </c>
      <c r="H120">
        <f t="shared" si="19"/>
        <v>3.2667429455855546</v>
      </c>
      <c r="K120">
        <f t="shared" si="17"/>
        <v>20354.672995942106</v>
      </c>
      <c r="L120" s="24"/>
      <c r="M120" s="24"/>
    </row>
    <row r="121" spans="2:13" x14ac:dyDescent="0.35">
      <c r="B121">
        <v>1989</v>
      </c>
      <c r="C121" t="s">
        <v>181</v>
      </c>
      <c r="D121">
        <v>23059.278193599523</v>
      </c>
      <c r="E121">
        <f t="shared" si="15"/>
        <v>10.045823492101565</v>
      </c>
      <c r="F121">
        <f t="shared" si="18"/>
        <v>22865.026795733713</v>
      </c>
      <c r="G121">
        <f t="shared" si="16"/>
        <v>10.037363808001974</v>
      </c>
      <c r="H121">
        <f t="shared" si="19"/>
        <v>2.4882242982547265</v>
      </c>
      <c r="K121">
        <f t="shared" si="17"/>
        <v>20721.057109869063</v>
      </c>
      <c r="L121" s="24"/>
      <c r="M121" s="24"/>
    </row>
    <row r="122" spans="2:13" x14ac:dyDescent="0.35">
      <c r="B122">
        <v>1990</v>
      </c>
      <c r="C122" t="s">
        <v>181</v>
      </c>
      <c r="D122">
        <v>23200.560312401587</v>
      </c>
      <c r="E122">
        <f t="shared" si="15"/>
        <v>10.051931708759382</v>
      </c>
      <c r="F122">
        <f t="shared" si="18"/>
        <v>23298.663558583972</v>
      </c>
      <c r="G122">
        <f t="shared" si="16"/>
        <v>10.056151279908072</v>
      </c>
      <c r="H122">
        <f t="shared" si="19"/>
        <v>0.61269098545018164</v>
      </c>
      <c r="K122">
        <f t="shared" si="17"/>
        <v>21094.036137846706</v>
      </c>
      <c r="L122" s="24"/>
      <c r="M122" s="24"/>
    </row>
    <row r="123" spans="2:13" x14ac:dyDescent="0.35">
      <c r="B123">
        <v>1991</v>
      </c>
      <c r="C123" t="s">
        <v>181</v>
      </c>
      <c r="D123">
        <v>22832.790045888927</v>
      </c>
      <c r="E123">
        <f t="shared" si="15"/>
        <v>10.03595294168843</v>
      </c>
      <c r="F123">
        <f t="shared" si="18"/>
        <v>23740.524271651964</v>
      </c>
      <c r="G123">
        <f t="shared" si="16"/>
        <v>10.074938751814168</v>
      </c>
      <c r="H123">
        <f t="shared" si="19"/>
        <v>-1.5851783817310339</v>
      </c>
      <c r="K123">
        <f t="shared" si="17"/>
        <v>21473.728788327946</v>
      </c>
      <c r="L123" s="24"/>
      <c r="M123" s="24"/>
    </row>
    <row r="124" spans="2:13" x14ac:dyDescent="0.35">
      <c r="B124">
        <v>1992</v>
      </c>
      <c r="C124" t="s">
        <v>181</v>
      </c>
      <c r="D124">
        <v>23284.981879676943</v>
      </c>
      <c r="E124">
        <f t="shared" si="15"/>
        <v>10.055563877218921</v>
      </c>
      <c r="F124">
        <f t="shared" si="18"/>
        <v>24190.764902703751</v>
      </c>
      <c r="G124">
        <f t="shared" si="16"/>
        <v>10.093726223720264</v>
      </c>
      <c r="H124">
        <f t="shared" si="19"/>
        <v>1.9804493138123158</v>
      </c>
      <c r="K124">
        <f t="shared" si="17"/>
        <v>21860.25590651785</v>
      </c>
      <c r="L124" s="24"/>
      <c r="M124" s="24"/>
    </row>
    <row r="125" spans="2:13" x14ac:dyDescent="0.35">
      <c r="B125">
        <v>1993</v>
      </c>
      <c r="C125" t="s">
        <v>181</v>
      </c>
      <c r="D125">
        <v>23640.112579572778</v>
      </c>
      <c r="E125">
        <f t="shared" si="15"/>
        <v>10.070700233757966</v>
      </c>
      <c r="F125">
        <f t="shared" si="18"/>
        <v>24649.544377444512</v>
      </c>
      <c r="G125">
        <f t="shared" si="16"/>
        <v>10.11251369562636</v>
      </c>
      <c r="H125">
        <f t="shared" si="19"/>
        <v>1.5251491357431313</v>
      </c>
      <c r="K125">
        <f t="shared" si="17"/>
        <v>22253.740512835171</v>
      </c>
      <c r="L125" s="24"/>
      <c r="M125" s="24"/>
    </row>
    <row r="126" spans="2:13" x14ac:dyDescent="0.35">
      <c r="B126">
        <v>1994</v>
      </c>
      <c r="C126" t="s">
        <v>181</v>
      </c>
      <c r="D126">
        <v>24312.788958487981</v>
      </c>
      <c r="E126">
        <f t="shared" si="15"/>
        <v>10.098757785472198</v>
      </c>
      <c r="F126">
        <f t="shared" si="18"/>
        <v>25117.024635616053</v>
      </c>
      <c r="G126">
        <f t="shared" si="16"/>
        <v>10.131301167532456</v>
      </c>
      <c r="H126">
        <f t="shared" si="19"/>
        <v>2.8454872059131331</v>
      </c>
      <c r="K126">
        <f t="shared" si="17"/>
        <v>22654.307842066206</v>
      </c>
      <c r="L126" s="24"/>
      <c r="M126" s="24"/>
    </row>
    <row r="127" spans="2:13" x14ac:dyDescent="0.35">
      <c r="B127">
        <v>1995</v>
      </c>
      <c r="C127" t="s">
        <v>181</v>
      </c>
      <c r="D127">
        <v>24637.329856251428</v>
      </c>
      <c r="E127">
        <f t="shared" si="15"/>
        <v>10.112018045551851</v>
      </c>
      <c r="F127">
        <f t="shared" si="18"/>
        <v>25593.370688158226</v>
      </c>
      <c r="G127">
        <f t="shared" si="16"/>
        <v>10.150088639438554</v>
      </c>
      <c r="H127">
        <f t="shared" si="19"/>
        <v>1.3348567221867169</v>
      </c>
      <c r="K127">
        <f t="shared" si="17"/>
        <v>23062.085383223399</v>
      </c>
      <c r="L127" s="24"/>
      <c r="M127" s="24"/>
    </row>
    <row r="128" spans="2:13" x14ac:dyDescent="0.35">
      <c r="B128">
        <v>1996</v>
      </c>
      <c r="C128" t="s">
        <v>181</v>
      </c>
      <c r="D128">
        <v>25263.10164908837</v>
      </c>
      <c r="E128">
        <f t="shared" si="15"/>
        <v>10.137100177324903</v>
      </c>
      <c r="F128">
        <f t="shared" si="18"/>
        <v>26078.750675454387</v>
      </c>
      <c r="G128">
        <f t="shared" si="16"/>
        <v>10.16887611134465</v>
      </c>
      <c r="H128">
        <f t="shared" si="19"/>
        <v>2.5399334931506701</v>
      </c>
      <c r="K128">
        <f t="shared" si="17"/>
        <v>23477.202920121421</v>
      </c>
      <c r="L128" s="24"/>
      <c r="M128" s="24"/>
    </row>
    <row r="129" spans="2:13" x14ac:dyDescent="0.35">
      <c r="B129">
        <v>1997</v>
      </c>
      <c r="C129" t="s">
        <v>181</v>
      </c>
      <c r="D129">
        <v>26074.239422588977</v>
      </c>
      <c r="E129">
        <f t="shared" si="15"/>
        <v>10.168703110607082</v>
      </c>
      <c r="F129">
        <f t="shared" si="18"/>
        <v>26573.335926681517</v>
      </c>
      <c r="G129">
        <f t="shared" si="16"/>
        <v>10.187663583250746</v>
      </c>
      <c r="H129">
        <f t="shared" si="19"/>
        <v>3.21076083517986</v>
      </c>
      <c r="K129">
        <f t="shared" si="17"/>
        <v>23899.792572683607</v>
      </c>
      <c r="L129" s="24"/>
      <c r="M129" s="24"/>
    </row>
    <row r="130" spans="2:13" x14ac:dyDescent="0.35">
      <c r="B130">
        <v>1998</v>
      </c>
      <c r="C130" t="s">
        <v>181</v>
      </c>
      <c r="D130">
        <v>26893.450858320128</v>
      </c>
      <c r="E130">
        <f t="shared" ref="E130:E152" si="20">LN(D130)</f>
        <v>10.199638073432141</v>
      </c>
      <c r="F130">
        <f t="shared" si="18"/>
        <v>27077.3010202859</v>
      </c>
      <c r="G130">
        <f t="shared" ref="G130:G152" si="21">LN(F130)</f>
        <v>10.206451055156842</v>
      </c>
      <c r="H130">
        <f t="shared" si="19"/>
        <v>3.1418421164816079</v>
      </c>
      <c r="K130">
        <f t="shared" ref="K130:K155" si="22">K131/1.018</f>
        <v>24329.988838991914</v>
      </c>
      <c r="L130" s="24"/>
      <c r="M130" s="24"/>
    </row>
    <row r="131" spans="2:13" x14ac:dyDescent="0.35">
      <c r="B131">
        <v>1999</v>
      </c>
      <c r="C131" t="s">
        <v>181</v>
      </c>
      <c r="D131">
        <v>27869.812027671189</v>
      </c>
      <c r="E131">
        <f t="shared" si="20"/>
        <v>10.235299375841523</v>
      </c>
      <c r="F131">
        <f t="shared" ref="F131:F162" si="23">F130+(F130*$H$154/100)</f>
        <v>27590.82384560573</v>
      </c>
      <c r="G131">
        <f t="shared" si="21"/>
        <v>10.225238527062938</v>
      </c>
      <c r="H131">
        <f t="shared" ref="H131:H152" si="24">(-1+D131/D130)*100</f>
        <v>3.6304793107240885</v>
      </c>
      <c r="K131">
        <f t="shared" si="22"/>
        <v>24767.92863809377</v>
      </c>
      <c r="L131" s="24"/>
      <c r="M131" s="24"/>
    </row>
    <row r="132" spans="2:13" x14ac:dyDescent="0.35">
      <c r="B132">
        <v>2000</v>
      </c>
      <c r="C132" t="s">
        <v>181</v>
      </c>
      <c r="D132">
        <v>28701.934318309348</v>
      </c>
      <c r="E132">
        <f t="shared" si="20"/>
        <v>10.264719797327079</v>
      </c>
      <c r="F132">
        <f t="shared" si="23"/>
        <v>28114.085665662402</v>
      </c>
      <c r="G132">
        <f t="shared" si="21"/>
        <v>10.244025998969034</v>
      </c>
      <c r="H132">
        <f t="shared" si="24"/>
        <v>2.9857477682733169</v>
      </c>
      <c r="K132">
        <f t="shared" si="22"/>
        <v>25213.751353579457</v>
      </c>
      <c r="L132" s="24"/>
      <c r="M132" s="24"/>
    </row>
    <row r="133" spans="2:13" x14ac:dyDescent="0.35">
      <c r="B133">
        <v>2001</v>
      </c>
      <c r="C133" t="s">
        <v>181</v>
      </c>
      <c r="D133">
        <v>28726.094319273969</v>
      </c>
      <c r="E133">
        <f t="shared" si="20"/>
        <v>10.265561198397711</v>
      </c>
      <c r="F133">
        <f t="shared" si="23"/>
        <v>28647.271181142638</v>
      </c>
      <c r="G133">
        <f t="shared" si="21"/>
        <v>10.262813470875132</v>
      </c>
      <c r="H133">
        <f t="shared" si="24"/>
        <v>8.4175514781281713E-2</v>
      </c>
      <c r="K133">
        <f t="shared" si="22"/>
        <v>25667.598877943889</v>
      </c>
      <c r="L133" s="24"/>
      <c r="M133" s="24"/>
    </row>
    <row r="134" spans="2:13" x14ac:dyDescent="0.35">
      <c r="B134">
        <v>2002</v>
      </c>
      <c r="C134" t="s">
        <v>181</v>
      </c>
      <c r="D134">
        <v>28976.930192684358</v>
      </c>
      <c r="E134">
        <f t="shared" si="20"/>
        <v>10.274255281785056</v>
      </c>
      <c r="F134">
        <f t="shared" si="23"/>
        <v>29190.568595594043</v>
      </c>
      <c r="G134">
        <f t="shared" si="21"/>
        <v>10.281600942781228</v>
      </c>
      <c r="H134">
        <f t="shared" si="24"/>
        <v>0.87319866955282155</v>
      </c>
      <c r="K134">
        <f t="shared" si="22"/>
        <v>26129.615657746879</v>
      </c>
      <c r="L134" s="24"/>
      <c r="M134" s="24"/>
    </row>
    <row r="135" spans="2:13" x14ac:dyDescent="0.35">
      <c r="B135">
        <v>2003</v>
      </c>
      <c r="C135" t="s">
        <v>181</v>
      </c>
      <c r="D135">
        <v>29458.922506871182</v>
      </c>
      <c r="E135">
        <f t="shared" si="20"/>
        <v>10.290752114564013</v>
      </c>
      <c r="F135">
        <f t="shared" si="23"/>
        <v>29744.169681857089</v>
      </c>
      <c r="G135">
        <f t="shared" si="21"/>
        <v>10.300388414687324</v>
      </c>
      <c r="H135">
        <f t="shared" si="24"/>
        <v>1.6633656877446334</v>
      </c>
      <c r="K135">
        <f t="shared" si="22"/>
        <v>26599.948739586322</v>
      </c>
      <c r="L135" s="24"/>
      <c r="M135" s="24"/>
    </row>
    <row r="136" spans="2:13" x14ac:dyDescent="0.35">
      <c r="B136">
        <v>2004</v>
      </c>
      <c r="C136" t="s">
        <v>181</v>
      </c>
      <c r="D136">
        <v>30199.800860551808</v>
      </c>
      <c r="E136">
        <f t="shared" si="20"/>
        <v>10.315590609319758</v>
      </c>
      <c r="F136">
        <f t="shared" si="23"/>
        <v>30308.269849756998</v>
      </c>
      <c r="G136">
        <f t="shared" si="21"/>
        <v>10.31917588659342</v>
      </c>
      <c r="H136">
        <f t="shared" si="24"/>
        <v>2.5149540126860437</v>
      </c>
      <c r="K136">
        <f t="shared" si="22"/>
        <v>27078.747816898875</v>
      </c>
      <c r="L136" s="24"/>
      <c r="M136" s="24"/>
    </row>
    <row r="137" spans="2:13" x14ac:dyDescent="0.35">
      <c r="B137">
        <v>2005</v>
      </c>
      <c r="C137" t="s">
        <v>181</v>
      </c>
      <c r="D137">
        <v>30841.645496424466</v>
      </c>
      <c r="E137">
        <f t="shared" si="20"/>
        <v>10.336621182169079</v>
      </c>
      <c r="F137">
        <f t="shared" si="23"/>
        <v>30883.068215079402</v>
      </c>
      <c r="G137">
        <f t="shared" si="21"/>
        <v>10.337963358499517</v>
      </c>
      <c r="H137">
        <f t="shared" si="24"/>
        <v>2.1253273782710913</v>
      </c>
      <c r="K137">
        <f t="shared" si="22"/>
        <v>27566.165277603053</v>
      </c>
      <c r="L137" s="24"/>
      <c r="M137" s="24"/>
    </row>
    <row r="138" spans="2:13" x14ac:dyDescent="0.35">
      <c r="B138">
        <v>2006</v>
      </c>
      <c r="C138" t="s">
        <v>181</v>
      </c>
      <c r="D138">
        <v>31357.539587735886</v>
      </c>
      <c r="E138">
        <f t="shared" si="20"/>
        <v>10.353210014362702</v>
      </c>
      <c r="F138">
        <f t="shared" si="23"/>
        <v>31468.767669854129</v>
      </c>
      <c r="G138">
        <f t="shared" si="21"/>
        <v>10.356750830405614</v>
      </c>
      <c r="H138">
        <f t="shared" si="24"/>
        <v>1.672719088127872</v>
      </c>
      <c r="K138">
        <f t="shared" si="22"/>
        <v>28062.356252599908</v>
      </c>
      <c r="L138" s="24"/>
      <c r="M138" s="24"/>
    </row>
    <row r="139" spans="2:13" x14ac:dyDescent="0.35">
      <c r="B139">
        <v>2007</v>
      </c>
      <c r="C139" t="s">
        <v>181</v>
      </c>
      <c r="D139">
        <v>31654.926754922406</v>
      </c>
      <c r="E139">
        <f t="shared" si="20"/>
        <v>10.362649079120628</v>
      </c>
      <c r="F139">
        <f t="shared" si="23"/>
        <v>32065.574953971922</v>
      </c>
      <c r="G139">
        <f t="shared" si="21"/>
        <v>10.37553830231171</v>
      </c>
      <c r="H139">
        <f t="shared" si="24"/>
        <v>0.94837532247851186</v>
      </c>
      <c r="K139">
        <f t="shared" si="22"/>
        <v>28567.478665146707</v>
      </c>
      <c r="L139" s="24"/>
      <c r="M139" s="24"/>
    </row>
    <row r="140" spans="2:13" x14ac:dyDescent="0.35">
      <c r="B140">
        <v>2008</v>
      </c>
      <c r="C140" t="s">
        <v>181</v>
      </c>
      <c r="D140">
        <v>31251.266490333088</v>
      </c>
      <c r="E140">
        <f t="shared" si="20"/>
        <v>10.349815182033982</v>
      </c>
      <c r="F140">
        <f t="shared" si="23"/>
        <v>32673.700728159387</v>
      </c>
      <c r="G140">
        <f t="shared" si="21"/>
        <v>10.394325774217807</v>
      </c>
      <c r="H140">
        <f t="shared" si="24"/>
        <v>-1.2751893811491666</v>
      </c>
      <c r="K140">
        <f t="shared" si="22"/>
        <v>29081.693281119347</v>
      </c>
      <c r="L140" s="24"/>
      <c r="M140" s="24"/>
    </row>
    <row r="141" spans="2:13" x14ac:dyDescent="0.35">
      <c r="B141">
        <v>2009</v>
      </c>
      <c r="C141" t="s">
        <v>181</v>
      </c>
      <c r="D141">
        <v>29898.64421649179</v>
      </c>
      <c r="E141">
        <f t="shared" si="20"/>
        <v>10.305568414420669</v>
      </c>
      <c r="F141">
        <f t="shared" si="23"/>
        <v>33293.359648337901</v>
      </c>
      <c r="G141">
        <f t="shared" si="21"/>
        <v>10.413113246123903</v>
      </c>
      <c r="H141">
        <f t="shared" si="24"/>
        <v>-4.3282158636985262</v>
      </c>
      <c r="K141">
        <f t="shared" si="22"/>
        <v>29605.163760179497</v>
      </c>
      <c r="L141" s="24"/>
      <c r="M141" s="24"/>
    </row>
    <row r="142" spans="2:13" x14ac:dyDescent="0.35">
      <c r="B142">
        <v>2010</v>
      </c>
      <c r="C142" t="s">
        <v>181</v>
      </c>
      <c r="D142">
        <v>30491.34438076369</v>
      </c>
      <c r="E142">
        <f t="shared" si="20"/>
        <v>10.325198131524642</v>
      </c>
      <c r="F142">
        <f t="shared" si="23"/>
        <v>33924.770441392757</v>
      </c>
      <c r="G142">
        <f t="shared" si="21"/>
        <v>10.431900718029999</v>
      </c>
      <c r="H142">
        <f t="shared" si="24"/>
        <v>1.9823646851015786</v>
      </c>
      <c r="K142">
        <f t="shared" si="22"/>
        <v>30138.056707862728</v>
      </c>
      <c r="L142" s="24"/>
      <c r="M142" s="24"/>
    </row>
    <row r="143" spans="2:13" x14ac:dyDescent="0.35">
      <c r="B143">
        <v>2011</v>
      </c>
      <c r="C143" t="s">
        <v>181</v>
      </c>
      <c r="D143">
        <v>30745.458205621639</v>
      </c>
      <c r="E143">
        <f t="shared" si="20"/>
        <v>10.333497561695662</v>
      </c>
      <c r="F143">
        <f t="shared" si="23"/>
        <v>34568.155982379249</v>
      </c>
      <c r="G143">
        <f t="shared" si="21"/>
        <v>10.450688189936097</v>
      </c>
      <c r="H143">
        <f t="shared" si="24"/>
        <v>0.83339659178249814</v>
      </c>
      <c r="K143">
        <f t="shared" si="22"/>
        <v>30680.541728604258</v>
      </c>
      <c r="L143" s="24"/>
      <c r="M143" s="24"/>
    </row>
    <row r="144" spans="2:13" x14ac:dyDescent="0.35">
      <c r="B144">
        <v>2012</v>
      </c>
      <c r="C144" t="s">
        <v>181</v>
      </c>
      <c r="D144">
        <v>31224.222253421813</v>
      </c>
      <c r="E144">
        <f t="shared" si="20"/>
        <v>10.348949426866819</v>
      </c>
      <c r="F144">
        <f t="shared" si="23"/>
        <v>35223.743373193007</v>
      </c>
      <c r="G144">
        <f t="shared" si="21"/>
        <v>10.469475661842193</v>
      </c>
      <c r="H144">
        <f t="shared" si="24"/>
        <v>1.5571862503992007</v>
      </c>
      <c r="K144">
        <f t="shared" si="22"/>
        <v>31232.791479719133</v>
      </c>
      <c r="L144" s="24"/>
      <c r="M144" s="24"/>
    </row>
    <row r="145" spans="2:16" x14ac:dyDescent="0.35">
      <c r="B145">
        <v>2013</v>
      </c>
      <c r="C145" t="s">
        <v>181</v>
      </c>
      <c r="D145">
        <v>31581.707325592328</v>
      </c>
      <c r="E145">
        <f t="shared" si="20"/>
        <v>10.36033334985656</v>
      </c>
      <c r="F145">
        <f t="shared" si="23"/>
        <v>35891.764022732314</v>
      </c>
      <c r="G145">
        <f t="shared" si="21"/>
        <v>10.488263133748289</v>
      </c>
      <c r="H145">
        <f t="shared" si="24"/>
        <v>1.1448966423217799</v>
      </c>
      <c r="K145">
        <f t="shared" si="22"/>
        <v>31794.981726354079</v>
      </c>
      <c r="L145" s="24"/>
      <c r="M145" s="24"/>
    </row>
    <row r="146" spans="2:16" x14ac:dyDescent="0.35">
      <c r="B146">
        <v>2014</v>
      </c>
      <c r="C146" t="s">
        <v>181</v>
      </c>
      <c r="D146">
        <v>32072.18365577019</v>
      </c>
      <c r="E146">
        <f t="shared" si="20"/>
        <v>10.375744380664459</v>
      </c>
      <c r="F146">
        <f t="shared" si="23"/>
        <v>36572.45372858068</v>
      </c>
      <c r="G146">
        <f t="shared" si="21"/>
        <v>10.507050605654385</v>
      </c>
      <c r="H146">
        <f t="shared" si="24"/>
        <v>1.553039312033655</v>
      </c>
      <c r="K146">
        <f t="shared" si="22"/>
        <v>32367.291397428453</v>
      </c>
      <c r="L146" s="24"/>
      <c r="M146" s="24"/>
    </row>
    <row r="147" spans="2:16" x14ac:dyDescent="0.35">
      <c r="B147">
        <v>2015</v>
      </c>
      <c r="C147" t="s">
        <v>181</v>
      </c>
      <c r="D147">
        <v>32703.493039904108</v>
      </c>
      <c r="E147">
        <f t="shared" si="20"/>
        <v>10.395237171972585</v>
      </c>
      <c r="F147">
        <f t="shared" si="23"/>
        <v>37266.05276023857</v>
      </c>
      <c r="G147">
        <f t="shared" si="21"/>
        <v>10.525838077560481</v>
      </c>
      <c r="H147">
        <f t="shared" si="24"/>
        <v>1.968401624628191</v>
      </c>
      <c r="K147">
        <f t="shared" si="22"/>
        <v>32949.902642582165</v>
      </c>
      <c r="L147" s="24"/>
      <c r="M147" s="24"/>
    </row>
    <row r="148" spans="2:16" x14ac:dyDescent="0.35">
      <c r="B148">
        <v>2016</v>
      </c>
      <c r="C148" t="s">
        <v>181</v>
      </c>
      <c r="D148">
        <v>33012.767870838506</v>
      </c>
      <c r="E148">
        <f t="shared" si="20"/>
        <v>10.404649670797035</v>
      </c>
      <c r="F148">
        <f t="shared" si="23"/>
        <v>37972.805943933592</v>
      </c>
      <c r="G148">
        <f t="shared" si="21"/>
        <v>10.544625549466577</v>
      </c>
      <c r="H148">
        <f t="shared" si="24"/>
        <v>0.94569357027711742</v>
      </c>
      <c r="K148">
        <f t="shared" si="22"/>
        <v>33543.000890148644</v>
      </c>
      <c r="L148" s="24"/>
      <c r="M148" s="24"/>
    </row>
    <row r="149" spans="2:16" x14ac:dyDescent="0.35">
      <c r="B149">
        <v>2017</v>
      </c>
      <c r="C149" t="s">
        <v>181</v>
      </c>
      <c r="D149">
        <v>33543.679861697616</v>
      </c>
      <c r="E149">
        <f t="shared" si="20"/>
        <v>10.420603744973002</v>
      </c>
      <c r="F149">
        <f t="shared" si="23"/>
        <v>38692.962749039143</v>
      </c>
      <c r="G149">
        <f t="shared" si="21"/>
        <v>10.563413021372675</v>
      </c>
      <c r="H149">
        <f t="shared" si="24"/>
        <v>1.6082019930479197</v>
      </c>
      <c r="K149">
        <f t="shared" si="22"/>
        <v>34146.774906171318</v>
      </c>
      <c r="L149" s="24"/>
      <c r="M149" s="24"/>
    </row>
    <row r="150" spans="2:16" x14ac:dyDescent="0.35">
      <c r="B150">
        <v>2018</v>
      </c>
      <c r="C150" t="s">
        <v>181</v>
      </c>
      <c r="D150">
        <v>34338.77075550321</v>
      </c>
      <c r="E150">
        <f t="shared" si="20"/>
        <v>10.44403033752373</v>
      </c>
      <c r="F150">
        <f t="shared" si="23"/>
        <v>39426.777376131977</v>
      </c>
      <c r="G150">
        <f t="shared" si="21"/>
        <v>10.582200493278771</v>
      </c>
      <c r="H150">
        <f t="shared" si="24"/>
        <v>2.3703150551275032</v>
      </c>
      <c r="K150">
        <f t="shared" si="22"/>
        <v>34761.416854482406</v>
      </c>
      <c r="L150" s="24"/>
      <c r="M150" s="24"/>
    </row>
    <row r="151" spans="2:16" x14ac:dyDescent="0.35">
      <c r="B151">
        <v>2019</v>
      </c>
      <c r="C151" t="s">
        <v>181</v>
      </c>
      <c r="D151">
        <v>34961.835051325332</v>
      </c>
      <c r="E151">
        <f t="shared" si="20"/>
        <v>10.462012318418386</v>
      </c>
      <c r="F151">
        <f t="shared" si="23"/>
        <v>40174.508846719786</v>
      </c>
      <c r="G151">
        <f t="shared" si="21"/>
        <v>10.600987965184867</v>
      </c>
      <c r="H151">
        <f t="shared" si="24"/>
        <v>1.8144630169158571</v>
      </c>
      <c r="K151">
        <f t="shared" si="22"/>
        <v>35387.122357863089</v>
      </c>
      <c r="L151" s="24"/>
      <c r="M151" s="24"/>
    </row>
    <row r="152" spans="2:16" x14ac:dyDescent="0.35">
      <c r="B152">
        <v>2020</v>
      </c>
      <c r="C152" t="s">
        <v>181</v>
      </c>
      <c r="D152">
        <v>33646.261755272411</v>
      </c>
      <c r="E152">
        <f t="shared" si="20"/>
        <v>10.423657236933574</v>
      </c>
      <c r="F152">
        <f t="shared" si="23"/>
        <v>40936.421094670492</v>
      </c>
      <c r="G152">
        <f t="shared" si="21"/>
        <v>10.619775437090963</v>
      </c>
      <c r="H152">
        <f t="shared" si="24"/>
        <v>-3.7628839965682781</v>
      </c>
      <c r="K152">
        <f t="shared" si="22"/>
        <v>36024.090560304627</v>
      </c>
      <c r="L152" s="24"/>
      <c r="M152" s="24"/>
    </row>
    <row r="153" spans="2:16" x14ac:dyDescent="0.35">
      <c r="B153">
        <v>2021</v>
      </c>
      <c r="D153">
        <v>35683.581640982185</v>
      </c>
      <c r="F153">
        <f t="shared" si="23"/>
        <v>41712.783059375477</v>
      </c>
      <c r="K153">
        <f t="shared" si="22"/>
        <v>36672.524190390111</v>
      </c>
      <c r="L153" s="24"/>
      <c r="M153" s="24"/>
    </row>
    <row r="154" spans="2:16" x14ac:dyDescent="0.35">
      <c r="B154">
        <v>2022</v>
      </c>
      <c r="D154">
        <v>36580.12025800642</v>
      </c>
      <c r="F154">
        <f t="shared" si="23"/>
        <v>42503.868780679666</v>
      </c>
      <c r="H154">
        <f>AVERAGE(H3:H152)</f>
        <v>1.8965066899950855</v>
      </c>
      <c r="K154">
        <f t="shared" si="22"/>
        <v>37332.629625817135</v>
      </c>
      <c r="L154" s="24"/>
      <c r="M154" s="24"/>
    </row>
    <row r="155" spans="2:16" x14ac:dyDescent="0.35">
      <c r="B155">
        <v>2023</v>
      </c>
      <c r="D155">
        <v>37636.319279608571</v>
      </c>
      <c r="F155">
        <f t="shared" si="23"/>
        <v>43309.95749561199</v>
      </c>
      <c r="K155">
        <f t="shared" si="22"/>
        <v>38004.616959081846</v>
      </c>
      <c r="L155" s="24"/>
      <c r="M155" s="24"/>
    </row>
    <row r="156" spans="2:16" x14ac:dyDescent="0.35">
      <c r="B156">
        <v>2024</v>
      </c>
      <c r="D156">
        <v>38688.700064345321</v>
      </c>
      <c r="F156">
        <f t="shared" si="23"/>
        <v>44131.333736950299</v>
      </c>
      <c r="J156">
        <f>D156</f>
        <v>38688.700064345321</v>
      </c>
      <c r="K156">
        <f>D156</f>
        <v>38688.700064345321</v>
      </c>
      <c r="L156" s="24">
        <f>D156</f>
        <v>38688.700064345321</v>
      </c>
      <c r="M156" s="24">
        <f>D156</f>
        <v>38688.700064345321</v>
      </c>
      <c r="P156">
        <v>38688.700064345321</v>
      </c>
    </row>
    <row r="157" spans="2:16" x14ac:dyDescent="0.35">
      <c r="B157">
        <v>2025</v>
      </c>
      <c r="F157">
        <f t="shared" si="23"/>
        <v>44968.28743365562</v>
      </c>
      <c r="J157">
        <f t="shared" ref="J157:J167" si="25">(J156+J156*0.021)</f>
        <v>39501.162765696572</v>
      </c>
      <c r="K157">
        <f t="shared" ref="K157:K182" si="26">K156+(K156*0.018)</f>
        <v>39385.096665503537</v>
      </c>
      <c r="L157" s="24">
        <v>43762.93359375</v>
      </c>
      <c r="M157" s="24">
        <v>38102.24609375</v>
      </c>
      <c r="P157">
        <v>39385.096665503537</v>
      </c>
    </row>
    <row r="158" spans="2:16" x14ac:dyDescent="0.35">
      <c r="B158">
        <v>2026</v>
      </c>
      <c r="F158">
        <f t="shared" si="23"/>
        <v>45821.114013211118</v>
      </c>
      <c r="J158">
        <f t="shared" si="25"/>
        <v>40330.687183776201</v>
      </c>
      <c r="K158">
        <f t="shared" si="26"/>
        <v>40094.028405482604</v>
      </c>
      <c r="L158" s="24">
        <v>50790.9296875</v>
      </c>
      <c r="M158" s="24">
        <v>36716.01953125</v>
      </c>
      <c r="P158">
        <v>40094.028405482604</v>
      </c>
    </row>
    <row r="159" spans="2:16" x14ac:dyDescent="0.35">
      <c r="B159">
        <v>2027</v>
      </c>
      <c r="F159">
        <f t="shared" si="23"/>
        <v>46690.11450590194</v>
      </c>
      <c r="J159">
        <f t="shared" si="25"/>
        <v>41177.631614635502</v>
      </c>
      <c r="K159">
        <f t="shared" si="26"/>
        <v>40815.720916781291</v>
      </c>
      <c r="L159" s="24">
        <v>60554.18359375</v>
      </c>
      <c r="M159" s="24">
        <v>35243.296875</v>
      </c>
      <c r="P159">
        <v>40815.720916781291</v>
      </c>
    </row>
    <row r="160" spans="2:16" x14ac:dyDescent="0.35">
      <c r="B160">
        <v>2028</v>
      </c>
      <c r="F160">
        <f t="shared" si="23"/>
        <v>47575.595651072734</v>
      </c>
      <c r="J160">
        <f t="shared" si="25"/>
        <v>42042.361878542848</v>
      </c>
      <c r="K160">
        <f t="shared" si="26"/>
        <v>41550.403893283357</v>
      </c>
      <c r="L160" s="24">
        <v>74146.8046875</v>
      </c>
      <c r="M160" s="24">
        <v>33678.0234375</v>
      </c>
      <c r="P160">
        <v>41550.403893283357</v>
      </c>
    </row>
    <row r="161" spans="2:16" x14ac:dyDescent="0.35">
      <c r="B161">
        <v>2029</v>
      </c>
      <c r="F161">
        <f t="shared" si="23"/>
        <v>48477.870005400342</v>
      </c>
      <c r="J161">
        <f t="shared" si="25"/>
        <v>42925.251477992249</v>
      </c>
      <c r="K161">
        <f t="shared" si="26"/>
        <v>42298.311163362458</v>
      </c>
      <c r="L161" s="24">
        <v>93100.53125</v>
      </c>
      <c r="M161" s="24">
        <v>32013.72265625</v>
      </c>
      <c r="P161">
        <v>42298.311163362458</v>
      </c>
    </row>
    <row r="162" spans="2:16" x14ac:dyDescent="0.35">
      <c r="B162">
        <v>2030</v>
      </c>
      <c r="F162">
        <f t="shared" si="23"/>
        <v>49397.256053219884</v>
      </c>
      <c r="J162">
        <f t="shared" si="25"/>
        <v>43826.681759030085</v>
      </c>
      <c r="K162">
        <f t="shared" si="26"/>
        <v>43059.680764302982</v>
      </c>
      <c r="L162" s="24">
        <v>119559.8203125</v>
      </c>
      <c r="M162" s="24">
        <v>30243.45703125</v>
      </c>
      <c r="P162">
        <v>43059.680764302982</v>
      </c>
    </row>
    <row r="163" spans="2:16" x14ac:dyDescent="0.35">
      <c r="B163">
        <v>2031</v>
      </c>
      <c r="F163">
        <f t="shared" ref="F163:F182" si="27">F162+(F162*$H$154/100)</f>
        <v>50334.078318943204</v>
      </c>
      <c r="J163">
        <f t="shared" si="25"/>
        <v>44747.042075969715</v>
      </c>
      <c r="K163">
        <f t="shared" si="26"/>
        <v>43834.755018060438</v>
      </c>
      <c r="L163" s="24">
        <v>156526.875</v>
      </c>
      <c r="M163" s="24">
        <v>28359.82421875</v>
      </c>
      <c r="P163">
        <v>43834.755018060438</v>
      </c>
    </row>
    <row r="164" spans="2:16" x14ac:dyDescent="0.35">
      <c r="B164">
        <v>2032</v>
      </c>
      <c r="F164">
        <f t="shared" si="27"/>
        <v>51288.667481609329</v>
      </c>
      <c r="J164">
        <f t="shared" si="25"/>
        <v>45686.729959565077</v>
      </c>
      <c r="K164">
        <f t="shared" si="26"/>
        <v>44623.780608385525</v>
      </c>
      <c r="L164" s="24">
        <v>208204.828125</v>
      </c>
      <c r="M164" s="24">
        <v>26354.8671875</v>
      </c>
      <c r="P164">
        <v>44623.780608385525</v>
      </c>
    </row>
    <row r="165" spans="2:16" x14ac:dyDescent="0.35">
      <c r="B165">
        <v>2033</v>
      </c>
      <c r="F165">
        <f t="shared" si="27"/>
        <v>52261.360491607382</v>
      </c>
      <c r="J165">
        <f t="shared" si="25"/>
        <v>46646.151288715941</v>
      </c>
      <c r="K165">
        <f t="shared" si="26"/>
        <v>45427.008659336461</v>
      </c>
      <c r="L165" s="24">
        <v>280478</v>
      </c>
      <c r="M165" s="24">
        <v>24220.11328125</v>
      </c>
      <c r="P165">
        <v>45427.008659336461</v>
      </c>
    </row>
    <row r="166" spans="2:16" x14ac:dyDescent="0.35">
      <c r="B166">
        <v>2034</v>
      </c>
      <c r="F166">
        <f t="shared" si="27"/>
        <v>53252.500689613167</v>
      </c>
      <c r="J166">
        <f t="shared" si="25"/>
        <v>47625.720465778977</v>
      </c>
      <c r="K166">
        <f t="shared" si="26"/>
        <v>46244.694815204515</v>
      </c>
      <c r="L166" s="24">
        <v>381584.5</v>
      </c>
      <c r="M166" s="24">
        <v>21946.4609375</v>
      </c>
      <c r="P166">
        <v>46244.694815204515</v>
      </c>
    </row>
    <row r="167" spans="2:16" x14ac:dyDescent="0.35">
      <c r="B167">
        <v>2035</v>
      </c>
      <c r="F167">
        <f t="shared" si="27"/>
        <v>54262.437927781357</v>
      </c>
      <c r="J167">
        <f t="shared" si="25"/>
        <v>48625.860595560334</v>
      </c>
      <c r="K167">
        <f t="shared" si="26"/>
        <v>47077.099321878195</v>
      </c>
      <c r="L167" s="24">
        <v>523057.71875</v>
      </c>
      <c r="M167" s="24">
        <v>19524.19921875</v>
      </c>
      <c r="P167">
        <v>47077.099321878195</v>
      </c>
    </row>
    <row r="168" spans="2:16" x14ac:dyDescent="0.35">
      <c r="B168">
        <v>2036</v>
      </c>
      <c r="F168">
        <f t="shared" si="27"/>
        <v>55291.528693236163</v>
      </c>
      <c r="J168">
        <f t="shared" ref="J168:J182" si="28">(J167+J167*0.018)</f>
        <v>49501.126086280419</v>
      </c>
      <c r="K168">
        <f t="shared" si="26"/>
        <v>47924.487109672002</v>
      </c>
      <c r="L168" s="24">
        <v>721044.25</v>
      </c>
      <c r="M168" s="24">
        <v>16942.91796875</v>
      </c>
      <c r="P168">
        <v>47924.487109672002</v>
      </c>
    </row>
    <row r="169" spans="2:16" x14ac:dyDescent="0.35">
      <c r="B169">
        <v>2037</v>
      </c>
      <c r="F169">
        <f t="shared" si="27"/>
        <v>56340.136233903941</v>
      </c>
      <c r="J169">
        <f t="shared" si="28"/>
        <v>50392.146355833465</v>
      </c>
      <c r="K169">
        <f t="shared" si="26"/>
        <v>48787.127877646097</v>
      </c>
      <c r="L169" s="24">
        <v>998149.4375</v>
      </c>
      <c r="M169" s="24">
        <v>14191.4921875</v>
      </c>
      <c r="P169">
        <v>48787.127877646097</v>
      </c>
    </row>
    <row r="170" spans="2:16" x14ac:dyDescent="0.35">
      <c r="B170">
        <v>2038</v>
      </c>
      <c r="F170">
        <f t="shared" si="27"/>
        <v>57408.630686732271</v>
      </c>
      <c r="J170">
        <f t="shared" si="28"/>
        <v>51299.204990238468</v>
      </c>
      <c r="K170">
        <f t="shared" si="26"/>
        <v>49665.296179443729</v>
      </c>
      <c r="L170" s="24">
        <v>1386020.75</v>
      </c>
      <c r="M170" s="24">
        <v>11258.00390625</v>
      </c>
      <c r="P170">
        <v>49665.296179443729</v>
      </c>
    </row>
    <row r="171" spans="2:16" x14ac:dyDescent="0.35">
      <c r="B171">
        <v>2039</v>
      </c>
      <c r="F171">
        <f t="shared" si="27"/>
        <v>58497.389208340719</v>
      </c>
      <c r="J171">
        <f t="shared" si="28"/>
        <v>52222.590680062764</v>
      </c>
      <c r="K171">
        <f t="shared" si="26"/>
        <v>50559.271510673716</v>
      </c>
      <c r="L171" s="24">
        <v>1928964.75</v>
      </c>
      <c r="M171" s="24">
        <v>8129.71484375</v>
      </c>
      <c r="P171">
        <v>50559.271510673716</v>
      </c>
    </row>
    <row r="172" spans="2:16" x14ac:dyDescent="0.35">
      <c r="B172">
        <v>2040</v>
      </c>
      <c r="F172">
        <f t="shared" si="27"/>
        <v>59606.796108149363</v>
      </c>
      <c r="J172">
        <f t="shared" si="28"/>
        <v>53162.597312303893</v>
      </c>
      <c r="K172">
        <f t="shared" si="26"/>
        <v>51469.338397865846</v>
      </c>
      <c r="L172" s="24">
        <v>2689010</v>
      </c>
      <c r="M172" s="24">
        <v>4792.98828125</v>
      </c>
      <c r="P172">
        <v>51469.338397865846</v>
      </c>
    </row>
    <row r="173" spans="2:16" x14ac:dyDescent="0.35">
      <c r="B173">
        <v>2041</v>
      </c>
      <c r="F173">
        <f t="shared" si="27"/>
        <v>60737.242984032149</v>
      </c>
      <c r="J173">
        <f t="shared" si="28"/>
        <v>54119.524063925361</v>
      </c>
      <c r="K173">
        <f t="shared" si="26"/>
        <v>52395.786489027429</v>
      </c>
      <c r="L173" s="24">
        <v>3752997.75</v>
      </c>
      <c r="M173" s="24">
        <v>1233.2305908203125</v>
      </c>
      <c r="P173">
        <v>52395.786489027429</v>
      </c>
    </row>
    <row r="174" spans="2:16" x14ac:dyDescent="0.35">
      <c r="B174">
        <v>2042</v>
      </c>
      <c r="F174">
        <f t="shared" si="27"/>
        <v>61889.128860542893</v>
      </c>
      <c r="J174">
        <f t="shared" si="28"/>
        <v>55093.675497076016</v>
      </c>
      <c r="K174">
        <f t="shared" si="26"/>
        <v>53338.910645829921</v>
      </c>
      <c r="L174" s="24">
        <v>5242504.5</v>
      </c>
      <c r="M174" s="24">
        <v>-2565.167724609375</v>
      </c>
      <c r="P174">
        <v>53338.910645829921</v>
      </c>
    </row>
    <row r="175" spans="2:16" x14ac:dyDescent="0.35">
      <c r="B175">
        <v>2043</v>
      </c>
      <c r="F175">
        <f t="shared" si="27"/>
        <v>63062.860329762771</v>
      </c>
      <c r="J175">
        <f t="shared" si="28"/>
        <v>56085.361656023386</v>
      </c>
      <c r="K175">
        <f t="shared" si="26"/>
        <v>54299.01103745486</v>
      </c>
      <c r="L175" s="24">
        <v>7327738.5</v>
      </c>
      <c r="M175" s="24">
        <v>-6618.92578125</v>
      </c>
      <c r="P175">
        <v>54299.01103745486</v>
      </c>
    </row>
    <row r="176" spans="2:16" x14ac:dyDescent="0.35">
      <c r="B176">
        <v>2044</v>
      </c>
      <c r="F176">
        <f t="shared" si="27"/>
        <v>64258.851694818979</v>
      </c>
      <c r="J176">
        <f t="shared" si="28"/>
        <v>57094.898165831808</v>
      </c>
      <c r="K176">
        <f t="shared" si="26"/>
        <v>55276.39323612905</v>
      </c>
      <c r="L176" s="24">
        <v>10246989</v>
      </c>
      <c r="M176" s="24">
        <v>-10945.89453125</v>
      </c>
      <c r="P176">
        <v>55276.39323612905</v>
      </c>
    </row>
    <row r="177" spans="2:16" x14ac:dyDescent="0.35">
      <c r="B177">
        <v>2045</v>
      </c>
      <c r="F177">
        <f t="shared" si="27"/>
        <v>65477.525116125238</v>
      </c>
      <c r="J177">
        <f t="shared" si="28"/>
        <v>58122.60633281678</v>
      </c>
      <c r="K177">
        <f t="shared" si="26"/>
        <v>56271.368314379375</v>
      </c>
      <c r="L177" s="24">
        <v>14333866</v>
      </c>
      <c r="M177" s="24">
        <v>-15565.21484375</v>
      </c>
      <c r="P177">
        <v>56271.368314379375</v>
      </c>
    </row>
    <row r="178" spans="2:16" x14ac:dyDescent="0.35">
      <c r="B178">
        <v>2046</v>
      </c>
      <c r="F178">
        <f t="shared" si="27"/>
        <v>66719.310760395761</v>
      </c>
      <c r="J178">
        <f t="shared" si="28"/>
        <v>59168.813246807484</v>
      </c>
      <c r="K178">
        <f t="shared" si="26"/>
        <v>57284.252944038206</v>
      </c>
      <c r="L178" s="24">
        <v>20055416</v>
      </c>
      <c r="M178" s="24">
        <v>-20497.33984375</v>
      </c>
      <c r="P178">
        <v>57284.252944038206</v>
      </c>
    </row>
    <row r="179" spans="2:16" x14ac:dyDescent="0.35">
      <c r="B179">
        <v>2047</v>
      </c>
      <c r="F179">
        <f t="shared" si="27"/>
        <v>67984.646952485273</v>
      </c>
      <c r="J179">
        <f t="shared" si="28"/>
        <v>60233.85188525002</v>
      </c>
      <c r="K179">
        <f t="shared" si="26"/>
        <v>58315.369497030893</v>
      </c>
      <c r="L179" s="24">
        <v>28065508</v>
      </c>
      <c r="M179" s="24">
        <v>-25764.18359375</v>
      </c>
      <c r="P179">
        <v>58315.369497030893</v>
      </c>
    </row>
    <row r="180" spans="2:16" x14ac:dyDescent="0.35">
      <c r="B180">
        <v>2048</v>
      </c>
      <c r="F180">
        <f t="shared" si="27"/>
        <v>69273.980330108694</v>
      </c>
      <c r="J180">
        <f t="shared" si="28"/>
        <v>61318.061219184521</v>
      </c>
      <c r="K180">
        <f t="shared" si="26"/>
        <v>59365.046147977453</v>
      </c>
      <c r="L180" s="24">
        <v>39279564</v>
      </c>
      <c r="M180" s="24">
        <v>-31389.16015625</v>
      </c>
      <c r="P180">
        <v>59365.046147977453</v>
      </c>
    </row>
    <row r="181" spans="2:16" x14ac:dyDescent="0.35">
      <c r="B181">
        <v>2049</v>
      </c>
      <c r="F181">
        <f t="shared" si="27"/>
        <v>70587.766001495082</v>
      </c>
      <c r="J181">
        <f t="shared" si="28"/>
        <v>62421.786321129839</v>
      </c>
      <c r="K181">
        <f t="shared" si="26"/>
        <v>60433.616978641046</v>
      </c>
      <c r="L181" s="24">
        <v>54979164</v>
      </c>
      <c r="M181" s="24">
        <v>-37397.34765625</v>
      </c>
      <c r="P181">
        <v>60433.616978641046</v>
      </c>
    </row>
    <row r="182" spans="2:16" x14ac:dyDescent="0.35">
      <c r="B182">
        <v>2050</v>
      </c>
      <c r="F182">
        <f t="shared" si="27"/>
        <v>71926.467706031515</v>
      </c>
      <c r="J182">
        <f t="shared" si="28"/>
        <v>63545.378474910176</v>
      </c>
      <c r="K182">
        <f t="shared" si="26"/>
        <v>61521.422084256585</v>
      </c>
      <c r="L182" s="24">
        <v>76958528</v>
      </c>
      <c r="M182" s="24">
        <v>-43815.56640625</v>
      </c>
      <c r="P182">
        <v>61521.422084256585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F47B2-9CAD-460F-8931-DF3045140684}">
  <sheetPr>
    <tabColor theme="9" tint="0.59999389629810485"/>
  </sheetPr>
  <dimension ref="A1:F126"/>
  <sheetViews>
    <sheetView workbookViewId="0"/>
  </sheetViews>
  <sheetFormatPr defaultRowHeight="14.5" x14ac:dyDescent="0.35"/>
  <sheetData>
    <row r="1" spans="1:6" x14ac:dyDescent="0.35">
      <c r="A1" s="1" t="s">
        <v>182</v>
      </c>
      <c r="B1" s="1" t="s">
        <v>10</v>
      </c>
      <c r="C1" t="s">
        <v>183</v>
      </c>
    </row>
    <row r="2" spans="1:6" x14ac:dyDescent="0.35">
      <c r="A2" t="s">
        <v>17</v>
      </c>
      <c r="C2" t="s">
        <v>184</v>
      </c>
    </row>
    <row r="3" spans="1:6" x14ac:dyDescent="0.35">
      <c r="A3" t="s">
        <v>24</v>
      </c>
      <c r="C3" t="s">
        <v>185</v>
      </c>
    </row>
    <row r="4" spans="1:6" x14ac:dyDescent="0.35">
      <c r="A4" t="s">
        <v>29</v>
      </c>
      <c r="C4" t="s">
        <v>143</v>
      </c>
    </row>
    <row r="5" spans="1:6" x14ac:dyDescent="0.35">
      <c r="A5" t="s">
        <v>34</v>
      </c>
      <c r="C5" t="s">
        <v>186</v>
      </c>
    </row>
    <row r="6" spans="1:6" x14ac:dyDescent="0.35">
      <c r="A6" t="s">
        <v>38</v>
      </c>
      <c r="C6" t="s">
        <v>187</v>
      </c>
    </row>
    <row r="7" spans="1:6" x14ac:dyDescent="0.35">
      <c r="A7" t="s">
        <v>41</v>
      </c>
      <c r="C7" t="s">
        <v>188</v>
      </c>
    </row>
    <row r="8" spans="1:6" x14ac:dyDescent="0.35">
      <c r="A8" t="s">
        <v>47</v>
      </c>
      <c r="C8" t="s">
        <v>189</v>
      </c>
    </row>
    <row r="9" spans="1:6" x14ac:dyDescent="0.35">
      <c r="A9" t="s">
        <v>53</v>
      </c>
      <c r="C9" t="s">
        <v>54</v>
      </c>
      <c r="F9" t="s">
        <v>190</v>
      </c>
    </row>
    <row r="10" spans="1:6" x14ac:dyDescent="0.35">
      <c r="A10" t="s">
        <v>185</v>
      </c>
      <c r="B10" s="2">
        <v>3653</v>
      </c>
      <c r="C10" s="29">
        <v>30</v>
      </c>
      <c r="F10">
        <v>0</v>
      </c>
    </row>
    <row r="11" spans="1:6" x14ac:dyDescent="0.35">
      <c r="A11" t="s">
        <v>191</v>
      </c>
      <c r="B11" s="2">
        <v>4018</v>
      </c>
      <c r="C11" s="29">
        <v>30.1</v>
      </c>
      <c r="F11">
        <v>0</v>
      </c>
    </row>
    <row r="12" spans="1:6" x14ac:dyDescent="0.35">
      <c r="A12" t="s">
        <v>192</v>
      </c>
      <c r="B12" s="2">
        <v>4383</v>
      </c>
      <c r="C12" s="29">
        <v>29.9</v>
      </c>
      <c r="F12">
        <v>0</v>
      </c>
    </row>
    <row r="13" spans="1:6" x14ac:dyDescent="0.35">
      <c r="A13" t="s">
        <v>193</v>
      </c>
      <c r="B13" s="2">
        <v>4749</v>
      </c>
      <c r="C13" s="29">
        <v>29.8</v>
      </c>
      <c r="F13">
        <v>0</v>
      </c>
    </row>
    <row r="14" spans="1:6" x14ac:dyDescent="0.35">
      <c r="A14" t="s">
        <v>194</v>
      </c>
      <c r="B14" s="2">
        <v>5114</v>
      </c>
      <c r="C14" s="29">
        <v>29.5</v>
      </c>
      <c r="F14">
        <v>0</v>
      </c>
    </row>
    <row r="15" spans="1:6" x14ac:dyDescent="0.35">
      <c r="A15" t="s">
        <v>195</v>
      </c>
      <c r="B15" s="2">
        <v>5479</v>
      </c>
      <c r="C15" s="29">
        <v>29.9</v>
      </c>
      <c r="F15">
        <v>0</v>
      </c>
    </row>
    <row r="16" spans="1:6" x14ac:dyDescent="0.35">
      <c r="A16" t="s">
        <v>196</v>
      </c>
      <c r="B16" s="2">
        <v>5844</v>
      </c>
      <c r="C16" s="29">
        <v>29.5</v>
      </c>
      <c r="F16">
        <v>0</v>
      </c>
    </row>
    <row r="17" spans="1:6" x14ac:dyDescent="0.35">
      <c r="A17" t="s">
        <v>197</v>
      </c>
      <c r="B17" s="2">
        <v>6210</v>
      </c>
      <c r="C17" s="29">
        <v>29.1</v>
      </c>
      <c r="F17">
        <v>0</v>
      </c>
    </row>
    <row r="18" spans="1:6" x14ac:dyDescent="0.35">
      <c r="A18" t="s">
        <v>198</v>
      </c>
      <c r="B18" s="2">
        <v>6575</v>
      </c>
      <c r="C18" s="29">
        <v>28.5</v>
      </c>
      <c r="F18">
        <v>0</v>
      </c>
    </row>
    <row r="19" spans="1:6" x14ac:dyDescent="0.35">
      <c r="A19" t="s">
        <v>199</v>
      </c>
      <c r="B19" s="2">
        <v>6940</v>
      </c>
      <c r="C19" s="29">
        <v>28.2</v>
      </c>
      <c r="F19">
        <v>0</v>
      </c>
    </row>
    <row r="20" spans="1:6" x14ac:dyDescent="0.35">
      <c r="A20" t="s">
        <v>200</v>
      </c>
      <c r="B20" s="2">
        <v>7305</v>
      </c>
      <c r="C20" s="29">
        <v>26.1</v>
      </c>
      <c r="F20">
        <v>0</v>
      </c>
    </row>
    <row r="21" spans="1:6" x14ac:dyDescent="0.35">
      <c r="A21" t="s">
        <v>201</v>
      </c>
      <c r="B21" s="2">
        <v>7671</v>
      </c>
      <c r="C21" s="29">
        <v>27.7</v>
      </c>
      <c r="F21">
        <v>0</v>
      </c>
    </row>
    <row r="22" spans="1:6" x14ac:dyDescent="0.35">
      <c r="A22" t="s">
        <v>202</v>
      </c>
      <c r="B22" s="2">
        <v>8036</v>
      </c>
      <c r="C22" s="29">
        <v>28.1</v>
      </c>
      <c r="F22">
        <v>0</v>
      </c>
    </row>
    <row r="23" spans="1:6" x14ac:dyDescent="0.35">
      <c r="A23" t="s">
        <v>203</v>
      </c>
      <c r="B23" s="2">
        <v>8401</v>
      </c>
      <c r="C23" s="29">
        <v>26.2</v>
      </c>
      <c r="F23">
        <v>0</v>
      </c>
    </row>
    <row r="24" spans="1:6" x14ac:dyDescent="0.35">
      <c r="A24" t="s">
        <v>204</v>
      </c>
      <c r="B24" s="2">
        <v>8766</v>
      </c>
      <c r="C24" s="29">
        <v>26</v>
      </c>
      <c r="F24">
        <v>0</v>
      </c>
    </row>
    <row r="25" spans="1:6" x14ac:dyDescent="0.35">
      <c r="A25" t="s">
        <v>205</v>
      </c>
      <c r="B25" s="2">
        <v>9132</v>
      </c>
      <c r="C25" s="29">
        <v>26.1</v>
      </c>
      <c r="F25">
        <v>0</v>
      </c>
    </row>
    <row r="26" spans="1:6" x14ac:dyDescent="0.35">
      <c r="A26" t="s">
        <v>206</v>
      </c>
      <c r="B26" s="2">
        <v>9497</v>
      </c>
      <c r="C26" s="29">
        <v>25.1</v>
      </c>
      <c r="F26">
        <v>0</v>
      </c>
    </row>
    <row r="27" spans="1:6" x14ac:dyDescent="0.35">
      <c r="A27" t="s">
        <v>207</v>
      </c>
      <c r="B27" s="2">
        <v>9862</v>
      </c>
      <c r="C27" s="29">
        <v>24.2</v>
      </c>
      <c r="F27">
        <v>0</v>
      </c>
    </row>
    <row r="28" spans="1:6" x14ac:dyDescent="0.35">
      <c r="A28" t="s">
        <v>208</v>
      </c>
      <c r="B28" s="2">
        <v>10227</v>
      </c>
      <c r="C28" s="29">
        <v>23.5</v>
      </c>
      <c r="F28">
        <v>0</v>
      </c>
    </row>
    <row r="29" spans="1:6" x14ac:dyDescent="0.35">
      <c r="A29" t="s">
        <v>209</v>
      </c>
      <c r="B29" s="2">
        <v>10593</v>
      </c>
      <c r="C29" s="29">
        <v>22.2</v>
      </c>
      <c r="F29">
        <v>0</v>
      </c>
    </row>
    <row r="30" spans="1:6" x14ac:dyDescent="0.35">
      <c r="A30" t="s">
        <v>25</v>
      </c>
      <c r="B30" s="2">
        <v>10958</v>
      </c>
      <c r="C30" s="29">
        <v>21.2</v>
      </c>
      <c r="F30">
        <v>0</v>
      </c>
    </row>
    <row r="31" spans="1:6" x14ac:dyDescent="0.35">
      <c r="A31" t="s">
        <v>210</v>
      </c>
      <c r="B31" s="2">
        <v>11323</v>
      </c>
      <c r="C31" s="29">
        <v>21.3</v>
      </c>
      <c r="F31">
        <v>0</v>
      </c>
    </row>
    <row r="32" spans="1:6" x14ac:dyDescent="0.35">
      <c r="A32" t="s">
        <v>211</v>
      </c>
      <c r="B32" s="2">
        <v>11688</v>
      </c>
      <c r="C32" s="29">
        <v>20.2</v>
      </c>
      <c r="F32">
        <v>0</v>
      </c>
    </row>
    <row r="33" spans="1:6" x14ac:dyDescent="0.35">
      <c r="A33" t="s">
        <v>212</v>
      </c>
      <c r="B33" s="2">
        <v>12054</v>
      </c>
      <c r="C33" s="29">
        <v>19.5</v>
      </c>
      <c r="F33">
        <v>0</v>
      </c>
    </row>
    <row r="34" spans="1:6" x14ac:dyDescent="0.35">
      <c r="A34" t="s">
        <v>213</v>
      </c>
      <c r="B34" s="2">
        <v>12419</v>
      </c>
      <c r="C34" s="29">
        <v>18.399999999999999</v>
      </c>
      <c r="F34">
        <v>0</v>
      </c>
    </row>
    <row r="35" spans="1:6" x14ac:dyDescent="0.35">
      <c r="A35" t="s">
        <v>214</v>
      </c>
      <c r="B35" s="2">
        <v>12784</v>
      </c>
      <c r="C35" s="29">
        <v>19</v>
      </c>
      <c r="F35">
        <v>0</v>
      </c>
    </row>
    <row r="36" spans="1:6" x14ac:dyDescent="0.35">
      <c r="A36" t="s">
        <v>215</v>
      </c>
      <c r="B36" s="2">
        <v>13149</v>
      </c>
      <c r="C36" s="29">
        <v>18.7</v>
      </c>
      <c r="F36">
        <v>0</v>
      </c>
    </row>
    <row r="37" spans="1:6" x14ac:dyDescent="0.35">
      <c r="A37" t="s">
        <v>216</v>
      </c>
      <c r="B37" s="2">
        <v>13515</v>
      </c>
      <c r="C37" s="29">
        <v>18.399999999999999</v>
      </c>
      <c r="F37">
        <v>0</v>
      </c>
    </row>
    <row r="38" spans="1:6" x14ac:dyDescent="0.35">
      <c r="A38" t="s">
        <v>217</v>
      </c>
      <c r="B38" s="2">
        <v>13880</v>
      </c>
      <c r="C38" s="29">
        <v>18.7</v>
      </c>
      <c r="F38">
        <v>0</v>
      </c>
    </row>
    <row r="39" spans="1:6" x14ac:dyDescent="0.35">
      <c r="A39" t="s">
        <v>218</v>
      </c>
      <c r="B39" s="2">
        <v>14245</v>
      </c>
      <c r="C39" s="29">
        <v>19.2</v>
      </c>
      <c r="F39">
        <v>0</v>
      </c>
    </row>
    <row r="40" spans="1:6" x14ac:dyDescent="0.35">
      <c r="A40" t="s">
        <v>219</v>
      </c>
      <c r="B40" s="2">
        <v>14610</v>
      </c>
      <c r="C40" s="29">
        <v>18.8</v>
      </c>
      <c r="F40">
        <v>0</v>
      </c>
    </row>
    <row r="41" spans="1:6" x14ac:dyDescent="0.35">
      <c r="A41" t="s">
        <v>220</v>
      </c>
      <c r="B41" s="2">
        <v>14976</v>
      </c>
      <c r="C41" s="29">
        <v>19.399999999999999</v>
      </c>
      <c r="F41">
        <v>0</v>
      </c>
    </row>
    <row r="42" spans="1:6" x14ac:dyDescent="0.35">
      <c r="A42" t="s">
        <v>221</v>
      </c>
      <c r="B42" s="2">
        <v>15341</v>
      </c>
      <c r="C42" s="29">
        <v>20.3</v>
      </c>
      <c r="F42">
        <v>0</v>
      </c>
    </row>
    <row r="43" spans="1:6" x14ac:dyDescent="0.35">
      <c r="A43" t="s">
        <v>222</v>
      </c>
      <c r="B43" s="2">
        <v>15706</v>
      </c>
      <c r="C43" s="29">
        <v>22.2</v>
      </c>
      <c r="F43">
        <v>0</v>
      </c>
    </row>
    <row r="44" spans="1:6" x14ac:dyDescent="0.35">
      <c r="A44" t="s">
        <v>223</v>
      </c>
      <c r="B44" s="2">
        <v>16071</v>
      </c>
      <c r="C44" s="29">
        <v>22.7</v>
      </c>
      <c r="F44">
        <v>0</v>
      </c>
    </row>
    <row r="45" spans="1:6" x14ac:dyDescent="0.35">
      <c r="A45" t="s">
        <v>224</v>
      </c>
      <c r="B45" s="2">
        <v>16437</v>
      </c>
      <c r="C45" s="29">
        <v>21.2</v>
      </c>
      <c r="F45">
        <v>0</v>
      </c>
    </row>
    <row r="46" spans="1:6" x14ac:dyDescent="0.35">
      <c r="A46" t="s">
        <v>225</v>
      </c>
      <c r="B46" s="2">
        <v>16802</v>
      </c>
      <c r="C46" s="29">
        <v>20.399999999999999</v>
      </c>
      <c r="F46">
        <v>0</v>
      </c>
    </row>
    <row r="47" spans="1:6" x14ac:dyDescent="0.35">
      <c r="A47" t="s">
        <v>226</v>
      </c>
      <c r="B47" s="2">
        <v>17167</v>
      </c>
      <c r="C47" s="29">
        <v>24.1</v>
      </c>
      <c r="F47">
        <v>1000</v>
      </c>
    </row>
    <row r="48" spans="1:6" x14ac:dyDescent="0.35">
      <c r="A48" t="s">
        <v>227</v>
      </c>
      <c r="B48" s="2">
        <v>17532</v>
      </c>
      <c r="C48" s="29">
        <v>26.6</v>
      </c>
      <c r="F48">
        <v>1000</v>
      </c>
    </row>
    <row r="49" spans="1:6" x14ac:dyDescent="0.35">
      <c r="A49" t="s">
        <v>64</v>
      </c>
      <c r="B49" s="2">
        <v>17898</v>
      </c>
      <c r="C49" s="29">
        <v>24.9</v>
      </c>
      <c r="F49">
        <v>1000</v>
      </c>
    </row>
    <row r="50" spans="1:6" x14ac:dyDescent="0.35">
      <c r="A50" t="s">
        <v>65</v>
      </c>
      <c r="B50" s="2">
        <v>18263</v>
      </c>
      <c r="C50" s="29">
        <v>24.5</v>
      </c>
      <c r="F50">
        <v>1000</v>
      </c>
    </row>
    <row r="51" spans="1:6" x14ac:dyDescent="0.35">
      <c r="A51" t="s">
        <v>67</v>
      </c>
      <c r="B51" s="2">
        <v>18628</v>
      </c>
      <c r="C51" s="29">
        <v>24.1</v>
      </c>
      <c r="F51">
        <v>1000</v>
      </c>
    </row>
    <row r="52" spans="1:6" x14ac:dyDescent="0.35">
      <c r="A52" t="s">
        <v>68</v>
      </c>
      <c r="B52" s="2">
        <v>18993</v>
      </c>
      <c r="C52" s="29">
        <v>24.9</v>
      </c>
      <c r="F52">
        <v>1000</v>
      </c>
    </row>
    <row r="53" spans="1:6" x14ac:dyDescent="0.35">
      <c r="A53" t="s">
        <v>70</v>
      </c>
      <c r="B53" s="2">
        <v>19359</v>
      </c>
      <c r="C53" s="29">
        <v>25.1</v>
      </c>
      <c r="F53">
        <v>1000</v>
      </c>
    </row>
    <row r="54" spans="1:6" x14ac:dyDescent="0.35">
      <c r="A54" t="s">
        <v>71</v>
      </c>
      <c r="B54" s="2">
        <v>19724</v>
      </c>
      <c r="C54" s="29">
        <v>25</v>
      </c>
      <c r="F54">
        <v>1000</v>
      </c>
    </row>
    <row r="55" spans="1:6" x14ac:dyDescent="0.35">
      <c r="A55" t="s">
        <v>73</v>
      </c>
      <c r="B55" s="2">
        <v>20089</v>
      </c>
      <c r="C55" s="29">
        <v>25.3</v>
      </c>
      <c r="F55">
        <v>1000</v>
      </c>
    </row>
    <row r="56" spans="1:6" x14ac:dyDescent="0.35">
      <c r="A56" t="s">
        <v>74</v>
      </c>
      <c r="B56" s="2">
        <v>20454</v>
      </c>
      <c r="C56" s="29">
        <v>25</v>
      </c>
      <c r="F56">
        <v>1000</v>
      </c>
    </row>
    <row r="57" spans="1:6" x14ac:dyDescent="0.35">
      <c r="A57" t="s">
        <v>76</v>
      </c>
      <c r="B57" s="2">
        <v>20820</v>
      </c>
      <c r="C57" s="29">
        <v>25.2</v>
      </c>
      <c r="F57">
        <v>1000</v>
      </c>
    </row>
    <row r="58" spans="1:6" x14ac:dyDescent="0.35">
      <c r="A58" t="s">
        <v>77</v>
      </c>
      <c r="B58" s="2">
        <v>21185</v>
      </c>
      <c r="C58" s="29">
        <v>25.3</v>
      </c>
      <c r="F58">
        <v>1000</v>
      </c>
    </row>
    <row r="59" spans="1:6" x14ac:dyDescent="0.35">
      <c r="A59" t="s">
        <v>78</v>
      </c>
      <c r="B59" s="2">
        <v>21550</v>
      </c>
      <c r="C59" s="29">
        <v>24.5</v>
      </c>
      <c r="F59">
        <v>1000</v>
      </c>
    </row>
    <row r="60" spans="1:6" x14ac:dyDescent="0.35">
      <c r="A60" t="s">
        <v>79</v>
      </c>
      <c r="B60" s="2">
        <v>21915</v>
      </c>
      <c r="C60" s="29">
        <v>24</v>
      </c>
      <c r="F60">
        <v>1000</v>
      </c>
    </row>
    <row r="61" spans="1:6" x14ac:dyDescent="0.35">
      <c r="A61" t="s">
        <v>80</v>
      </c>
      <c r="B61" s="2">
        <v>22281</v>
      </c>
      <c r="C61" s="29">
        <v>23.7</v>
      </c>
      <c r="F61">
        <v>1000</v>
      </c>
    </row>
    <row r="62" spans="1:6" x14ac:dyDescent="0.35">
      <c r="A62" t="s">
        <v>81</v>
      </c>
      <c r="B62" s="2">
        <v>22646</v>
      </c>
      <c r="C62" s="29">
        <v>23.3</v>
      </c>
      <c r="F62">
        <v>1000</v>
      </c>
    </row>
    <row r="63" spans="1:6" x14ac:dyDescent="0.35">
      <c r="A63" t="s">
        <v>82</v>
      </c>
      <c r="B63" s="2">
        <v>23011</v>
      </c>
      <c r="C63" s="29">
        <v>22.4</v>
      </c>
      <c r="F63">
        <v>1000</v>
      </c>
    </row>
    <row r="64" spans="1:6" x14ac:dyDescent="0.35">
      <c r="A64" t="s">
        <v>83</v>
      </c>
      <c r="B64" s="2">
        <v>23376</v>
      </c>
      <c r="C64" s="29">
        <v>21.7</v>
      </c>
      <c r="F64">
        <v>1000</v>
      </c>
    </row>
    <row r="65" spans="1:6" x14ac:dyDescent="0.35">
      <c r="A65" t="s">
        <v>84</v>
      </c>
      <c r="B65" s="2">
        <v>23742</v>
      </c>
      <c r="C65" s="29">
        <v>21.1</v>
      </c>
      <c r="F65">
        <v>1000</v>
      </c>
    </row>
    <row r="66" spans="1:6" x14ac:dyDescent="0.35">
      <c r="A66" t="s">
        <v>85</v>
      </c>
      <c r="B66" s="2">
        <v>24107</v>
      </c>
      <c r="C66" s="29">
        <v>19.399999999999999</v>
      </c>
      <c r="F66">
        <v>0</v>
      </c>
    </row>
    <row r="67" spans="1:6" x14ac:dyDescent="0.35">
      <c r="A67" t="s">
        <v>86</v>
      </c>
      <c r="B67" s="2">
        <v>24472</v>
      </c>
      <c r="C67" s="29">
        <v>18.399999999999999</v>
      </c>
      <c r="F67">
        <v>0</v>
      </c>
    </row>
    <row r="68" spans="1:6" x14ac:dyDescent="0.35">
      <c r="A68" t="s">
        <v>87</v>
      </c>
      <c r="B68" s="2">
        <v>24837</v>
      </c>
      <c r="C68" s="29">
        <v>17.8</v>
      </c>
      <c r="F68">
        <v>0</v>
      </c>
    </row>
    <row r="69" spans="1:6" x14ac:dyDescent="0.35">
      <c r="A69" t="s">
        <v>88</v>
      </c>
      <c r="B69" s="2">
        <v>25203</v>
      </c>
      <c r="C69" s="29">
        <v>17.600000000000001</v>
      </c>
      <c r="F69">
        <v>0</v>
      </c>
    </row>
    <row r="70" spans="1:6" x14ac:dyDescent="0.35">
      <c r="A70" t="s">
        <v>89</v>
      </c>
      <c r="B70" s="2">
        <v>25568</v>
      </c>
      <c r="C70" s="29">
        <v>17.899999999999999</v>
      </c>
      <c r="F70">
        <v>0</v>
      </c>
    </row>
    <row r="71" spans="1:6" x14ac:dyDescent="0.35">
      <c r="A71" t="s">
        <v>90</v>
      </c>
      <c r="B71" s="2">
        <v>25933</v>
      </c>
      <c r="C71" s="29">
        <v>18.399999999999999</v>
      </c>
      <c r="F71">
        <v>0</v>
      </c>
    </row>
    <row r="72" spans="1:6" x14ac:dyDescent="0.35">
      <c r="A72" t="s">
        <v>91</v>
      </c>
      <c r="B72" s="2">
        <v>26298</v>
      </c>
      <c r="C72" s="29">
        <v>17.2</v>
      </c>
      <c r="F72">
        <v>0</v>
      </c>
    </row>
    <row r="73" spans="1:6" x14ac:dyDescent="0.35">
      <c r="A73" t="s">
        <v>92</v>
      </c>
      <c r="B73" s="2">
        <v>26664</v>
      </c>
      <c r="C73" s="29">
        <v>15.6</v>
      </c>
      <c r="F73">
        <v>0</v>
      </c>
    </row>
    <row r="74" spans="1:6" x14ac:dyDescent="0.35">
      <c r="A74" t="s">
        <v>93</v>
      </c>
      <c r="B74" s="2">
        <v>27029</v>
      </c>
      <c r="C74" s="29">
        <v>14.8</v>
      </c>
      <c r="F74">
        <v>0</v>
      </c>
    </row>
    <row r="75" spans="1:6" x14ac:dyDescent="0.35">
      <c r="A75" t="s">
        <v>94</v>
      </c>
      <c r="B75" s="2">
        <v>27394</v>
      </c>
      <c r="C75" s="29">
        <v>14.8</v>
      </c>
      <c r="F75">
        <v>0</v>
      </c>
    </row>
    <row r="76" spans="1:6" x14ac:dyDescent="0.35">
      <c r="A76" t="s">
        <v>95</v>
      </c>
      <c r="B76" s="2">
        <v>27759</v>
      </c>
      <c r="C76" s="29">
        <v>14.6</v>
      </c>
      <c r="F76">
        <v>0</v>
      </c>
    </row>
    <row r="77" spans="1:6" x14ac:dyDescent="0.35">
      <c r="A77" t="s">
        <v>96</v>
      </c>
      <c r="B77" s="2">
        <v>28125</v>
      </c>
      <c r="C77" s="29">
        <v>14.6</v>
      </c>
      <c r="F77">
        <v>0</v>
      </c>
    </row>
    <row r="78" spans="1:6" x14ac:dyDescent="0.35">
      <c r="A78" t="s">
        <v>97</v>
      </c>
      <c r="B78" s="2">
        <v>28490</v>
      </c>
      <c r="C78" s="29">
        <v>15.1</v>
      </c>
      <c r="F78">
        <v>0</v>
      </c>
    </row>
    <row r="79" spans="1:6" x14ac:dyDescent="0.35">
      <c r="A79" t="s">
        <v>98</v>
      </c>
      <c r="B79" s="2">
        <v>28855</v>
      </c>
      <c r="C79" s="29">
        <v>15</v>
      </c>
      <c r="F79">
        <v>0</v>
      </c>
    </row>
    <row r="80" spans="1:6" x14ac:dyDescent="0.35">
      <c r="A80" t="s">
        <v>99</v>
      </c>
      <c r="B80" s="2">
        <v>29220</v>
      </c>
      <c r="C80" s="29">
        <v>15.6</v>
      </c>
      <c r="F80">
        <v>0</v>
      </c>
    </row>
    <row r="81" spans="1:6" x14ac:dyDescent="0.35">
      <c r="A81" t="s">
        <v>100</v>
      </c>
      <c r="B81" s="2">
        <v>29586</v>
      </c>
      <c r="C81" s="29">
        <v>15.9</v>
      </c>
      <c r="F81">
        <v>0</v>
      </c>
    </row>
    <row r="82" spans="1:6" x14ac:dyDescent="0.35">
      <c r="A82" t="s">
        <v>101</v>
      </c>
      <c r="B82" s="2">
        <v>29951</v>
      </c>
      <c r="C82" s="29">
        <v>15.8</v>
      </c>
      <c r="F82">
        <v>0</v>
      </c>
    </row>
    <row r="83" spans="1:6" x14ac:dyDescent="0.35">
      <c r="A83" t="s">
        <v>102</v>
      </c>
      <c r="B83" s="2">
        <v>30316</v>
      </c>
      <c r="C83" s="29">
        <v>15.9</v>
      </c>
      <c r="F83">
        <v>0</v>
      </c>
    </row>
    <row r="84" spans="1:6" x14ac:dyDescent="0.35">
      <c r="A84" t="s">
        <v>103</v>
      </c>
      <c r="B84" s="2">
        <v>30681</v>
      </c>
      <c r="C84" s="29">
        <v>15.6</v>
      </c>
      <c r="F84">
        <v>0</v>
      </c>
    </row>
    <row r="85" spans="1:6" x14ac:dyDescent="0.35">
      <c r="A85" t="s">
        <v>104</v>
      </c>
      <c r="B85" s="2">
        <v>31047</v>
      </c>
      <c r="C85" s="29">
        <v>15.6</v>
      </c>
      <c r="F85">
        <v>0</v>
      </c>
    </row>
    <row r="86" spans="1:6" x14ac:dyDescent="0.35">
      <c r="A86" t="s">
        <v>105</v>
      </c>
      <c r="B86" s="2">
        <v>31412</v>
      </c>
      <c r="C86" s="29">
        <v>15.8</v>
      </c>
      <c r="F86">
        <v>0</v>
      </c>
    </row>
    <row r="87" spans="1:6" x14ac:dyDescent="0.35">
      <c r="A87" t="s">
        <v>106</v>
      </c>
      <c r="B87" s="2">
        <v>31777</v>
      </c>
      <c r="C87" s="29">
        <v>15.6</v>
      </c>
      <c r="F87">
        <v>0</v>
      </c>
    </row>
    <row r="88" spans="1:6" x14ac:dyDescent="0.35">
      <c r="A88" t="s">
        <v>107</v>
      </c>
      <c r="B88" s="2">
        <v>32142</v>
      </c>
      <c r="C88" s="29">
        <v>15.7</v>
      </c>
      <c r="F88">
        <v>0</v>
      </c>
    </row>
    <row r="89" spans="1:6" x14ac:dyDescent="0.35">
      <c r="A89" t="s">
        <v>108</v>
      </c>
      <c r="B89" s="2">
        <v>32508</v>
      </c>
      <c r="C89" s="29">
        <v>16</v>
      </c>
      <c r="F89">
        <v>0</v>
      </c>
    </row>
    <row r="90" spans="1:6" x14ac:dyDescent="0.35">
      <c r="A90" t="s">
        <v>109</v>
      </c>
      <c r="B90" s="2">
        <v>32873</v>
      </c>
      <c r="C90" s="29">
        <v>16.399999999999999</v>
      </c>
      <c r="F90">
        <v>0</v>
      </c>
    </row>
    <row r="91" spans="1:6" x14ac:dyDescent="0.35">
      <c r="A91" t="s">
        <v>110</v>
      </c>
      <c r="B91" s="2">
        <v>33238</v>
      </c>
      <c r="C91" s="29">
        <v>16.7</v>
      </c>
      <c r="F91">
        <v>0</v>
      </c>
    </row>
    <row r="92" spans="1:6" x14ac:dyDescent="0.35">
      <c r="A92" t="s">
        <v>111</v>
      </c>
      <c r="B92" s="2">
        <v>33603</v>
      </c>
      <c r="C92" s="29">
        <v>16.2</v>
      </c>
      <c r="F92">
        <v>0</v>
      </c>
    </row>
    <row r="93" spans="1:6" x14ac:dyDescent="0.35">
      <c r="A93" t="s">
        <v>112</v>
      </c>
      <c r="B93" s="2">
        <v>33969</v>
      </c>
      <c r="C93" s="29">
        <v>15.8</v>
      </c>
      <c r="F93">
        <v>0</v>
      </c>
    </row>
    <row r="94" spans="1:6" x14ac:dyDescent="0.35">
      <c r="A94" t="s">
        <v>113</v>
      </c>
      <c r="B94" s="2">
        <v>34334</v>
      </c>
      <c r="C94" s="29">
        <v>15.4</v>
      </c>
      <c r="F94">
        <v>0</v>
      </c>
    </row>
    <row r="95" spans="1:6" x14ac:dyDescent="0.35">
      <c r="A95" t="s">
        <v>114</v>
      </c>
      <c r="B95" s="2">
        <v>34699</v>
      </c>
      <c r="C95" s="29">
        <v>15</v>
      </c>
      <c r="F95">
        <v>0</v>
      </c>
    </row>
    <row r="96" spans="1:6" x14ac:dyDescent="0.35">
      <c r="A96" t="s">
        <v>115</v>
      </c>
      <c r="B96" s="2">
        <v>35064</v>
      </c>
      <c r="C96" s="29">
        <v>14.6</v>
      </c>
      <c r="F96">
        <v>0</v>
      </c>
    </row>
    <row r="97" spans="1:6" x14ac:dyDescent="0.35">
      <c r="A97" t="s">
        <v>116</v>
      </c>
      <c r="B97" s="2">
        <v>35430</v>
      </c>
      <c r="C97" s="29">
        <v>14.4</v>
      </c>
      <c r="F97">
        <v>0</v>
      </c>
    </row>
    <row r="98" spans="1:6" x14ac:dyDescent="0.35">
      <c r="A98" t="s">
        <v>117</v>
      </c>
      <c r="B98" s="2">
        <v>35795</v>
      </c>
      <c r="C98" s="29">
        <v>14.2</v>
      </c>
      <c r="F98">
        <v>0</v>
      </c>
    </row>
    <row r="99" spans="1:6" x14ac:dyDescent="0.35">
      <c r="A99" t="s">
        <v>118</v>
      </c>
      <c r="B99" s="2">
        <v>36160</v>
      </c>
      <c r="C99" s="29">
        <v>14.3</v>
      </c>
      <c r="F99">
        <v>0</v>
      </c>
    </row>
    <row r="100" spans="1:6" x14ac:dyDescent="0.35">
      <c r="A100" t="s">
        <v>119</v>
      </c>
      <c r="B100" s="2">
        <v>36525</v>
      </c>
      <c r="C100" s="29">
        <v>14.2</v>
      </c>
      <c r="F100">
        <v>0</v>
      </c>
    </row>
    <row r="101" spans="1:6" x14ac:dyDescent="0.35">
      <c r="A101" t="s">
        <v>120</v>
      </c>
      <c r="B101" s="2">
        <v>36891</v>
      </c>
      <c r="C101" s="29">
        <v>14.4</v>
      </c>
      <c r="F101">
        <v>0</v>
      </c>
    </row>
    <row r="102" spans="1:6" x14ac:dyDescent="0.35">
      <c r="A102" t="s">
        <v>121</v>
      </c>
      <c r="B102" s="2">
        <v>37256</v>
      </c>
      <c r="C102" s="29">
        <v>14.1</v>
      </c>
      <c r="F102">
        <v>0</v>
      </c>
    </row>
    <row r="103" spans="1:6" x14ac:dyDescent="0.35">
      <c r="A103" t="s">
        <v>122</v>
      </c>
      <c r="B103" s="2">
        <v>37621</v>
      </c>
      <c r="C103" s="29">
        <v>14</v>
      </c>
      <c r="F103">
        <v>0</v>
      </c>
    </row>
    <row r="104" spans="1:6" x14ac:dyDescent="0.35">
      <c r="A104" t="s">
        <v>123</v>
      </c>
      <c r="B104" s="2">
        <v>37986</v>
      </c>
      <c r="C104" s="29">
        <v>14.1</v>
      </c>
      <c r="F104">
        <v>0</v>
      </c>
    </row>
    <row r="105" spans="1:6" x14ac:dyDescent="0.35">
      <c r="A105" t="s">
        <v>124</v>
      </c>
      <c r="B105" s="2">
        <v>38352</v>
      </c>
      <c r="C105" s="29">
        <v>14</v>
      </c>
      <c r="F105">
        <v>0</v>
      </c>
    </row>
    <row r="106" spans="1:6" x14ac:dyDescent="0.35">
      <c r="A106" t="s">
        <v>125</v>
      </c>
      <c r="B106" s="2">
        <v>38717</v>
      </c>
      <c r="C106" s="29">
        <v>14</v>
      </c>
      <c r="F106">
        <v>0</v>
      </c>
    </row>
    <row r="107" spans="1:6" x14ac:dyDescent="0.35">
      <c r="A107" t="s">
        <v>126</v>
      </c>
      <c r="B107" s="2">
        <v>39082</v>
      </c>
      <c r="C107" s="29">
        <v>14.3</v>
      </c>
      <c r="F107">
        <v>0</v>
      </c>
    </row>
    <row r="108" spans="1:6" x14ac:dyDescent="0.35">
      <c r="A108" t="s">
        <v>127</v>
      </c>
      <c r="B108" s="2">
        <v>39447</v>
      </c>
      <c r="C108" s="29">
        <v>14.3</v>
      </c>
      <c r="F108">
        <v>0</v>
      </c>
    </row>
    <row r="109" spans="1:6" x14ac:dyDescent="0.35">
      <c r="A109" t="s">
        <v>128</v>
      </c>
      <c r="B109" s="2">
        <v>39813</v>
      </c>
      <c r="C109" s="29">
        <v>14</v>
      </c>
      <c r="F109">
        <v>0</v>
      </c>
    </row>
    <row r="110" spans="1:6" x14ac:dyDescent="0.35">
      <c r="A110" t="s">
        <v>129</v>
      </c>
      <c r="B110" s="2">
        <v>40178</v>
      </c>
      <c r="C110" s="29">
        <v>13.5</v>
      </c>
      <c r="F110">
        <v>0</v>
      </c>
    </row>
    <row r="111" spans="1:6" x14ac:dyDescent="0.35">
      <c r="A111" t="s">
        <v>130</v>
      </c>
      <c r="B111" s="2">
        <v>40543</v>
      </c>
      <c r="C111" s="29">
        <v>13</v>
      </c>
      <c r="F111">
        <v>0</v>
      </c>
    </row>
    <row r="112" spans="1:6" x14ac:dyDescent="0.35">
      <c r="A112" t="s">
        <v>131</v>
      </c>
      <c r="B112" s="2">
        <v>40908</v>
      </c>
      <c r="C112" s="29">
        <v>12.7</v>
      </c>
      <c r="F112">
        <v>0</v>
      </c>
    </row>
    <row r="113" spans="1:6" x14ac:dyDescent="0.35">
      <c r="A113" t="s">
        <v>132</v>
      </c>
      <c r="B113" s="2">
        <v>41274</v>
      </c>
      <c r="C113" s="29">
        <v>12.6</v>
      </c>
      <c r="F113">
        <v>0</v>
      </c>
    </row>
    <row r="114" spans="1:6" x14ac:dyDescent="0.35">
      <c r="A114" t="s">
        <v>133</v>
      </c>
      <c r="B114" s="2">
        <v>41639</v>
      </c>
      <c r="C114" s="29">
        <v>12.4</v>
      </c>
      <c r="F114">
        <v>0</v>
      </c>
    </row>
    <row r="115" spans="1:6" x14ac:dyDescent="0.35">
      <c r="A115" t="s">
        <v>134</v>
      </c>
      <c r="B115" s="2">
        <v>42004</v>
      </c>
      <c r="C115" s="29">
        <v>12.5</v>
      </c>
      <c r="F115">
        <v>0</v>
      </c>
    </row>
    <row r="116" spans="1:6" x14ac:dyDescent="0.35">
      <c r="A116" t="s">
        <v>135</v>
      </c>
      <c r="B116" s="2">
        <v>42369</v>
      </c>
      <c r="C116" s="29">
        <v>12.4</v>
      </c>
      <c r="F116">
        <v>0</v>
      </c>
    </row>
    <row r="117" spans="1:6" x14ac:dyDescent="0.35">
      <c r="A117" t="s">
        <v>136</v>
      </c>
      <c r="B117" s="2">
        <v>42735</v>
      </c>
      <c r="C117" s="29">
        <v>12.2</v>
      </c>
      <c r="F117">
        <v>0</v>
      </c>
    </row>
    <row r="118" spans="1:6" x14ac:dyDescent="0.35">
      <c r="A118" t="s">
        <v>137</v>
      </c>
      <c r="B118" s="2">
        <v>43100</v>
      </c>
      <c r="C118" s="29">
        <v>11.8</v>
      </c>
      <c r="F118">
        <v>0</v>
      </c>
    </row>
    <row r="119" spans="1:6" x14ac:dyDescent="0.35">
      <c r="A119" t="s">
        <v>138</v>
      </c>
      <c r="B119" s="2">
        <v>43465</v>
      </c>
      <c r="C119" s="29">
        <v>11.6</v>
      </c>
      <c r="F119">
        <v>0</v>
      </c>
    </row>
    <row r="120" spans="1:6" x14ac:dyDescent="0.35">
      <c r="A120" t="s">
        <v>139</v>
      </c>
      <c r="B120" s="2">
        <v>43830</v>
      </c>
      <c r="C120" s="29">
        <v>11.4</v>
      </c>
      <c r="F120">
        <v>0</v>
      </c>
    </row>
    <row r="121" spans="1:6" x14ac:dyDescent="0.35">
      <c r="A121" t="s">
        <v>140</v>
      </c>
      <c r="B121" s="2">
        <v>44196</v>
      </c>
      <c r="C121" s="29">
        <v>10.9</v>
      </c>
      <c r="F121">
        <v>0</v>
      </c>
    </row>
    <row r="122" spans="1:6" x14ac:dyDescent="0.35">
      <c r="A122" t="s">
        <v>141</v>
      </c>
      <c r="B122" s="2">
        <v>44561</v>
      </c>
      <c r="C122" s="29">
        <v>11</v>
      </c>
      <c r="F122">
        <v>0</v>
      </c>
    </row>
    <row r="123" spans="1:6" x14ac:dyDescent="0.35">
      <c r="A123" t="s">
        <v>142</v>
      </c>
      <c r="B123" s="2">
        <v>44926</v>
      </c>
      <c r="C123" s="29">
        <v>11</v>
      </c>
      <c r="F123">
        <v>0</v>
      </c>
    </row>
    <row r="124" spans="1:6" x14ac:dyDescent="0.35">
      <c r="A124" t="s">
        <v>143</v>
      </c>
      <c r="B124" s="2">
        <v>45291</v>
      </c>
      <c r="C124" s="29">
        <v>10.7</v>
      </c>
      <c r="F124">
        <v>0</v>
      </c>
    </row>
    <row r="125" spans="1:6" x14ac:dyDescent="0.35">
      <c r="A125" t="s">
        <v>144</v>
      </c>
      <c r="B125" s="2">
        <v>45657</v>
      </c>
      <c r="C125" s="29" t="e">
        <v>#N/A</v>
      </c>
      <c r="F125">
        <v>0</v>
      </c>
    </row>
    <row r="126" spans="1:6" x14ac:dyDescent="0.35">
      <c r="A126" t="s">
        <v>30</v>
      </c>
      <c r="B126" s="2">
        <v>46022</v>
      </c>
      <c r="C126" s="29" t="e">
        <v>#N/A</v>
      </c>
      <c r="F126">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1BE87-12E5-4DE2-A8A0-59B09E416B70}">
  <sheetPr>
    <tabColor theme="9" tint="0.59999389629810485"/>
  </sheetPr>
  <dimension ref="A1:J87"/>
  <sheetViews>
    <sheetView topLeftCell="A48" workbookViewId="0">
      <selection activeCell="L71" sqref="L71"/>
    </sheetView>
  </sheetViews>
  <sheetFormatPr defaultRowHeight="14.5" x14ac:dyDescent="0.35"/>
  <sheetData>
    <row r="1" spans="1:7" x14ac:dyDescent="0.35">
      <c r="A1" s="1" t="s">
        <v>9</v>
      </c>
      <c r="B1" s="1" t="s">
        <v>10</v>
      </c>
      <c r="C1" t="s">
        <v>228</v>
      </c>
      <c r="D1" t="s">
        <v>229</v>
      </c>
    </row>
    <row r="2" spans="1:7" x14ac:dyDescent="0.35">
      <c r="A2" t="s">
        <v>17</v>
      </c>
      <c r="C2" t="s">
        <v>230</v>
      </c>
      <c r="D2" t="s">
        <v>231</v>
      </c>
    </row>
    <row r="3" spans="1:7" x14ac:dyDescent="0.35">
      <c r="A3" t="s">
        <v>24</v>
      </c>
      <c r="C3" t="s">
        <v>27</v>
      </c>
      <c r="D3" t="s">
        <v>27</v>
      </c>
    </row>
    <row r="4" spans="1:7" x14ac:dyDescent="0.35">
      <c r="A4" t="s">
        <v>29</v>
      </c>
      <c r="C4" t="s">
        <v>232</v>
      </c>
      <c r="D4" t="s">
        <v>232</v>
      </c>
    </row>
    <row r="5" spans="1:7" x14ac:dyDescent="0.35">
      <c r="A5" t="s">
        <v>34</v>
      </c>
      <c r="C5" t="s">
        <v>36</v>
      </c>
      <c r="D5" t="s">
        <v>36</v>
      </c>
    </row>
    <row r="6" spans="1:7" x14ac:dyDescent="0.35">
      <c r="A6" t="s">
        <v>38</v>
      </c>
      <c r="C6" t="s">
        <v>187</v>
      </c>
      <c r="D6" t="s">
        <v>187</v>
      </c>
    </row>
    <row r="7" spans="1:7" x14ac:dyDescent="0.35">
      <c r="A7" t="s">
        <v>41</v>
      </c>
      <c r="C7" t="s">
        <v>44</v>
      </c>
      <c r="D7" t="s">
        <v>44</v>
      </c>
    </row>
    <row r="8" spans="1:7" x14ac:dyDescent="0.35">
      <c r="A8" t="s">
        <v>47</v>
      </c>
      <c r="C8" t="s">
        <v>50</v>
      </c>
      <c r="D8" t="s">
        <v>50</v>
      </c>
    </row>
    <row r="9" spans="1:7" x14ac:dyDescent="0.35">
      <c r="A9" t="s">
        <v>53</v>
      </c>
      <c r="C9" t="s">
        <v>54</v>
      </c>
      <c r="D9" t="s">
        <v>54</v>
      </c>
    </row>
    <row r="10" spans="1:7" x14ac:dyDescent="0.35">
      <c r="A10" t="s">
        <v>64</v>
      </c>
      <c r="B10" s="2">
        <v>17898</v>
      </c>
      <c r="C10" s="29">
        <v>32.666666666666664</v>
      </c>
      <c r="D10" s="29">
        <v>86.583333333333357</v>
      </c>
    </row>
    <row r="11" spans="1:7" x14ac:dyDescent="0.35">
      <c r="A11" t="s">
        <v>65</v>
      </c>
      <c r="B11" s="2">
        <v>18263</v>
      </c>
      <c r="C11" s="29">
        <v>33.199999999999996</v>
      </c>
      <c r="D11" s="29">
        <v>86.591666666666683</v>
      </c>
      <c r="F11">
        <f>((C11/C10)-1)*100</f>
        <v>1.6326530612244872</v>
      </c>
      <c r="G11">
        <f>((D11/D10)-1)*100</f>
        <v>9.6246390760335032E-3</v>
      </c>
    </row>
    <row r="12" spans="1:7" x14ac:dyDescent="0.35">
      <c r="A12" t="s">
        <v>67</v>
      </c>
      <c r="B12" s="2">
        <v>18628</v>
      </c>
      <c r="C12" s="29">
        <v>33.824999999999996</v>
      </c>
      <c r="D12" s="29">
        <v>86.25</v>
      </c>
      <c r="F12">
        <f t="shared" ref="F12:F75" si="0">((C12/C11)-1)*100</f>
        <v>1.8825301204819178</v>
      </c>
      <c r="G12">
        <f t="shared" ref="G12:G75" si="1">((D12/D11)-1)*100</f>
        <v>-0.39457222596479546</v>
      </c>
    </row>
    <row r="13" spans="1:7" x14ac:dyDescent="0.35">
      <c r="A13" t="s">
        <v>68</v>
      </c>
      <c r="B13" s="2">
        <v>18993</v>
      </c>
      <c r="C13" s="29">
        <v>34.641666666666666</v>
      </c>
      <c r="D13" s="29">
        <v>86.483333333333334</v>
      </c>
      <c r="F13">
        <f t="shared" si="0"/>
        <v>2.4143877802414559</v>
      </c>
      <c r="G13">
        <f t="shared" si="1"/>
        <v>0.27053140096617856</v>
      </c>
    </row>
    <row r="14" spans="1:7" x14ac:dyDescent="0.35">
      <c r="A14" t="s">
        <v>70</v>
      </c>
      <c r="B14" s="2">
        <v>19359</v>
      </c>
      <c r="C14" s="29">
        <v>34.716666666666661</v>
      </c>
      <c r="D14" s="29">
        <v>86.258333333333326</v>
      </c>
      <c r="F14">
        <f t="shared" si="0"/>
        <v>0.21650228530187832</v>
      </c>
      <c r="G14">
        <f t="shared" si="1"/>
        <v>-0.2601657352091058</v>
      </c>
    </row>
    <row r="15" spans="1:7" x14ac:dyDescent="0.35">
      <c r="A15" t="s">
        <v>71</v>
      </c>
      <c r="B15" s="2">
        <v>19724</v>
      </c>
      <c r="C15" s="29">
        <v>34.458333333333336</v>
      </c>
      <c r="D15" s="29">
        <v>86.008333333333326</v>
      </c>
      <c r="F15">
        <f t="shared" si="0"/>
        <v>-0.74411905904943065</v>
      </c>
      <c r="G15">
        <f t="shared" si="1"/>
        <v>-0.28982706984832518</v>
      </c>
    </row>
    <row r="16" spans="1:7" x14ac:dyDescent="0.35">
      <c r="A16" t="s">
        <v>73</v>
      </c>
      <c r="B16" s="2">
        <v>20089</v>
      </c>
      <c r="C16" s="29">
        <v>34.56666666666667</v>
      </c>
      <c r="D16" s="29">
        <v>85.616666666666674</v>
      </c>
      <c r="F16">
        <f t="shared" si="0"/>
        <v>0.31438935912939669</v>
      </c>
      <c r="G16">
        <f t="shared" si="1"/>
        <v>-0.45538223040401116</v>
      </c>
    </row>
    <row r="17" spans="1:7" x14ac:dyDescent="0.35">
      <c r="A17" t="s">
        <v>74</v>
      </c>
      <c r="B17" s="2">
        <v>20454</v>
      </c>
      <c r="C17" s="29">
        <v>35.624999999999993</v>
      </c>
      <c r="D17" s="29">
        <v>85.3</v>
      </c>
      <c r="F17">
        <f t="shared" si="0"/>
        <v>3.0617164898746108</v>
      </c>
      <c r="G17">
        <f t="shared" si="1"/>
        <v>-0.36986568035819456</v>
      </c>
    </row>
    <row r="18" spans="1:7" x14ac:dyDescent="0.35">
      <c r="A18" t="s">
        <v>76</v>
      </c>
      <c r="B18" s="2">
        <v>20820</v>
      </c>
      <c r="C18" s="29">
        <v>36.841666666666661</v>
      </c>
      <c r="D18" s="29">
        <v>85.516666666666666</v>
      </c>
      <c r="F18">
        <f t="shared" si="0"/>
        <v>3.4152046783625822</v>
      </c>
      <c r="G18">
        <f t="shared" si="1"/>
        <v>0.25400547088707537</v>
      </c>
    </row>
    <row r="19" spans="1:7" x14ac:dyDescent="0.35">
      <c r="A19" t="s">
        <v>77</v>
      </c>
      <c r="B19" s="2">
        <v>21185</v>
      </c>
      <c r="C19" s="29">
        <v>36.85</v>
      </c>
      <c r="D19" s="29">
        <v>84.791666666666657</v>
      </c>
      <c r="F19">
        <f t="shared" si="0"/>
        <v>2.261931689664376E-2</v>
      </c>
      <c r="G19">
        <f t="shared" si="1"/>
        <v>-0.84778795556422759</v>
      </c>
    </row>
    <row r="20" spans="1:7" x14ac:dyDescent="0.35">
      <c r="A20" t="s">
        <v>78</v>
      </c>
      <c r="B20" s="2">
        <v>21550</v>
      </c>
      <c r="C20" s="29">
        <v>37.050000000000004</v>
      </c>
      <c r="D20" s="29">
        <v>84.3</v>
      </c>
      <c r="F20">
        <f t="shared" si="0"/>
        <v>0.54274084124830146</v>
      </c>
      <c r="G20">
        <f t="shared" si="1"/>
        <v>-0.57985257985256888</v>
      </c>
    </row>
    <row r="21" spans="1:7" x14ac:dyDescent="0.35">
      <c r="A21" t="s">
        <v>79</v>
      </c>
      <c r="B21" s="2">
        <v>21915</v>
      </c>
      <c r="C21" s="29">
        <v>37.133333333333333</v>
      </c>
      <c r="D21" s="29">
        <v>83.733333333333334</v>
      </c>
      <c r="F21">
        <f t="shared" si="0"/>
        <v>0.22492127755284752</v>
      </c>
      <c r="G21">
        <f t="shared" si="1"/>
        <v>-0.6722024515618763</v>
      </c>
    </row>
    <row r="22" spans="1:7" x14ac:dyDescent="0.35">
      <c r="A22" t="s">
        <v>80</v>
      </c>
      <c r="B22" s="2">
        <v>22281</v>
      </c>
      <c r="C22" s="29">
        <v>37.758333333333333</v>
      </c>
      <c r="D22" s="29">
        <v>83.383333333333326</v>
      </c>
      <c r="F22">
        <f t="shared" si="0"/>
        <v>1.6831238779174251</v>
      </c>
      <c r="G22">
        <f t="shared" si="1"/>
        <v>-0.41799363057325456</v>
      </c>
    </row>
    <row r="23" spans="1:7" x14ac:dyDescent="0.35">
      <c r="A23" t="s">
        <v>81</v>
      </c>
      <c r="B23" s="2">
        <v>22646</v>
      </c>
      <c r="C23" s="29">
        <v>38.108333333333334</v>
      </c>
      <c r="D23" s="29">
        <v>82.86666666666666</v>
      </c>
      <c r="F23">
        <f t="shared" si="0"/>
        <v>0.92694769366585827</v>
      </c>
      <c r="G23">
        <f t="shared" si="1"/>
        <v>-0.61962822306615983</v>
      </c>
    </row>
    <row r="24" spans="1:7" x14ac:dyDescent="0.35">
      <c r="A24" t="s">
        <v>82</v>
      </c>
      <c r="B24" s="2">
        <v>23011</v>
      </c>
      <c r="C24" s="29">
        <v>37.908333333333339</v>
      </c>
      <c r="D24" s="29">
        <v>82.01666666666668</v>
      </c>
      <c r="F24">
        <f t="shared" si="0"/>
        <v>-0.52481959326480254</v>
      </c>
      <c r="G24">
        <f t="shared" si="1"/>
        <v>-1.0257441673370615</v>
      </c>
    </row>
    <row r="25" spans="1:7" x14ac:dyDescent="0.35">
      <c r="A25" t="s">
        <v>83</v>
      </c>
      <c r="B25" s="2">
        <v>23376</v>
      </c>
      <c r="C25" s="29">
        <v>38.291666666666664</v>
      </c>
      <c r="D25" s="29">
        <v>81.341666666666654</v>
      </c>
      <c r="F25">
        <f t="shared" si="0"/>
        <v>1.0112112552209007</v>
      </c>
      <c r="G25">
        <f t="shared" si="1"/>
        <v>-0.82300345458243829</v>
      </c>
    </row>
    <row r="26" spans="1:7" x14ac:dyDescent="0.35">
      <c r="A26" t="s">
        <v>84</v>
      </c>
      <c r="B26" s="2">
        <v>23742</v>
      </c>
      <c r="C26" s="29">
        <v>38.708333333333336</v>
      </c>
      <c r="D26" s="29">
        <v>81</v>
      </c>
      <c r="F26">
        <f t="shared" si="0"/>
        <v>1.0881392818280933</v>
      </c>
      <c r="G26">
        <f t="shared" si="1"/>
        <v>-0.42003893043743856</v>
      </c>
    </row>
    <row r="27" spans="1:7" x14ac:dyDescent="0.35">
      <c r="A27" t="s">
        <v>85</v>
      </c>
      <c r="B27" s="2">
        <v>24107</v>
      </c>
      <c r="C27" s="29">
        <v>39.241666666666667</v>
      </c>
      <c r="D27" s="29">
        <v>80.683333333333323</v>
      </c>
      <c r="F27">
        <f t="shared" si="0"/>
        <v>1.3778256189451055</v>
      </c>
      <c r="G27">
        <f t="shared" si="1"/>
        <v>-0.39094650205762083</v>
      </c>
    </row>
    <row r="28" spans="1:7" x14ac:dyDescent="0.35">
      <c r="A28" t="s">
        <v>86</v>
      </c>
      <c r="B28" s="2">
        <v>24472</v>
      </c>
      <c r="C28" s="29">
        <v>40.258333333333333</v>
      </c>
      <c r="D28" s="29">
        <v>80.400000000000006</v>
      </c>
      <c r="F28">
        <f t="shared" si="0"/>
        <v>2.5907836058611133</v>
      </c>
      <c r="G28">
        <f t="shared" si="1"/>
        <v>-0.35116711423257563</v>
      </c>
    </row>
    <row r="29" spans="1:7" x14ac:dyDescent="0.35">
      <c r="A29" t="s">
        <v>87</v>
      </c>
      <c r="B29" s="2">
        <v>24837</v>
      </c>
      <c r="C29" s="29">
        <v>41.116666666666667</v>
      </c>
      <c r="D29" s="29">
        <v>80.424999999999997</v>
      </c>
      <c r="F29">
        <f t="shared" si="0"/>
        <v>2.1320637549161692</v>
      </c>
      <c r="G29">
        <f t="shared" si="1"/>
        <v>3.1094527363162427E-2</v>
      </c>
    </row>
    <row r="30" spans="1:7" x14ac:dyDescent="0.35">
      <c r="A30" t="s">
        <v>88</v>
      </c>
      <c r="B30" s="2">
        <v>25203</v>
      </c>
      <c r="C30" s="29">
        <v>41.608333333333341</v>
      </c>
      <c r="D30" s="29">
        <v>80.074999999999989</v>
      </c>
      <c r="F30">
        <f t="shared" si="0"/>
        <v>1.1957843534657675</v>
      </c>
      <c r="G30">
        <f t="shared" si="1"/>
        <v>-0.43518806341312777</v>
      </c>
    </row>
    <row r="31" spans="1:7" x14ac:dyDescent="0.35">
      <c r="A31" t="s">
        <v>89</v>
      </c>
      <c r="B31" s="2">
        <v>25568</v>
      </c>
      <c r="C31" s="29">
        <v>42.699999999999996</v>
      </c>
      <c r="D31" s="29">
        <v>79.825000000000003</v>
      </c>
      <c r="F31">
        <f t="shared" si="0"/>
        <v>2.6236731423993298</v>
      </c>
      <c r="G31">
        <f t="shared" si="1"/>
        <v>-0.31220730565093557</v>
      </c>
    </row>
    <row r="32" spans="1:7" x14ac:dyDescent="0.35">
      <c r="A32" t="s">
        <v>90</v>
      </c>
      <c r="B32" s="2">
        <v>25933</v>
      </c>
      <c r="C32" s="29">
        <v>43.349999999999994</v>
      </c>
      <c r="D32" s="29">
        <v>79.7</v>
      </c>
      <c r="F32">
        <f t="shared" si="0"/>
        <v>1.5222482435597096</v>
      </c>
      <c r="G32">
        <f t="shared" si="1"/>
        <v>-0.15659254619480034</v>
      </c>
    </row>
    <row r="33" spans="1:7" x14ac:dyDescent="0.35">
      <c r="A33" t="s">
        <v>91</v>
      </c>
      <c r="B33" s="2">
        <v>26298</v>
      </c>
      <c r="C33" s="29">
        <v>43.358333333333327</v>
      </c>
      <c r="D33" s="29">
        <v>79.125</v>
      </c>
      <c r="F33">
        <f t="shared" si="0"/>
        <v>1.922337562476617E-2</v>
      </c>
      <c r="G33">
        <f t="shared" si="1"/>
        <v>-0.72145545796737931</v>
      </c>
    </row>
    <row r="34" spans="1:7" x14ac:dyDescent="0.35">
      <c r="A34" t="s">
        <v>92</v>
      </c>
      <c r="B34" s="2">
        <v>26664</v>
      </c>
      <c r="C34" s="29">
        <v>43.883333333333326</v>
      </c>
      <c r="D34" s="29">
        <v>78.916666666666657</v>
      </c>
      <c r="F34">
        <f t="shared" si="0"/>
        <v>1.2108399000576586</v>
      </c>
      <c r="G34">
        <f t="shared" si="1"/>
        <v>-0.2632964718272901</v>
      </c>
    </row>
    <row r="35" spans="1:7" x14ac:dyDescent="0.35">
      <c r="A35" t="s">
        <v>93</v>
      </c>
      <c r="B35" s="2">
        <v>27029</v>
      </c>
      <c r="C35" s="29">
        <v>44.733333333333341</v>
      </c>
      <c r="D35" s="29">
        <v>78.8</v>
      </c>
      <c r="F35">
        <f t="shared" si="0"/>
        <v>1.9369540448158418</v>
      </c>
      <c r="G35">
        <f t="shared" si="1"/>
        <v>-0.14783526927137913</v>
      </c>
    </row>
    <row r="36" spans="1:7" x14ac:dyDescent="0.35">
      <c r="A36" t="s">
        <v>94</v>
      </c>
      <c r="B36" s="2">
        <v>27394</v>
      </c>
      <c r="C36" s="29">
        <v>45.666666666666664</v>
      </c>
      <c r="D36" s="29">
        <v>78.733333333333334</v>
      </c>
      <c r="F36">
        <f t="shared" si="0"/>
        <v>2.0864381520119046</v>
      </c>
      <c r="G36">
        <f t="shared" si="1"/>
        <v>-8.460236886632666E-2</v>
      </c>
    </row>
    <row r="37" spans="1:7" x14ac:dyDescent="0.35">
      <c r="A37" t="s">
        <v>95</v>
      </c>
      <c r="B37" s="2">
        <v>27759</v>
      </c>
      <c r="C37" s="29">
        <v>46.349999999999994</v>
      </c>
      <c r="D37" s="29">
        <v>77.88333333333334</v>
      </c>
      <c r="F37">
        <f t="shared" si="0"/>
        <v>1.4963503649634946</v>
      </c>
      <c r="G37">
        <f t="shared" si="1"/>
        <v>-1.079593564775605</v>
      </c>
    </row>
    <row r="38" spans="1:7" x14ac:dyDescent="0.35">
      <c r="A38" t="s">
        <v>96</v>
      </c>
      <c r="B38" s="2">
        <v>28125</v>
      </c>
      <c r="C38" s="29">
        <v>47.300000000000011</v>
      </c>
      <c r="D38" s="29">
        <v>77.50833333333334</v>
      </c>
      <c r="F38">
        <f t="shared" si="0"/>
        <v>2.0496224379719985</v>
      </c>
      <c r="G38">
        <f t="shared" si="1"/>
        <v>-0.48148940723303779</v>
      </c>
    </row>
    <row r="39" spans="1:7" x14ac:dyDescent="0.35">
      <c r="A39" t="s">
        <v>97</v>
      </c>
      <c r="B39" s="2">
        <v>28490</v>
      </c>
      <c r="C39" s="29">
        <v>48.433333333333337</v>
      </c>
      <c r="D39" s="29">
        <v>77.641666666666666</v>
      </c>
      <c r="F39">
        <f t="shared" si="0"/>
        <v>2.3960535588442466</v>
      </c>
      <c r="G39">
        <f t="shared" si="1"/>
        <v>0.17202451349316306</v>
      </c>
    </row>
    <row r="40" spans="1:7" x14ac:dyDescent="0.35">
      <c r="A40" t="s">
        <v>98</v>
      </c>
      <c r="B40" s="2">
        <v>28855</v>
      </c>
      <c r="C40" s="29">
        <v>49.958333333333336</v>
      </c>
      <c r="D40" s="29">
        <v>77.833333333333329</v>
      </c>
      <c r="F40">
        <f t="shared" si="0"/>
        <v>3.1486579490708877</v>
      </c>
      <c r="G40">
        <f t="shared" si="1"/>
        <v>0.24686057743907863</v>
      </c>
    </row>
    <row r="41" spans="1:7" x14ac:dyDescent="0.35">
      <c r="A41" t="s">
        <v>99</v>
      </c>
      <c r="B41" s="2">
        <v>29220</v>
      </c>
      <c r="C41" s="29">
        <v>50.941666666666663</v>
      </c>
      <c r="D41" s="29">
        <v>77.825000000000003</v>
      </c>
      <c r="F41">
        <f t="shared" si="0"/>
        <v>1.9683069224353478</v>
      </c>
      <c r="G41">
        <f t="shared" si="1"/>
        <v>-1.070663811562067E-2</v>
      </c>
    </row>
    <row r="42" spans="1:7" x14ac:dyDescent="0.35">
      <c r="A42" t="s">
        <v>100</v>
      </c>
      <c r="B42" s="2">
        <v>29586</v>
      </c>
      <c r="C42" s="29">
        <v>51.474999999999994</v>
      </c>
      <c r="D42" s="29">
        <v>77.458333333333329</v>
      </c>
      <c r="F42">
        <f t="shared" si="0"/>
        <v>1.0469491248159546</v>
      </c>
      <c r="G42">
        <f t="shared" si="1"/>
        <v>-0.47114252061249973</v>
      </c>
    </row>
    <row r="43" spans="1:7" x14ac:dyDescent="0.35">
      <c r="A43" t="s">
        <v>101</v>
      </c>
      <c r="B43" s="2">
        <v>29951</v>
      </c>
      <c r="C43" s="29">
        <v>52.116666666666667</v>
      </c>
      <c r="D43" s="29">
        <v>76.983333333333334</v>
      </c>
      <c r="F43">
        <f t="shared" si="0"/>
        <v>1.2465598186822247</v>
      </c>
      <c r="G43">
        <f t="shared" si="1"/>
        <v>-0.61323292092522186</v>
      </c>
    </row>
    <row r="44" spans="1:7" x14ac:dyDescent="0.35">
      <c r="A44" t="s">
        <v>102</v>
      </c>
      <c r="B44" s="2">
        <v>30316</v>
      </c>
      <c r="C44" s="29">
        <v>52.633333333333333</v>
      </c>
      <c r="D44" s="29">
        <v>76.65000000000002</v>
      </c>
      <c r="F44">
        <f t="shared" si="0"/>
        <v>0.99136552606331474</v>
      </c>
      <c r="G44">
        <f t="shared" si="1"/>
        <v>-0.43299415457889179</v>
      </c>
    </row>
    <row r="45" spans="1:7" x14ac:dyDescent="0.35">
      <c r="A45" t="s">
        <v>103</v>
      </c>
      <c r="B45" s="2">
        <v>30681</v>
      </c>
      <c r="C45" s="29">
        <v>52.908333333333331</v>
      </c>
      <c r="D45" s="29">
        <v>76.341666666666654</v>
      </c>
      <c r="F45">
        <f t="shared" si="0"/>
        <v>0.5224825839138747</v>
      </c>
      <c r="G45">
        <f t="shared" si="1"/>
        <v>-0.40226136116551237</v>
      </c>
    </row>
    <row r="46" spans="1:7" x14ac:dyDescent="0.35">
      <c r="A46" t="s">
        <v>104</v>
      </c>
      <c r="B46" s="2">
        <v>31047</v>
      </c>
      <c r="C46" s="29">
        <v>53.566666666666663</v>
      </c>
      <c r="D46" s="29">
        <v>76.333333333333329</v>
      </c>
      <c r="F46">
        <f t="shared" si="0"/>
        <v>1.2442904394392773</v>
      </c>
      <c r="G46">
        <f t="shared" si="1"/>
        <v>-1.0915838882208373E-2</v>
      </c>
    </row>
    <row r="47" spans="1:7" x14ac:dyDescent="0.35">
      <c r="A47" t="s">
        <v>105</v>
      </c>
      <c r="B47" s="2">
        <v>31412</v>
      </c>
      <c r="C47" s="29">
        <v>54.458333333333336</v>
      </c>
      <c r="D47" s="29">
        <v>76.250000000000014</v>
      </c>
      <c r="F47">
        <f t="shared" si="0"/>
        <v>1.6645924082140828</v>
      </c>
      <c r="G47">
        <f t="shared" si="1"/>
        <v>-0.10917030567683117</v>
      </c>
    </row>
    <row r="48" spans="1:7" x14ac:dyDescent="0.35">
      <c r="A48" t="s">
        <v>106</v>
      </c>
      <c r="B48" s="2">
        <v>31777</v>
      </c>
      <c r="C48" s="29">
        <v>55.300000000000004</v>
      </c>
      <c r="D48" s="29">
        <v>76.24166666666666</v>
      </c>
      <c r="F48">
        <f t="shared" si="0"/>
        <v>1.5455241009946441</v>
      </c>
      <c r="G48">
        <f t="shared" si="1"/>
        <v>-1.0928961748657429E-2</v>
      </c>
    </row>
    <row r="49" spans="1:7" x14ac:dyDescent="0.35">
      <c r="A49" t="s">
        <v>107</v>
      </c>
      <c r="B49" s="2">
        <v>32142</v>
      </c>
      <c r="C49" s="29">
        <v>55.991666666666667</v>
      </c>
      <c r="D49" s="29">
        <v>76.174999999999997</v>
      </c>
      <c r="F49">
        <f t="shared" si="0"/>
        <v>1.2507534659433217</v>
      </c>
      <c r="G49">
        <f t="shared" si="1"/>
        <v>-8.7441250409880933E-2</v>
      </c>
    </row>
    <row r="50" spans="1:7" x14ac:dyDescent="0.35">
      <c r="A50" t="s">
        <v>108</v>
      </c>
      <c r="B50" s="2">
        <v>32508</v>
      </c>
      <c r="C50" s="29">
        <v>56.591666666666676</v>
      </c>
      <c r="D50" s="29">
        <v>76.166666666666671</v>
      </c>
      <c r="F50">
        <f t="shared" si="0"/>
        <v>1.0715880339336348</v>
      </c>
      <c r="G50">
        <f t="shared" si="1"/>
        <v>-1.0939722131042551E-2</v>
      </c>
    </row>
    <row r="51" spans="1:7" x14ac:dyDescent="0.35">
      <c r="A51" t="s">
        <v>109</v>
      </c>
      <c r="B51" s="2">
        <v>32873</v>
      </c>
      <c r="C51" s="29">
        <v>57.4</v>
      </c>
      <c r="D51" s="29">
        <v>76.408333333333331</v>
      </c>
      <c r="F51">
        <f t="shared" si="0"/>
        <v>1.4283610661169011</v>
      </c>
      <c r="G51">
        <f t="shared" si="1"/>
        <v>0.31728665207877427</v>
      </c>
    </row>
    <row r="52" spans="1:7" x14ac:dyDescent="0.35">
      <c r="A52" t="s">
        <v>110</v>
      </c>
      <c r="B52" s="2">
        <v>33238</v>
      </c>
      <c r="C52" s="29">
        <v>57.524999999999999</v>
      </c>
      <c r="D52" s="29">
        <v>76.375</v>
      </c>
      <c r="F52">
        <f t="shared" si="0"/>
        <v>0.21777003484320101</v>
      </c>
      <c r="G52">
        <f t="shared" si="1"/>
        <v>-4.3625259024970831E-2</v>
      </c>
    </row>
    <row r="53" spans="1:7" x14ac:dyDescent="0.35">
      <c r="A53" t="s">
        <v>111</v>
      </c>
      <c r="B53" s="2">
        <v>33603</v>
      </c>
      <c r="C53" s="29">
        <v>57.391666666666659</v>
      </c>
      <c r="D53" s="29">
        <v>75.774999999999991</v>
      </c>
      <c r="F53">
        <f t="shared" si="0"/>
        <v>-0.23178328263074865</v>
      </c>
      <c r="G53">
        <f t="shared" si="1"/>
        <v>-0.78559738134207358</v>
      </c>
    </row>
    <row r="54" spans="1:7" x14ac:dyDescent="0.35">
      <c r="A54" t="s">
        <v>112</v>
      </c>
      <c r="B54" s="2">
        <v>33969</v>
      </c>
      <c r="C54" s="29">
        <v>57.833333333333321</v>
      </c>
      <c r="D54" s="29">
        <v>75.816666666666677</v>
      </c>
      <c r="F54">
        <f t="shared" si="0"/>
        <v>0.76956584870044864</v>
      </c>
      <c r="G54">
        <f t="shared" si="1"/>
        <v>5.4987352908852927E-2</v>
      </c>
    </row>
    <row r="55" spans="1:7" x14ac:dyDescent="0.35">
      <c r="A55" t="s">
        <v>113</v>
      </c>
      <c r="B55" s="2">
        <v>34334</v>
      </c>
      <c r="C55" s="29">
        <v>57.933333333333337</v>
      </c>
      <c r="D55" s="29">
        <v>75.424999999999997</v>
      </c>
      <c r="F55">
        <f t="shared" si="0"/>
        <v>0.17291066282423273</v>
      </c>
      <c r="G55">
        <f t="shared" si="1"/>
        <v>-0.51659705429766278</v>
      </c>
    </row>
    <row r="56" spans="1:7" x14ac:dyDescent="0.35">
      <c r="A56" t="s">
        <v>114</v>
      </c>
      <c r="B56" s="2">
        <v>34699</v>
      </c>
      <c r="C56" s="29">
        <v>58.791666666666664</v>
      </c>
      <c r="D56" s="29">
        <v>75.025000000000006</v>
      </c>
      <c r="F56">
        <f t="shared" si="0"/>
        <v>1.4815880322209374</v>
      </c>
      <c r="G56">
        <f t="shared" si="1"/>
        <v>-0.53032814053695088</v>
      </c>
    </row>
    <row r="57" spans="1:7" x14ac:dyDescent="0.35">
      <c r="A57" t="s">
        <v>115</v>
      </c>
      <c r="B57" s="2">
        <v>35064</v>
      </c>
      <c r="C57" s="29">
        <v>58.95000000000001</v>
      </c>
      <c r="D57" s="29">
        <v>74.991666666666674</v>
      </c>
      <c r="F57">
        <f t="shared" si="0"/>
        <v>0.26931254429485296</v>
      </c>
      <c r="G57">
        <f t="shared" si="1"/>
        <v>-4.4429634566256482E-2</v>
      </c>
    </row>
    <row r="58" spans="1:7" x14ac:dyDescent="0.35">
      <c r="A58" t="s">
        <v>116</v>
      </c>
      <c r="B58" s="2">
        <v>35430</v>
      </c>
      <c r="C58" s="29">
        <v>59.274999999999999</v>
      </c>
      <c r="D58" s="29">
        <v>74.924999999999997</v>
      </c>
      <c r="F58">
        <f t="shared" si="0"/>
        <v>0.55131467345206353</v>
      </c>
      <c r="G58">
        <f t="shared" si="1"/>
        <v>-8.8898766529632578E-2</v>
      </c>
    </row>
    <row r="59" spans="1:7" x14ac:dyDescent="0.35">
      <c r="A59" t="s">
        <v>117</v>
      </c>
      <c r="B59" s="2">
        <v>35795</v>
      </c>
      <c r="C59" s="29">
        <v>59.80833333333333</v>
      </c>
      <c r="D59" s="29">
        <v>74.974999999999994</v>
      </c>
      <c r="F59">
        <f t="shared" si="0"/>
        <v>0.89976100098410061</v>
      </c>
      <c r="G59">
        <f t="shared" si="1"/>
        <v>6.6733400066731896E-2</v>
      </c>
    </row>
    <row r="60" spans="1:7" x14ac:dyDescent="0.35">
      <c r="A60" t="s">
        <v>118</v>
      </c>
      <c r="B60" s="2">
        <v>36160</v>
      </c>
      <c r="C60" s="29">
        <v>59.849999999999994</v>
      </c>
      <c r="D60" s="29">
        <v>74.875</v>
      </c>
      <c r="F60">
        <f t="shared" si="0"/>
        <v>6.9666991779282483E-2</v>
      </c>
      <c r="G60">
        <f t="shared" si="1"/>
        <v>-0.13337779259752214</v>
      </c>
    </row>
    <row r="61" spans="1:7" x14ac:dyDescent="0.35">
      <c r="A61" t="s">
        <v>119</v>
      </c>
      <c r="B61" s="2">
        <v>36525</v>
      </c>
      <c r="C61" s="29">
        <v>60.041666666666679</v>
      </c>
      <c r="D61" s="29">
        <v>74.716666666666683</v>
      </c>
      <c r="F61">
        <f t="shared" si="0"/>
        <v>0.32024505708718731</v>
      </c>
      <c r="G61">
        <f t="shared" si="1"/>
        <v>-0.21146355036169018</v>
      </c>
    </row>
    <row r="62" spans="1:7" x14ac:dyDescent="0.35">
      <c r="A62" t="s">
        <v>120</v>
      </c>
      <c r="B62" s="2">
        <v>36891</v>
      </c>
      <c r="C62" s="29">
        <v>59.941666666666663</v>
      </c>
      <c r="D62" s="29">
        <v>74.8</v>
      </c>
      <c r="F62">
        <f t="shared" si="0"/>
        <v>-0.16655100624568542</v>
      </c>
      <c r="G62">
        <f t="shared" si="1"/>
        <v>0.11153245594466288</v>
      </c>
    </row>
    <row r="63" spans="1:7" x14ac:dyDescent="0.35">
      <c r="A63" t="s">
        <v>121</v>
      </c>
      <c r="B63" s="2">
        <v>37256</v>
      </c>
      <c r="C63" s="29">
        <v>59.791666666666664</v>
      </c>
      <c r="D63" s="29">
        <v>74.483333333333334</v>
      </c>
      <c r="F63">
        <f t="shared" si="0"/>
        <v>-0.25024329208952478</v>
      </c>
      <c r="G63">
        <f t="shared" si="1"/>
        <v>-0.42335115864526873</v>
      </c>
    </row>
    <row r="64" spans="1:7" x14ac:dyDescent="0.35">
      <c r="A64" t="s">
        <v>122</v>
      </c>
      <c r="B64" s="2">
        <v>37621</v>
      </c>
      <c r="C64" s="29">
        <v>59.616666666666674</v>
      </c>
      <c r="D64" s="29">
        <v>74.091666666666669</v>
      </c>
      <c r="F64">
        <f t="shared" si="0"/>
        <v>-0.29268292682924635</v>
      </c>
      <c r="G64">
        <f t="shared" si="1"/>
        <v>-0.52584470798836547</v>
      </c>
    </row>
    <row r="65" spans="1:10" x14ac:dyDescent="0.35">
      <c r="A65" t="s">
        <v>123</v>
      </c>
      <c r="B65" s="2">
        <v>37986</v>
      </c>
      <c r="C65" s="29">
        <v>59.491666666666667</v>
      </c>
      <c r="D65" s="29">
        <v>73.50833333333334</v>
      </c>
      <c r="F65">
        <f t="shared" si="0"/>
        <v>-0.2096729102600059</v>
      </c>
      <c r="G65">
        <f t="shared" si="1"/>
        <v>-0.78731301315936308</v>
      </c>
    </row>
    <row r="66" spans="1:10" x14ac:dyDescent="0.35">
      <c r="A66" t="s">
        <v>124</v>
      </c>
      <c r="B66" s="2">
        <v>38352</v>
      </c>
      <c r="C66" s="29">
        <v>59.150000000000006</v>
      </c>
      <c r="D66" s="29">
        <v>73.308333333333351</v>
      </c>
      <c r="F66">
        <f t="shared" si="0"/>
        <v>-0.57431012746882448</v>
      </c>
      <c r="G66">
        <f t="shared" si="1"/>
        <v>-0.27207799569208824</v>
      </c>
    </row>
    <row r="67" spans="1:10" x14ac:dyDescent="0.35">
      <c r="A67" t="s">
        <v>125</v>
      </c>
      <c r="B67" s="2">
        <v>38717</v>
      </c>
      <c r="C67" s="29">
        <v>59.233333333333327</v>
      </c>
      <c r="D67" s="29">
        <v>73.291666666666671</v>
      </c>
      <c r="F67">
        <f t="shared" si="0"/>
        <v>0.14088475626934382</v>
      </c>
      <c r="G67">
        <f t="shared" si="1"/>
        <v>-2.2735023303421809E-2</v>
      </c>
    </row>
    <row r="68" spans="1:10" x14ac:dyDescent="0.35">
      <c r="A68" t="s">
        <v>126</v>
      </c>
      <c r="B68" s="2">
        <v>39082</v>
      </c>
      <c r="C68" s="29">
        <v>59.358333333333327</v>
      </c>
      <c r="D68" s="29">
        <v>73.45</v>
      </c>
      <c r="F68">
        <f t="shared" si="0"/>
        <v>0.21102982554868088</v>
      </c>
      <c r="G68">
        <f t="shared" si="1"/>
        <v>0.21603183627061373</v>
      </c>
    </row>
    <row r="69" spans="1:10" x14ac:dyDescent="0.35">
      <c r="A69" t="s">
        <v>127</v>
      </c>
      <c r="B69" s="2">
        <v>39447</v>
      </c>
      <c r="C69" s="29">
        <v>59.300000000000004</v>
      </c>
      <c r="D69" s="29">
        <v>73.233333333333334</v>
      </c>
      <c r="F69">
        <f t="shared" si="0"/>
        <v>-9.8273199494580687E-2</v>
      </c>
      <c r="G69">
        <f t="shared" si="1"/>
        <v>-0.29498525073746729</v>
      </c>
      <c r="I69">
        <f>AVERAGE(F69:F87)</f>
        <v>-0.18269136490229054</v>
      </c>
      <c r="J69">
        <f>AVERAGE(G69:G87)</f>
        <v>-0.4177546618926728</v>
      </c>
    </row>
    <row r="70" spans="1:10" x14ac:dyDescent="0.35">
      <c r="A70" t="s">
        <v>128</v>
      </c>
      <c r="B70" s="2">
        <v>39813</v>
      </c>
      <c r="C70" s="29">
        <v>59.483333333333341</v>
      </c>
      <c r="D70" s="29">
        <v>72.966666666666669</v>
      </c>
      <c r="F70">
        <f t="shared" si="0"/>
        <v>0.30916245081507032</v>
      </c>
      <c r="G70">
        <f t="shared" si="1"/>
        <v>-0.36413290851160518</v>
      </c>
    </row>
    <row r="71" spans="1:10" x14ac:dyDescent="0.35">
      <c r="A71" t="s">
        <v>129</v>
      </c>
      <c r="B71" s="2">
        <v>40178</v>
      </c>
      <c r="C71" s="29">
        <v>59.208333333333321</v>
      </c>
      <c r="D71" s="29">
        <v>71.966666666666669</v>
      </c>
      <c r="F71">
        <f t="shared" si="0"/>
        <v>-0.46231437377419748</v>
      </c>
      <c r="G71">
        <f t="shared" si="1"/>
        <v>-1.3704888076747412</v>
      </c>
    </row>
    <row r="72" spans="1:10" x14ac:dyDescent="0.35">
      <c r="A72" t="s">
        <v>130</v>
      </c>
      <c r="B72" s="2">
        <v>40543</v>
      </c>
      <c r="C72" s="29">
        <v>58.625</v>
      </c>
      <c r="D72" s="29">
        <v>71.174999999999997</v>
      </c>
      <c r="F72">
        <f t="shared" si="0"/>
        <v>-0.98522167487682388</v>
      </c>
      <c r="G72">
        <f t="shared" si="1"/>
        <v>-1.1000463177397002</v>
      </c>
    </row>
    <row r="73" spans="1:10" x14ac:dyDescent="0.35">
      <c r="A73" t="s">
        <v>131</v>
      </c>
      <c r="B73" s="2">
        <v>40908</v>
      </c>
      <c r="C73" s="29">
        <v>58.116666666666667</v>
      </c>
      <c r="D73" s="29">
        <v>70.458333333333329</v>
      </c>
      <c r="F73">
        <f t="shared" si="0"/>
        <v>-0.86709310589907496</v>
      </c>
      <c r="G73">
        <f t="shared" si="1"/>
        <v>-1.0069078562229272</v>
      </c>
    </row>
    <row r="74" spans="1:10" x14ac:dyDescent="0.35">
      <c r="A74" t="s">
        <v>132</v>
      </c>
      <c r="B74" s="2">
        <v>41274</v>
      </c>
      <c r="C74" s="29">
        <v>57.675000000000011</v>
      </c>
      <c r="D74" s="29">
        <v>70.158333333333346</v>
      </c>
      <c r="F74">
        <f t="shared" si="0"/>
        <v>-0.75996558646399537</v>
      </c>
      <c r="G74">
        <f t="shared" si="1"/>
        <v>-0.42578356002362927</v>
      </c>
    </row>
    <row r="75" spans="1:10" x14ac:dyDescent="0.35">
      <c r="A75" t="s">
        <v>133</v>
      </c>
      <c r="B75" s="2">
        <v>41639</v>
      </c>
      <c r="C75" s="29">
        <v>57.199999999999996</v>
      </c>
      <c r="D75" s="29">
        <v>69.733333333333334</v>
      </c>
      <c r="F75">
        <f t="shared" si="0"/>
        <v>-0.82358040745559302</v>
      </c>
      <c r="G75">
        <f t="shared" si="1"/>
        <v>-0.60577265708517958</v>
      </c>
    </row>
    <row r="76" spans="1:10" x14ac:dyDescent="0.35">
      <c r="A76" t="s">
        <v>134</v>
      </c>
      <c r="B76" s="2">
        <v>42004</v>
      </c>
      <c r="C76" s="29">
        <v>56.983333333333327</v>
      </c>
      <c r="D76" s="29">
        <v>69.208333333333343</v>
      </c>
      <c r="F76">
        <f t="shared" ref="F76:F87" si="2">((C76/C75)-1)*100</f>
        <v>-0.37878787878787845</v>
      </c>
      <c r="G76">
        <f t="shared" ref="G76:G87" si="3">((D76/D75)-1)*100</f>
        <v>-0.75286806883363422</v>
      </c>
    </row>
    <row r="77" spans="1:10" x14ac:dyDescent="0.35">
      <c r="A77" t="s">
        <v>135</v>
      </c>
      <c r="B77" s="2">
        <v>42369</v>
      </c>
      <c r="C77" s="29">
        <v>56.699999999999989</v>
      </c>
      <c r="D77" s="29">
        <v>69.05</v>
      </c>
      <c r="F77">
        <f t="shared" si="2"/>
        <v>-0.49722140976894424</v>
      </c>
      <c r="G77">
        <f t="shared" si="3"/>
        <v>-0.22877784467190132</v>
      </c>
    </row>
    <row r="78" spans="1:10" x14ac:dyDescent="0.35">
      <c r="A78" t="s">
        <v>136</v>
      </c>
      <c r="B78" s="2">
        <v>42735</v>
      </c>
      <c r="C78" s="29">
        <v>56.791666666666679</v>
      </c>
      <c r="D78" s="29">
        <v>69.174999999999997</v>
      </c>
      <c r="F78">
        <f t="shared" si="2"/>
        <v>0.16166960611410097</v>
      </c>
      <c r="G78">
        <f t="shared" si="3"/>
        <v>0.18102824040551191</v>
      </c>
    </row>
    <row r="79" spans="1:10" x14ac:dyDescent="0.35">
      <c r="A79" t="s">
        <v>137</v>
      </c>
      <c r="B79" s="2">
        <v>43100</v>
      </c>
      <c r="C79" s="29">
        <v>57.041666666666664</v>
      </c>
      <c r="D79" s="29">
        <v>69.083333333333329</v>
      </c>
      <c r="F79">
        <f t="shared" si="2"/>
        <v>0.44020542920026884</v>
      </c>
      <c r="G79">
        <f t="shared" si="3"/>
        <v>-0.13251415492109286</v>
      </c>
    </row>
    <row r="80" spans="1:10" x14ac:dyDescent="0.35">
      <c r="A80" t="s">
        <v>138</v>
      </c>
      <c r="B80" s="2">
        <v>43465</v>
      </c>
      <c r="C80" s="29">
        <v>57.091666666666647</v>
      </c>
      <c r="D80" s="29">
        <v>69.05</v>
      </c>
      <c r="F80">
        <f t="shared" si="2"/>
        <v>8.7655222790328224E-2</v>
      </c>
      <c r="G80">
        <f t="shared" si="3"/>
        <v>-4.8250904704461028E-2</v>
      </c>
    </row>
    <row r="81" spans="1:7" x14ac:dyDescent="0.35">
      <c r="A81" t="s">
        <v>139</v>
      </c>
      <c r="B81" s="2">
        <v>43830</v>
      </c>
      <c r="C81" s="29">
        <v>57.43333333333333</v>
      </c>
      <c r="D81" s="29">
        <v>69.15000000000002</v>
      </c>
      <c r="F81">
        <f t="shared" si="2"/>
        <v>0.59845278061598783</v>
      </c>
      <c r="G81">
        <f t="shared" si="3"/>
        <v>0.14482259232444505</v>
      </c>
    </row>
    <row r="82" spans="1:7" x14ac:dyDescent="0.35">
      <c r="A82" t="s">
        <v>140</v>
      </c>
      <c r="B82" s="2">
        <v>44196</v>
      </c>
      <c r="C82" s="29">
        <v>56.208333333333336</v>
      </c>
      <c r="D82" s="29">
        <v>67.666666666666671</v>
      </c>
      <c r="F82">
        <f t="shared" si="2"/>
        <v>-2.13290771909459</v>
      </c>
      <c r="G82">
        <f t="shared" si="3"/>
        <v>-2.1450952036635496</v>
      </c>
    </row>
    <row r="83" spans="1:7" x14ac:dyDescent="0.35">
      <c r="A83" t="s">
        <v>141</v>
      </c>
      <c r="B83" s="2">
        <v>44561</v>
      </c>
      <c r="C83" s="29">
        <v>56.083333333333336</v>
      </c>
      <c r="D83" s="29">
        <v>67.600000000000009</v>
      </c>
      <c r="F83">
        <f t="shared" si="2"/>
        <v>-0.22238695329873659</v>
      </c>
      <c r="G83">
        <f t="shared" si="3"/>
        <v>-9.8522167487680168E-2</v>
      </c>
    </row>
    <row r="84" spans="1:7" x14ac:dyDescent="0.35">
      <c r="A84" t="s">
        <v>142</v>
      </c>
      <c r="B84" s="2">
        <v>44926</v>
      </c>
      <c r="C84" s="29">
        <v>56.774999999999999</v>
      </c>
      <c r="D84" s="29">
        <v>67.958333333333329</v>
      </c>
      <c r="F84">
        <f t="shared" si="2"/>
        <v>1.2332838038632943</v>
      </c>
      <c r="G84">
        <f t="shared" si="3"/>
        <v>0.53007889546348164</v>
      </c>
    </row>
    <row r="85" spans="1:7" x14ac:dyDescent="0.35">
      <c r="A85" t="s">
        <v>143</v>
      </c>
      <c r="B85" s="2">
        <v>45291</v>
      </c>
      <c r="C85" s="29">
        <v>57.324999999999996</v>
      </c>
      <c r="D85" s="29">
        <v>68.108333333333334</v>
      </c>
      <c r="F85">
        <f t="shared" si="2"/>
        <v>0.96873623954205623</v>
      </c>
      <c r="G85">
        <f t="shared" si="3"/>
        <v>0.220723482526064</v>
      </c>
    </row>
    <row r="86" spans="1:7" x14ac:dyDescent="0.35">
      <c r="A86" t="s">
        <v>144</v>
      </c>
      <c r="B86" s="2">
        <v>45657</v>
      </c>
      <c r="C86" s="29">
        <v>57.499999999999993</v>
      </c>
      <c r="D86" s="29">
        <v>67.958333333333329</v>
      </c>
      <c r="F86">
        <f t="shared" si="2"/>
        <v>0.30527692978630228</v>
      </c>
      <c r="G86">
        <f t="shared" si="3"/>
        <v>-0.2202373669399349</v>
      </c>
    </row>
    <row r="87" spans="1:7" x14ac:dyDescent="0.35">
      <c r="A87" t="s">
        <v>30</v>
      </c>
      <c r="B87" s="2">
        <v>46022</v>
      </c>
      <c r="C87" s="29">
        <v>57.3</v>
      </c>
      <c r="D87" s="29">
        <v>67.809090909090912</v>
      </c>
      <c r="F87">
        <f t="shared" si="2"/>
        <v>-0.34782608695651529</v>
      </c>
      <c r="G87">
        <f t="shared" si="3"/>
        <v>-0.21960871746278254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F5A2-1EF6-4D7E-A778-01D5828CDC5C}">
  <dimension ref="A1:D67"/>
  <sheetViews>
    <sheetView topLeftCell="A49" workbookViewId="0">
      <selection activeCell="D2" sqref="D2"/>
    </sheetView>
  </sheetViews>
  <sheetFormatPr defaultRowHeight="14.5" x14ac:dyDescent="0.35"/>
  <cols>
    <col min="1" max="1" width="11.453125" customWidth="1"/>
    <col min="2" max="2" width="26.453125" bestFit="1" customWidth="1"/>
    <col min="3" max="3" width="6.26953125" bestFit="1" customWidth="1"/>
    <col min="4" max="4" width="67.453125" customWidth="1"/>
    <col min="5" max="5" width="3.81640625" bestFit="1" customWidth="1"/>
    <col min="6" max="6" width="7.26953125" bestFit="1" customWidth="1"/>
  </cols>
  <sheetData>
    <row r="1" spans="1:2" x14ac:dyDescent="0.35">
      <c r="A1" s="3" t="s">
        <v>145</v>
      </c>
      <c r="B1" s="3" t="s">
        <v>146</v>
      </c>
    </row>
    <row r="2" spans="1:2" x14ac:dyDescent="0.35">
      <c r="A2" s="17">
        <v>1889</v>
      </c>
      <c r="B2" s="21">
        <v>24581</v>
      </c>
    </row>
    <row r="3" spans="1:2" x14ac:dyDescent="0.35">
      <c r="A3" s="17">
        <v>1890</v>
      </c>
      <c r="B3" s="21">
        <v>26399</v>
      </c>
    </row>
    <row r="4" spans="1:2" x14ac:dyDescent="0.35">
      <c r="A4" s="17">
        <v>1891</v>
      </c>
      <c r="B4" s="21">
        <v>27563</v>
      </c>
    </row>
    <row r="5" spans="1:2" x14ac:dyDescent="0.35">
      <c r="A5" s="17">
        <v>1892</v>
      </c>
      <c r="B5" s="21">
        <v>30208</v>
      </c>
    </row>
    <row r="6" spans="1:2" x14ac:dyDescent="0.35">
      <c r="A6" s="17">
        <v>1893</v>
      </c>
      <c r="B6" s="21">
        <v>28758</v>
      </c>
    </row>
    <row r="7" spans="1:2" x14ac:dyDescent="0.35">
      <c r="A7" s="17">
        <v>1894</v>
      </c>
      <c r="B7" s="21">
        <v>27949</v>
      </c>
    </row>
    <row r="8" spans="1:2" x14ac:dyDescent="0.35">
      <c r="A8" s="17">
        <v>1895</v>
      </c>
      <c r="B8" s="21">
        <v>31280</v>
      </c>
    </row>
    <row r="9" spans="1:2" x14ac:dyDescent="0.35">
      <c r="A9" s="17">
        <v>1896</v>
      </c>
      <c r="B9" s="21">
        <v>30657</v>
      </c>
    </row>
    <row r="10" spans="1:2" x14ac:dyDescent="0.35">
      <c r="A10" s="17">
        <v>1897</v>
      </c>
      <c r="B10" s="21">
        <v>33579</v>
      </c>
    </row>
    <row r="11" spans="1:2" x14ac:dyDescent="0.35">
      <c r="A11" s="17">
        <v>1898</v>
      </c>
      <c r="B11" s="21">
        <v>34304</v>
      </c>
    </row>
    <row r="12" spans="1:2" x14ac:dyDescent="0.35">
      <c r="A12" s="17">
        <v>1899</v>
      </c>
      <c r="B12" s="21">
        <v>37389</v>
      </c>
    </row>
    <row r="13" spans="1:2" x14ac:dyDescent="0.35">
      <c r="A13" s="17">
        <v>1900</v>
      </c>
      <c r="B13" s="21">
        <v>38397</v>
      </c>
    </row>
    <row r="14" spans="1:2" x14ac:dyDescent="0.35">
      <c r="A14" s="17">
        <v>1901</v>
      </c>
      <c r="B14" s="21">
        <v>42766</v>
      </c>
    </row>
    <row r="15" spans="1:2" x14ac:dyDescent="0.35">
      <c r="A15" s="17">
        <v>1902</v>
      </c>
      <c r="B15" s="21">
        <v>43161</v>
      </c>
    </row>
    <row r="16" spans="1:2" x14ac:dyDescent="0.35">
      <c r="A16" s="17">
        <v>1903</v>
      </c>
      <c r="B16" s="21">
        <v>45264</v>
      </c>
    </row>
    <row r="17" spans="1:2" x14ac:dyDescent="0.35">
      <c r="A17" s="17">
        <v>1904</v>
      </c>
      <c r="B17" s="21">
        <v>44696</v>
      </c>
    </row>
    <row r="18" spans="1:2" x14ac:dyDescent="0.35">
      <c r="A18" s="17">
        <v>1905</v>
      </c>
      <c r="B18" s="21">
        <v>48000</v>
      </c>
    </row>
    <row r="19" spans="1:2" x14ac:dyDescent="0.35">
      <c r="A19" s="17">
        <v>1906</v>
      </c>
      <c r="B19" s="21">
        <v>53534</v>
      </c>
    </row>
    <row r="20" spans="1:2" x14ac:dyDescent="0.35">
      <c r="A20" s="17">
        <v>1907</v>
      </c>
      <c r="B20" s="21">
        <v>54393</v>
      </c>
    </row>
    <row r="21" spans="1:2" x14ac:dyDescent="0.35">
      <c r="A21" s="17">
        <v>1908</v>
      </c>
      <c r="B21" s="21">
        <v>49916</v>
      </c>
    </row>
    <row r="22" spans="1:2" x14ac:dyDescent="0.35">
      <c r="A22" s="17">
        <v>1909</v>
      </c>
      <c r="B22" s="21">
        <v>56003</v>
      </c>
    </row>
    <row r="23" spans="1:2" x14ac:dyDescent="0.35">
      <c r="A23" s="17">
        <v>1910</v>
      </c>
      <c r="B23" s="21">
        <v>56606</v>
      </c>
    </row>
    <row r="24" spans="1:2" x14ac:dyDescent="0.35">
      <c r="A24" s="17">
        <v>1911</v>
      </c>
      <c r="B24" s="21">
        <v>58440</v>
      </c>
    </row>
    <row r="25" spans="1:2" x14ac:dyDescent="0.35">
      <c r="A25" s="17">
        <v>1912</v>
      </c>
      <c r="B25" s="21">
        <v>61178</v>
      </c>
    </row>
    <row r="26" spans="1:2" x14ac:dyDescent="0.35">
      <c r="A26" s="17">
        <v>1913</v>
      </c>
      <c r="B26" s="21">
        <v>63593</v>
      </c>
    </row>
    <row r="27" spans="1:2" x14ac:dyDescent="0.35">
      <c r="A27" s="17">
        <v>1914</v>
      </c>
      <c r="B27" s="21">
        <v>58724</v>
      </c>
    </row>
    <row r="28" spans="1:2" x14ac:dyDescent="0.35">
      <c r="A28" s="17">
        <v>1915</v>
      </c>
      <c r="B28" s="21">
        <v>60325</v>
      </c>
    </row>
    <row r="29" spans="1:2" x14ac:dyDescent="0.35">
      <c r="A29" s="17">
        <v>1916</v>
      </c>
      <c r="B29" s="21">
        <v>68690</v>
      </c>
    </row>
    <row r="30" spans="1:2" x14ac:dyDescent="0.35">
      <c r="A30" s="17">
        <v>1917</v>
      </c>
      <c r="B30" s="21">
        <v>66991</v>
      </c>
    </row>
    <row r="31" spans="1:2" x14ac:dyDescent="0.35">
      <c r="A31" s="17">
        <v>1918</v>
      </c>
      <c r="B31" s="21">
        <v>73033</v>
      </c>
    </row>
    <row r="32" spans="1:2" x14ac:dyDescent="0.35">
      <c r="A32" s="17">
        <v>1919</v>
      </c>
      <c r="B32" s="21">
        <v>73619</v>
      </c>
    </row>
    <row r="33" spans="1:2" x14ac:dyDescent="0.35">
      <c r="A33" s="17">
        <v>1920</v>
      </c>
      <c r="B33" s="21">
        <v>72931</v>
      </c>
    </row>
    <row r="34" spans="1:2" x14ac:dyDescent="0.35">
      <c r="A34" s="17">
        <v>1921</v>
      </c>
      <c r="B34" s="21">
        <v>71259</v>
      </c>
    </row>
    <row r="35" spans="1:2" x14ac:dyDescent="0.35">
      <c r="A35" s="17">
        <v>1922</v>
      </c>
      <c r="B35" s="21">
        <v>75216</v>
      </c>
    </row>
    <row r="36" spans="1:2" x14ac:dyDescent="0.35">
      <c r="A36" s="17">
        <v>1923</v>
      </c>
      <c r="B36" s="21">
        <v>85120</v>
      </c>
    </row>
    <row r="37" spans="1:2" x14ac:dyDescent="0.35">
      <c r="A37" s="17">
        <v>1924</v>
      </c>
      <c r="B37" s="21">
        <v>87741</v>
      </c>
    </row>
    <row r="38" spans="1:2" x14ac:dyDescent="0.35">
      <c r="A38" s="17">
        <v>1925</v>
      </c>
      <c r="B38" s="21">
        <v>89802</v>
      </c>
    </row>
    <row r="39" spans="1:2" x14ac:dyDescent="0.35">
      <c r="A39" s="17">
        <v>1926</v>
      </c>
      <c r="B39" s="21">
        <v>95670</v>
      </c>
    </row>
    <row r="40" spans="1:2" x14ac:dyDescent="0.35">
      <c r="A40" s="17">
        <v>1927</v>
      </c>
      <c r="B40" s="21">
        <v>96594</v>
      </c>
    </row>
    <row r="41" spans="1:2" x14ac:dyDescent="0.35">
      <c r="A41" s="17">
        <v>1928</v>
      </c>
      <c r="B41" s="21">
        <v>97701</v>
      </c>
    </row>
    <row r="42" spans="1:2" x14ac:dyDescent="0.35">
      <c r="A42" s="17">
        <v>1929</v>
      </c>
      <c r="B42" s="21">
        <v>103626</v>
      </c>
    </row>
    <row r="43" spans="1:2" x14ac:dyDescent="0.35">
      <c r="A43" s="17">
        <v>1930</v>
      </c>
      <c r="B43" s="21">
        <v>94362</v>
      </c>
    </row>
    <row r="44" spans="1:2" x14ac:dyDescent="0.35">
      <c r="A44" s="17">
        <v>1931</v>
      </c>
      <c r="B44" s="21">
        <v>88827</v>
      </c>
    </row>
    <row r="45" spans="1:2" x14ac:dyDescent="0.35">
      <c r="A45" s="17">
        <v>1932</v>
      </c>
      <c r="B45" s="21">
        <v>75897</v>
      </c>
    </row>
    <row r="46" spans="1:2" x14ac:dyDescent="0.35">
      <c r="A46" s="17">
        <v>1933</v>
      </c>
      <c r="B46" s="21">
        <v>73758</v>
      </c>
    </row>
    <row r="47" spans="1:2" x14ac:dyDescent="0.35">
      <c r="A47" s="17">
        <v>1934</v>
      </c>
      <c r="B47" s="21">
        <v>80413</v>
      </c>
    </row>
    <row r="48" spans="1:2" x14ac:dyDescent="0.35">
      <c r="A48" s="17">
        <v>1935</v>
      </c>
      <c r="B48" s="21">
        <v>90980</v>
      </c>
    </row>
    <row r="49" spans="1:2" x14ac:dyDescent="0.35">
      <c r="A49" s="17">
        <v>1936</v>
      </c>
      <c r="B49" s="21">
        <v>100548</v>
      </c>
    </row>
    <row r="50" spans="1:2" x14ac:dyDescent="0.35">
      <c r="A50" s="17">
        <v>1937</v>
      </c>
      <c r="B50" s="21">
        <v>108777</v>
      </c>
    </row>
    <row r="51" spans="1:2" x14ac:dyDescent="0.35">
      <c r="A51" s="17">
        <v>1938</v>
      </c>
      <c r="B51" s="21">
        <v>102775</v>
      </c>
    </row>
    <row r="52" spans="1:2" x14ac:dyDescent="0.35">
      <c r="A52" s="17">
        <v>1939</v>
      </c>
      <c r="B52" s="21">
        <v>110621</v>
      </c>
    </row>
    <row r="53" spans="1:2" x14ac:dyDescent="0.35">
      <c r="A53" s="17">
        <v>1940</v>
      </c>
      <c r="B53" s="21">
        <v>120588</v>
      </c>
    </row>
    <row r="54" spans="1:2" x14ac:dyDescent="0.35">
      <c r="A54" s="17">
        <v>1941</v>
      </c>
      <c r="B54" s="21">
        <v>138300</v>
      </c>
    </row>
    <row r="55" spans="1:2" x14ac:dyDescent="0.35">
      <c r="A55" s="17">
        <v>1942</v>
      </c>
      <c r="B55" s="21">
        <v>154303</v>
      </c>
    </row>
    <row r="56" spans="1:2" x14ac:dyDescent="0.35">
      <c r="A56" s="17">
        <v>1943</v>
      </c>
      <c r="B56" s="21">
        <v>169880</v>
      </c>
    </row>
    <row r="57" spans="1:2" x14ac:dyDescent="0.35">
      <c r="A57" s="17">
        <v>1944</v>
      </c>
      <c r="B57" s="21">
        <v>183220</v>
      </c>
    </row>
    <row r="58" spans="1:2" x14ac:dyDescent="0.35">
      <c r="A58" s="17">
        <v>1945</v>
      </c>
      <c r="B58" s="21">
        <v>180630</v>
      </c>
    </row>
    <row r="59" spans="1:2" x14ac:dyDescent="0.35">
      <c r="A59" s="17">
        <v>1946</v>
      </c>
      <c r="B59" s="21">
        <v>165156</v>
      </c>
    </row>
    <row r="60" spans="1:2" x14ac:dyDescent="0.35">
      <c r="A60" s="17">
        <v>1947</v>
      </c>
      <c r="B60" s="21">
        <v>163533</v>
      </c>
    </row>
    <row r="61" spans="1:2" x14ac:dyDescent="0.35">
      <c r="A61" s="17">
        <v>1948</v>
      </c>
      <c r="B61" s="21">
        <v>172319</v>
      </c>
    </row>
    <row r="62" spans="1:2" x14ac:dyDescent="0.35">
      <c r="A62" s="17">
        <v>1949</v>
      </c>
      <c r="B62" s="21">
        <v>169941</v>
      </c>
    </row>
    <row r="63" spans="1:2" x14ac:dyDescent="0.35">
      <c r="A63" s="17">
        <v>1950</v>
      </c>
      <c r="B63" s="21">
        <v>186599</v>
      </c>
    </row>
    <row r="64" spans="1:2" x14ac:dyDescent="0.35">
      <c r="A64" s="17">
        <v>1951</v>
      </c>
      <c r="B64" s="21">
        <v>198498</v>
      </c>
    </row>
    <row r="65" spans="1:4" x14ac:dyDescent="0.35">
      <c r="A65" s="17">
        <v>1952</v>
      </c>
      <c r="B65" s="21">
        <v>204942</v>
      </c>
    </row>
    <row r="66" spans="1:4" x14ac:dyDescent="0.35">
      <c r="A66" s="17">
        <v>1953</v>
      </c>
      <c r="B66" s="21">
        <v>213108</v>
      </c>
    </row>
    <row r="67" spans="1:4" ht="43.5" x14ac:dyDescent="0.35">
      <c r="D67" s="22"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EFF67-7309-46D8-ABB5-C90DB6580658}">
  <dimension ref="A1:E68"/>
  <sheetViews>
    <sheetView topLeftCell="A58" workbookViewId="0"/>
  </sheetViews>
  <sheetFormatPr defaultRowHeight="14.5" x14ac:dyDescent="0.35"/>
  <cols>
    <col min="1" max="1" width="5.54296875" bestFit="1" customWidth="1"/>
    <col min="2" max="2" width="29.81640625" bestFit="1" customWidth="1"/>
    <col min="3" max="3" width="21.1796875" bestFit="1" customWidth="1"/>
    <col min="4" max="4" width="6.1796875" customWidth="1"/>
    <col min="5" max="5" width="42.453125" customWidth="1"/>
  </cols>
  <sheetData>
    <row r="1" spans="1:3" s="3" customFormat="1" x14ac:dyDescent="0.35">
      <c r="A1" s="3" t="s">
        <v>145</v>
      </c>
      <c r="B1" s="3" t="s">
        <v>154</v>
      </c>
      <c r="C1" s="3" t="s">
        <v>155</v>
      </c>
    </row>
    <row r="2" spans="1:3" x14ac:dyDescent="0.35">
      <c r="A2">
        <v>1889</v>
      </c>
      <c r="B2" s="21">
        <v>60133</v>
      </c>
      <c r="C2" s="21">
        <v>60049</v>
      </c>
    </row>
    <row r="3" spans="1:3" x14ac:dyDescent="0.35">
      <c r="A3">
        <v>1890</v>
      </c>
      <c r="B3" s="21">
        <v>62280</v>
      </c>
      <c r="C3" s="21">
        <v>62200</v>
      </c>
    </row>
    <row r="4" spans="1:3" x14ac:dyDescent="0.35">
      <c r="A4">
        <v>1891</v>
      </c>
      <c r="B4" s="21">
        <v>63896</v>
      </c>
      <c r="C4" s="21">
        <v>63819</v>
      </c>
    </row>
    <row r="5" spans="1:3" x14ac:dyDescent="0.35">
      <c r="A5">
        <v>1892</v>
      </c>
      <c r="B5" s="21">
        <v>66002</v>
      </c>
      <c r="C5" s="21">
        <v>65923</v>
      </c>
    </row>
    <row r="6" spans="1:3" x14ac:dyDescent="0.35">
      <c r="A6">
        <v>1893</v>
      </c>
      <c r="B6" s="21">
        <v>65309</v>
      </c>
      <c r="C6" s="21">
        <v>65228</v>
      </c>
    </row>
    <row r="7" spans="1:3" x14ac:dyDescent="0.35">
      <c r="A7">
        <v>1894</v>
      </c>
      <c r="B7" s="21">
        <v>63096</v>
      </c>
      <c r="C7" s="21">
        <v>63009</v>
      </c>
    </row>
    <row r="8" spans="1:3" x14ac:dyDescent="0.35">
      <c r="A8">
        <v>1895</v>
      </c>
      <c r="B8" s="21">
        <v>66921</v>
      </c>
      <c r="C8" s="21">
        <v>66834</v>
      </c>
    </row>
    <row r="9" spans="1:3" x14ac:dyDescent="0.35">
      <c r="A9">
        <v>1896</v>
      </c>
      <c r="B9" s="21">
        <v>66917</v>
      </c>
      <c r="C9" s="21">
        <v>66834</v>
      </c>
    </row>
    <row r="10" spans="1:3" x14ac:dyDescent="0.35">
      <c r="A10">
        <v>1897</v>
      </c>
      <c r="B10" s="21">
        <v>68990</v>
      </c>
      <c r="C10" s="21">
        <v>68906</v>
      </c>
    </row>
    <row r="11" spans="1:3" x14ac:dyDescent="0.35">
      <c r="A11">
        <v>1898</v>
      </c>
      <c r="B11" s="21">
        <v>69718</v>
      </c>
      <c r="C11" s="21">
        <v>69343</v>
      </c>
    </row>
    <row r="12" spans="1:3" x14ac:dyDescent="0.35">
      <c r="A12">
        <v>1899</v>
      </c>
      <c r="B12" s="21">
        <v>74558</v>
      </c>
      <c r="C12" s="21">
        <v>74312</v>
      </c>
    </row>
    <row r="13" spans="1:3" x14ac:dyDescent="0.35">
      <c r="A13">
        <v>1900</v>
      </c>
      <c r="B13" s="21">
        <v>75486</v>
      </c>
      <c r="C13" s="21">
        <v>75235</v>
      </c>
    </row>
    <row r="14" spans="1:3" x14ac:dyDescent="0.35">
      <c r="A14">
        <v>1901</v>
      </c>
      <c r="B14" s="21">
        <v>78764</v>
      </c>
      <c r="C14" s="21">
        <v>78528</v>
      </c>
    </row>
    <row r="15" spans="1:3" x14ac:dyDescent="0.35">
      <c r="A15">
        <v>1902</v>
      </c>
      <c r="B15" s="21">
        <v>82109</v>
      </c>
      <c r="C15" s="21">
        <v>81899</v>
      </c>
    </row>
    <row r="16" spans="1:3" x14ac:dyDescent="0.35">
      <c r="A16">
        <v>1903</v>
      </c>
      <c r="B16" s="21">
        <v>84524</v>
      </c>
      <c r="C16" s="21">
        <v>84314</v>
      </c>
    </row>
    <row r="17" spans="1:4" x14ac:dyDescent="0.35">
      <c r="A17">
        <v>1904</v>
      </c>
      <c r="B17" s="21">
        <v>83351</v>
      </c>
      <c r="C17" s="21">
        <v>83130</v>
      </c>
    </row>
    <row r="18" spans="1:4" x14ac:dyDescent="0.35">
      <c r="A18">
        <v>1905</v>
      </c>
      <c r="B18" s="21">
        <v>87459</v>
      </c>
      <c r="C18" s="21">
        <v>87242</v>
      </c>
    </row>
    <row r="19" spans="1:4" x14ac:dyDescent="0.35">
      <c r="A19">
        <v>1906</v>
      </c>
      <c r="B19" s="21">
        <v>90904</v>
      </c>
      <c r="C19" s="21">
        <v>90679</v>
      </c>
    </row>
    <row r="20" spans="1:4" x14ac:dyDescent="0.35">
      <c r="A20">
        <v>1907</v>
      </c>
      <c r="B20" s="21">
        <v>92980</v>
      </c>
      <c r="C20" s="21">
        <v>92761</v>
      </c>
    </row>
    <row r="21" spans="1:4" x14ac:dyDescent="0.35">
      <c r="A21">
        <v>1908</v>
      </c>
      <c r="B21" s="21">
        <v>89188</v>
      </c>
      <c r="C21" s="21">
        <v>88931</v>
      </c>
    </row>
    <row r="22" spans="1:4" x14ac:dyDescent="0.35">
      <c r="A22">
        <v>1909</v>
      </c>
      <c r="B22" s="21">
        <v>94054</v>
      </c>
      <c r="C22" s="21">
        <v>93771</v>
      </c>
    </row>
    <row r="23" spans="1:4" x14ac:dyDescent="0.35">
      <c r="A23">
        <v>1910</v>
      </c>
      <c r="B23" s="21">
        <v>96605</v>
      </c>
      <c r="C23" s="21">
        <v>96329</v>
      </c>
      <c r="D23" s="21"/>
    </row>
    <row r="24" spans="1:4" x14ac:dyDescent="0.35">
      <c r="A24">
        <v>1911</v>
      </c>
      <c r="B24" s="21">
        <v>98500</v>
      </c>
      <c r="C24" s="21">
        <v>98211</v>
      </c>
      <c r="D24" s="21"/>
    </row>
    <row r="25" spans="1:4" x14ac:dyDescent="0.35">
      <c r="A25">
        <v>1912</v>
      </c>
      <c r="B25" s="21">
        <v>101647</v>
      </c>
      <c r="C25" s="21">
        <v>101342</v>
      </c>
      <c r="D25" s="21"/>
    </row>
    <row r="26" spans="1:4" x14ac:dyDescent="0.35">
      <c r="A26">
        <v>1913</v>
      </c>
      <c r="B26" s="21">
        <v>102466</v>
      </c>
      <c r="C26" s="21">
        <v>102158</v>
      </c>
      <c r="D26" s="21"/>
    </row>
    <row r="27" spans="1:4" x14ac:dyDescent="0.35">
      <c r="A27">
        <v>1914</v>
      </c>
      <c r="B27" s="21">
        <v>100745</v>
      </c>
      <c r="C27" s="21">
        <v>100416</v>
      </c>
      <c r="D27" s="21"/>
    </row>
    <row r="28" spans="1:4" x14ac:dyDescent="0.35">
      <c r="A28">
        <v>1915</v>
      </c>
      <c r="B28" s="21">
        <v>99982</v>
      </c>
      <c r="C28" s="21">
        <v>99638</v>
      </c>
      <c r="D28" s="21"/>
    </row>
    <row r="29" spans="1:4" x14ac:dyDescent="0.35">
      <c r="A29">
        <v>1916</v>
      </c>
      <c r="B29" s="21">
        <v>107072</v>
      </c>
      <c r="C29" s="21">
        <v>106718</v>
      </c>
      <c r="D29" s="21"/>
    </row>
    <row r="30" spans="1:4" x14ac:dyDescent="0.35">
      <c r="A30">
        <v>1917</v>
      </c>
      <c r="B30" s="21">
        <v>110690</v>
      </c>
      <c r="C30" s="21">
        <v>108993</v>
      </c>
      <c r="D30" s="21"/>
    </row>
    <row r="31" spans="1:4" x14ac:dyDescent="0.35">
      <c r="A31">
        <v>1918</v>
      </c>
      <c r="B31" s="21">
        <v>114876</v>
      </c>
      <c r="C31" s="21">
        <v>108913</v>
      </c>
      <c r="D31" s="21"/>
    </row>
    <row r="32" spans="1:4" x14ac:dyDescent="0.35">
      <c r="A32">
        <v>1919</v>
      </c>
      <c r="B32" s="21">
        <v>107930</v>
      </c>
      <c r="C32" s="21">
        <v>105387</v>
      </c>
      <c r="D32" s="21"/>
    </row>
    <row r="33" spans="1:4" x14ac:dyDescent="0.35">
      <c r="A33">
        <v>1920</v>
      </c>
      <c r="B33" s="21">
        <v>107226</v>
      </c>
      <c r="C33" s="21">
        <v>106519</v>
      </c>
      <c r="D33" s="21"/>
    </row>
    <row r="34" spans="1:4" x14ac:dyDescent="0.35">
      <c r="A34">
        <v>1921</v>
      </c>
      <c r="B34" s="21">
        <v>96877</v>
      </c>
      <c r="C34" s="21">
        <v>96175</v>
      </c>
      <c r="D34" s="21"/>
    </row>
    <row r="35" spans="1:4" x14ac:dyDescent="0.35">
      <c r="A35">
        <v>1922</v>
      </c>
      <c r="B35" s="21">
        <v>103770</v>
      </c>
      <c r="C35" s="21">
        <v>103244</v>
      </c>
      <c r="D35" s="21"/>
    </row>
    <row r="36" spans="1:4" x14ac:dyDescent="0.35">
      <c r="A36">
        <v>1923</v>
      </c>
      <c r="B36" s="21">
        <v>111793</v>
      </c>
      <c r="C36" s="21">
        <v>111308</v>
      </c>
      <c r="D36" s="21"/>
    </row>
    <row r="37" spans="1:4" x14ac:dyDescent="0.35">
      <c r="A37">
        <v>1924</v>
      </c>
      <c r="B37" s="21">
        <v>109475</v>
      </c>
      <c r="C37" s="21">
        <v>108959</v>
      </c>
      <c r="D37" s="21"/>
    </row>
    <row r="38" spans="1:4" x14ac:dyDescent="0.35">
      <c r="A38">
        <v>1925</v>
      </c>
      <c r="B38" s="21">
        <v>113442</v>
      </c>
      <c r="C38" s="21">
        <v>112938</v>
      </c>
      <c r="D38" s="21"/>
    </row>
    <row r="39" spans="1:4" x14ac:dyDescent="0.35">
      <c r="A39">
        <v>1926</v>
      </c>
      <c r="B39" s="21">
        <v>117354</v>
      </c>
      <c r="C39" s="21">
        <v>116858</v>
      </c>
      <c r="D39" s="21"/>
    </row>
    <row r="40" spans="1:4" x14ac:dyDescent="0.35">
      <c r="A40">
        <v>1927</v>
      </c>
      <c r="B40" s="21">
        <v>116906</v>
      </c>
      <c r="C40" s="21">
        <v>116406</v>
      </c>
      <c r="D40" s="21"/>
    </row>
    <row r="41" spans="1:4" x14ac:dyDescent="0.35">
      <c r="A41">
        <v>1928</v>
      </c>
      <c r="B41" s="21">
        <v>118028</v>
      </c>
      <c r="C41" s="21">
        <v>117524</v>
      </c>
      <c r="D41" s="21"/>
    </row>
    <row r="42" spans="1:4" x14ac:dyDescent="0.35">
      <c r="A42">
        <v>1929</v>
      </c>
      <c r="B42" s="21">
        <v>120338</v>
      </c>
      <c r="C42" s="21">
        <v>119825</v>
      </c>
      <c r="D42" s="21"/>
    </row>
    <row r="43" spans="1:4" x14ac:dyDescent="0.35">
      <c r="A43">
        <v>1930</v>
      </c>
      <c r="B43" s="21">
        <v>112632</v>
      </c>
      <c r="C43" s="21">
        <v>112119</v>
      </c>
    </row>
    <row r="44" spans="1:4" x14ac:dyDescent="0.35">
      <c r="A44">
        <v>1931</v>
      </c>
      <c r="B44" s="21">
        <v>103769</v>
      </c>
      <c r="C44" s="21">
        <v>103284</v>
      </c>
    </row>
    <row r="45" spans="1:4" x14ac:dyDescent="0.35">
      <c r="A45">
        <v>1932</v>
      </c>
      <c r="B45" s="21">
        <v>92383</v>
      </c>
      <c r="C45" s="21">
        <v>91908</v>
      </c>
    </row>
    <row r="46" spans="1:4" x14ac:dyDescent="0.35">
      <c r="A46">
        <v>1933</v>
      </c>
      <c r="B46" s="21">
        <v>92552</v>
      </c>
      <c r="C46" s="21">
        <v>92079</v>
      </c>
    </row>
    <row r="47" spans="1:4" x14ac:dyDescent="0.35">
      <c r="A47">
        <v>1934</v>
      </c>
      <c r="B47" s="21">
        <v>92619</v>
      </c>
      <c r="C47" s="21">
        <v>92155</v>
      </c>
    </row>
    <row r="48" spans="1:4" x14ac:dyDescent="0.35">
      <c r="A48">
        <v>1935</v>
      </c>
      <c r="B48" s="21">
        <v>97756</v>
      </c>
      <c r="C48" s="21">
        <v>97277</v>
      </c>
    </row>
    <row r="49" spans="1:3" x14ac:dyDescent="0.35">
      <c r="A49">
        <v>1936</v>
      </c>
      <c r="B49" s="21">
        <v>106835</v>
      </c>
      <c r="C49" s="21">
        <v>106320</v>
      </c>
    </row>
    <row r="50" spans="1:3" x14ac:dyDescent="0.35">
      <c r="A50">
        <v>1937</v>
      </c>
      <c r="B50" s="21">
        <v>111443</v>
      </c>
      <c r="C50" s="21">
        <v>110887</v>
      </c>
    </row>
    <row r="51" spans="1:3" x14ac:dyDescent="0.35">
      <c r="A51">
        <v>1938</v>
      </c>
      <c r="B51" s="21">
        <v>103788</v>
      </c>
      <c r="C51" s="21">
        <v>103211</v>
      </c>
    </row>
    <row r="52" spans="1:3" x14ac:dyDescent="0.35">
      <c r="A52">
        <v>1939</v>
      </c>
      <c r="B52" s="21">
        <v>108532</v>
      </c>
      <c r="C52" s="21">
        <v>107927</v>
      </c>
    </row>
    <row r="53" spans="1:3" x14ac:dyDescent="0.35">
      <c r="A53">
        <v>1940</v>
      </c>
      <c r="B53" s="21">
        <v>112978</v>
      </c>
      <c r="C53" s="21">
        <v>112007</v>
      </c>
    </row>
    <row r="54" spans="1:3" x14ac:dyDescent="0.35">
      <c r="A54">
        <v>1941</v>
      </c>
      <c r="B54" s="21">
        <v>124204</v>
      </c>
      <c r="C54" s="21">
        <v>121006</v>
      </c>
    </row>
    <row r="55" spans="1:3" x14ac:dyDescent="0.35">
      <c r="A55">
        <v>1942</v>
      </c>
      <c r="B55" s="21">
        <v>138323</v>
      </c>
      <c r="C55" s="21">
        <v>129762</v>
      </c>
    </row>
    <row r="56" spans="1:3" x14ac:dyDescent="0.35">
      <c r="A56">
        <v>1943</v>
      </c>
      <c r="B56" s="21">
        <v>156325</v>
      </c>
      <c r="C56" s="21">
        <v>135269</v>
      </c>
    </row>
    <row r="57" spans="1:3" x14ac:dyDescent="0.35">
      <c r="A57">
        <v>1944</v>
      </c>
      <c r="B57" s="21">
        <v>160012</v>
      </c>
      <c r="C57" s="21">
        <v>133509</v>
      </c>
    </row>
    <row r="58" spans="1:3" x14ac:dyDescent="0.35">
      <c r="A58">
        <v>1945</v>
      </c>
      <c r="B58" s="21">
        <v>150012</v>
      </c>
      <c r="C58" s="21">
        <v>126029</v>
      </c>
    </row>
    <row r="59" spans="1:3" x14ac:dyDescent="0.35">
      <c r="A59">
        <v>1946</v>
      </c>
      <c r="B59" s="21">
        <v>131474</v>
      </c>
      <c r="C59" s="21">
        <v>125375</v>
      </c>
    </row>
    <row r="60" spans="1:3" x14ac:dyDescent="0.35">
      <c r="A60">
        <v>1947</v>
      </c>
      <c r="B60" s="21">
        <v>130317</v>
      </c>
      <c r="C60" s="21">
        <v>127477</v>
      </c>
    </row>
    <row r="61" spans="1:3" x14ac:dyDescent="0.35">
      <c r="A61">
        <v>1948</v>
      </c>
      <c r="B61" s="21">
        <v>131019</v>
      </c>
      <c r="C61" s="21">
        <v>128412</v>
      </c>
    </row>
    <row r="62" spans="1:3" x14ac:dyDescent="0.35">
      <c r="A62">
        <v>1949</v>
      </c>
      <c r="B62" s="21">
        <v>126402</v>
      </c>
      <c r="C62" s="21">
        <v>123553</v>
      </c>
    </row>
    <row r="63" spans="1:3" x14ac:dyDescent="0.35">
      <c r="A63">
        <v>1950</v>
      </c>
      <c r="B63" s="21">
        <v>128914</v>
      </c>
      <c r="C63" s="21">
        <v>125905</v>
      </c>
    </row>
    <row r="64" spans="1:3" x14ac:dyDescent="0.35">
      <c r="A64">
        <v>1951</v>
      </c>
      <c r="B64" s="21">
        <v>135876</v>
      </c>
      <c r="C64" s="21">
        <v>130328</v>
      </c>
    </row>
    <row r="65" spans="1:5" x14ac:dyDescent="0.35">
      <c r="A65">
        <v>1952</v>
      </c>
      <c r="B65" s="21">
        <v>137927</v>
      </c>
      <c r="C65" s="21">
        <v>131379</v>
      </c>
    </row>
    <row r="66" spans="1:5" x14ac:dyDescent="0.35">
      <c r="A66">
        <v>1953</v>
      </c>
      <c r="B66" s="21">
        <v>138567</v>
      </c>
      <c r="C66" s="21">
        <v>132186</v>
      </c>
    </row>
    <row r="67" spans="1:5" ht="14.15" customHeight="1" x14ac:dyDescent="0.35">
      <c r="B67" s="21"/>
      <c r="C67" s="21"/>
    </row>
    <row r="68" spans="1:5" ht="72.5" x14ac:dyDescent="0.35">
      <c r="E68" s="22" t="s">
        <v>234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AB18-8257-47A0-B52B-561FBF9F2B97}">
  <dimension ref="A1:E68"/>
  <sheetViews>
    <sheetView topLeftCell="A52" workbookViewId="0"/>
  </sheetViews>
  <sheetFormatPr defaultRowHeight="14.5" x14ac:dyDescent="0.35"/>
  <cols>
    <col min="1" max="1" width="10.1796875" style="17" customWidth="1"/>
    <col min="2" max="2" width="35.54296875" customWidth="1"/>
    <col min="3" max="3" width="27.54296875" customWidth="1"/>
    <col min="5" max="5" width="110.1796875" customWidth="1"/>
  </cols>
  <sheetData>
    <row r="1" spans="1:3" s="3" customFormat="1" x14ac:dyDescent="0.35">
      <c r="A1" s="23" t="s">
        <v>145</v>
      </c>
      <c r="B1" s="3" t="s">
        <v>156</v>
      </c>
      <c r="C1" s="3" t="s">
        <v>157</v>
      </c>
    </row>
    <row r="2" spans="1:3" x14ac:dyDescent="0.35">
      <c r="A2" s="17">
        <v>1889</v>
      </c>
      <c r="B2" s="21">
        <v>21620</v>
      </c>
      <c r="C2" s="21">
        <v>21581</v>
      </c>
    </row>
    <row r="3" spans="1:3" x14ac:dyDescent="0.35">
      <c r="A3" s="17">
        <v>1890</v>
      </c>
      <c r="B3" s="21">
        <v>22327</v>
      </c>
      <c r="C3" s="21">
        <v>22290</v>
      </c>
    </row>
    <row r="4" spans="1:3" x14ac:dyDescent="0.35">
      <c r="A4" s="17">
        <v>1891</v>
      </c>
      <c r="B4" s="21">
        <v>22890</v>
      </c>
      <c r="C4" s="21">
        <v>22854</v>
      </c>
    </row>
    <row r="5" spans="1:3" x14ac:dyDescent="0.35">
      <c r="A5" s="17">
        <v>1892</v>
      </c>
      <c r="B5" s="21">
        <v>23573</v>
      </c>
      <c r="C5" s="21">
        <v>23536</v>
      </c>
    </row>
    <row r="6" spans="1:3" x14ac:dyDescent="0.35">
      <c r="A6" s="17">
        <v>1893</v>
      </c>
      <c r="B6" s="21">
        <v>23498</v>
      </c>
      <c r="C6">
        <v>23.46</v>
      </c>
    </row>
    <row r="7" spans="1:3" x14ac:dyDescent="0.35">
      <c r="A7" s="17">
        <v>1894</v>
      </c>
      <c r="B7" s="21">
        <v>23031</v>
      </c>
      <c r="C7" s="21">
        <v>22990</v>
      </c>
    </row>
    <row r="8" spans="1:3" x14ac:dyDescent="0.35">
      <c r="A8" s="17">
        <v>1895</v>
      </c>
      <c r="B8" s="21">
        <v>24209</v>
      </c>
      <c r="C8" s="21">
        <v>24168</v>
      </c>
    </row>
    <row r="9" spans="1:3" x14ac:dyDescent="0.35">
      <c r="A9" s="17">
        <v>1896</v>
      </c>
      <c r="B9" s="21">
        <v>24332</v>
      </c>
      <c r="C9" s="21">
        <v>24292</v>
      </c>
    </row>
    <row r="10" spans="1:3" x14ac:dyDescent="0.35">
      <c r="A10" s="17">
        <v>1897</v>
      </c>
      <c r="B10" s="21">
        <v>25040</v>
      </c>
      <c r="C10" s="21">
        <v>24999</v>
      </c>
    </row>
    <row r="11" spans="1:3" x14ac:dyDescent="0.35">
      <c r="A11" s="17">
        <v>1898</v>
      </c>
      <c r="B11" s="21">
        <v>25400</v>
      </c>
      <c r="C11" s="21">
        <v>25217</v>
      </c>
    </row>
    <row r="12" spans="1:3" x14ac:dyDescent="0.35">
      <c r="A12" s="17">
        <v>1899</v>
      </c>
      <c r="B12" s="21">
        <v>26861</v>
      </c>
      <c r="C12" s="21">
        <v>26741</v>
      </c>
    </row>
    <row r="13" spans="1:3" x14ac:dyDescent="0.35">
      <c r="A13" s="17">
        <v>1900</v>
      </c>
      <c r="B13" s="21">
        <v>27295</v>
      </c>
      <c r="C13" s="21">
        <v>27172</v>
      </c>
    </row>
    <row r="14" spans="1:3" x14ac:dyDescent="0.35">
      <c r="A14" s="17">
        <v>1901</v>
      </c>
      <c r="B14" s="21">
        <v>28425</v>
      </c>
      <c r="C14" s="21">
        <v>28309</v>
      </c>
    </row>
    <row r="15" spans="1:3" x14ac:dyDescent="0.35">
      <c r="A15" s="17">
        <v>1902</v>
      </c>
      <c r="B15" s="21">
        <v>29647</v>
      </c>
      <c r="C15" s="21">
        <v>29544</v>
      </c>
    </row>
    <row r="16" spans="1:3" x14ac:dyDescent="0.35">
      <c r="A16" s="17">
        <v>1903</v>
      </c>
      <c r="B16" s="21">
        <v>30525</v>
      </c>
      <c r="C16" s="21">
        <v>30422</v>
      </c>
    </row>
    <row r="17" spans="1:3" x14ac:dyDescent="0.35">
      <c r="A17" s="17">
        <v>1904</v>
      </c>
      <c r="B17" s="21">
        <v>30419</v>
      </c>
      <c r="C17" s="21">
        <v>30312</v>
      </c>
    </row>
    <row r="18" spans="1:3" x14ac:dyDescent="0.35">
      <c r="A18" s="17">
        <v>1905</v>
      </c>
      <c r="B18" s="21">
        <v>31814</v>
      </c>
      <c r="C18" s="21">
        <v>31709</v>
      </c>
    </row>
    <row r="19" spans="1:3" x14ac:dyDescent="0.35">
      <c r="A19" s="17">
        <v>1906</v>
      </c>
      <c r="B19" s="21">
        <v>33071</v>
      </c>
      <c r="C19" s="21">
        <v>32962</v>
      </c>
    </row>
    <row r="20" spans="1:3" x14ac:dyDescent="0.35">
      <c r="A20" s="17">
        <v>1907</v>
      </c>
      <c r="B20" s="21">
        <v>33848</v>
      </c>
      <c r="C20" s="21">
        <v>33742</v>
      </c>
    </row>
    <row r="21" spans="1:3" x14ac:dyDescent="0.35">
      <c r="A21" s="17">
        <v>1908</v>
      </c>
      <c r="B21" s="21">
        <v>33086</v>
      </c>
      <c r="C21" s="21">
        <v>32961</v>
      </c>
    </row>
    <row r="22" spans="1:3" x14ac:dyDescent="0.35">
      <c r="A22" s="17">
        <v>1909</v>
      </c>
      <c r="B22" s="21">
        <v>34785</v>
      </c>
      <c r="C22" s="21">
        <v>34647</v>
      </c>
    </row>
    <row r="23" spans="1:3" x14ac:dyDescent="0.35">
      <c r="A23" s="17">
        <v>1910</v>
      </c>
      <c r="B23" s="21">
        <v>35708</v>
      </c>
      <c r="C23" s="21">
        <v>35573</v>
      </c>
    </row>
    <row r="24" spans="1:3" x14ac:dyDescent="0.35">
      <c r="A24" s="17">
        <v>1911</v>
      </c>
      <c r="B24" s="21">
        <v>36274</v>
      </c>
      <c r="C24" s="21">
        <v>36133</v>
      </c>
    </row>
    <row r="25" spans="1:3" x14ac:dyDescent="0.35">
      <c r="A25" s="17">
        <v>1912</v>
      </c>
      <c r="B25" s="21">
        <v>37341</v>
      </c>
      <c r="C25" s="21">
        <v>37192</v>
      </c>
    </row>
    <row r="26" spans="1:3" x14ac:dyDescent="0.35">
      <c r="A26" s="17">
        <v>1913</v>
      </c>
      <c r="B26" s="21">
        <v>37896</v>
      </c>
      <c r="C26" s="21">
        <v>37745</v>
      </c>
    </row>
    <row r="27" spans="1:3" x14ac:dyDescent="0.35">
      <c r="A27" s="17">
        <v>1914</v>
      </c>
      <c r="B27" s="21">
        <v>37475</v>
      </c>
      <c r="C27" s="21">
        <v>37314</v>
      </c>
    </row>
    <row r="28" spans="1:3" x14ac:dyDescent="0.35">
      <c r="A28" s="17">
        <v>1915</v>
      </c>
      <c r="B28" s="21">
        <v>37669</v>
      </c>
      <c r="C28" s="21">
        <v>37500</v>
      </c>
    </row>
    <row r="29" spans="1:3" x14ac:dyDescent="0.35">
      <c r="A29" s="17">
        <v>1916</v>
      </c>
      <c r="B29" s="21">
        <v>40126</v>
      </c>
      <c r="C29" s="21">
        <v>39952</v>
      </c>
    </row>
    <row r="30" spans="1:3" x14ac:dyDescent="0.35">
      <c r="A30" s="17">
        <v>1917</v>
      </c>
      <c r="B30" s="21">
        <v>41531</v>
      </c>
      <c r="C30" s="21">
        <v>40696</v>
      </c>
    </row>
    <row r="31" spans="1:3" x14ac:dyDescent="0.35">
      <c r="A31" s="17">
        <v>1918</v>
      </c>
      <c r="B31" s="21">
        <v>43998</v>
      </c>
      <c r="C31" s="21">
        <v>41030</v>
      </c>
    </row>
    <row r="32" spans="1:3" x14ac:dyDescent="0.35">
      <c r="A32" s="17">
        <v>1919</v>
      </c>
      <c r="B32" s="21">
        <v>42313</v>
      </c>
      <c r="C32" s="21">
        <v>41047</v>
      </c>
    </row>
    <row r="33" spans="1:3" x14ac:dyDescent="0.35">
      <c r="A33" s="17">
        <v>1920</v>
      </c>
      <c r="B33" s="21">
        <v>41497</v>
      </c>
      <c r="C33" s="21">
        <v>41144</v>
      </c>
    </row>
    <row r="34" spans="1:3" x14ac:dyDescent="0.35">
      <c r="A34" s="17">
        <v>1921</v>
      </c>
      <c r="B34" s="21">
        <v>39361</v>
      </c>
      <c r="C34" s="21">
        <v>39006</v>
      </c>
    </row>
    <row r="35" spans="1:3" x14ac:dyDescent="0.35">
      <c r="A35" s="17">
        <v>1922</v>
      </c>
      <c r="B35" s="21">
        <v>41383</v>
      </c>
      <c r="C35" s="21">
        <v>41117</v>
      </c>
    </row>
    <row r="36" spans="1:3" x14ac:dyDescent="0.35">
      <c r="A36" s="17">
        <v>1923</v>
      </c>
      <c r="B36" s="21">
        <v>43938</v>
      </c>
      <c r="C36" s="21">
        <v>43693</v>
      </c>
    </row>
    <row r="37" spans="1:3" x14ac:dyDescent="0.35">
      <c r="A37" s="17">
        <v>1924</v>
      </c>
      <c r="B37" s="21">
        <v>43315</v>
      </c>
      <c r="C37" s="21">
        <v>43054</v>
      </c>
    </row>
    <row r="38" spans="1:3" x14ac:dyDescent="0.35">
      <c r="A38" s="17">
        <v>1925</v>
      </c>
      <c r="B38" s="21">
        <v>44512</v>
      </c>
      <c r="C38" s="21">
        <v>44257</v>
      </c>
    </row>
    <row r="39" spans="1:3" x14ac:dyDescent="0.35">
      <c r="A39" s="17">
        <v>1926</v>
      </c>
      <c r="B39" s="21">
        <v>45795</v>
      </c>
      <c r="C39" s="21">
        <v>45544</v>
      </c>
    </row>
    <row r="40" spans="1:3" x14ac:dyDescent="0.35">
      <c r="A40" s="17">
        <v>1927</v>
      </c>
      <c r="B40" s="21">
        <v>45900</v>
      </c>
      <c r="C40" s="21">
        <v>45646</v>
      </c>
    </row>
    <row r="41" spans="1:3" x14ac:dyDescent="0.35">
      <c r="A41" s="17">
        <v>1928</v>
      </c>
      <c r="B41" s="21">
        <v>46382</v>
      </c>
      <c r="C41" s="21">
        <v>46126</v>
      </c>
    </row>
    <row r="42" spans="1:3" x14ac:dyDescent="0.35">
      <c r="A42" s="17">
        <v>1929</v>
      </c>
      <c r="B42" s="21">
        <v>47611</v>
      </c>
      <c r="C42" s="21">
        <v>47350</v>
      </c>
    </row>
    <row r="43" spans="1:3" x14ac:dyDescent="0.35">
      <c r="A43" s="17">
        <v>1930</v>
      </c>
      <c r="B43" s="21">
        <v>45465</v>
      </c>
      <c r="C43" s="21">
        <v>45204</v>
      </c>
    </row>
    <row r="44" spans="1:3" x14ac:dyDescent="0.35">
      <c r="A44" s="17">
        <v>1931</v>
      </c>
      <c r="B44" s="21">
        <v>42607</v>
      </c>
      <c r="C44" s="21">
        <v>42350</v>
      </c>
    </row>
    <row r="45" spans="1:3" x14ac:dyDescent="0.35">
      <c r="A45" s="17">
        <v>1932</v>
      </c>
      <c r="B45" s="21">
        <v>39274</v>
      </c>
      <c r="C45" s="21">
        <v>39023</v>
      </c>
    </row>
    <row r="46" spans="1:3" x14ac:dyDescent="0.35">
      <c r="A46" s="17">
        <v>1933</v>
      </c>
      <c r="B46" s="21">
        <v>39615</v>
      </c>
      <c r="C46" s="21">
        <v>39366</v>
      </c>
    </row>
    <row r="47" spans="1:3" x14ac:dyDescent="0.35">
      <c r="A47" s="17">
        <v>1934</v>
      </c>
      <c r="B47" s="21">
        <v>42739</v>
      </c>
      <c r="C47" s="21">
        <v>42489</v>
      </c>
    </row>
    <row r="48" spans="1:3" x14ac:dyDescent="0.35">
      <c r="A48" s="17">
        <v>1935</v>
      </c>
      <c r="B48" s="21">
        <v>44224</v>
      </c>
      <c r="C48" s="21">
        <v>43961</v>
      </c>
    </row>
    <row r="49" spans="1:3" x14ac:dyDescent="0.35">
      <c r="A49" s="17">
        <v>1936</v>
      </c>
      <c r="B49" s="21">
        <v>47078</v>
      </c>
      <c r="C49" s="21">
        <v>46788</v>
      </c>
    </row>
    <row r="50" spans="1:3" x14ac:dyDescent="0.35">
      <c r="A50" s="17">
        <v>1937</v>
      </c>
      <c r="B50" s="21">
        <v>48233</v>
      </c>
      <c r="C50" s="21">
        <v>47920</v>
      </c>
    </row>
    <row r="51" spans="1:3" x14ac:dyDescent="0.35">
      <c r="A51" s="17">
        <v>1938</v>
      </c>
      <c r="B51" s="21">
        <v>46379</v>
      </c>
      <c r="C51" s="21">
        <v>46053</v>
      </c>
    </row>
    <row r="52" spans="1:3" x14ac:dyDescent="0.35">
      <c r="A52" s="17">
        <v>1939</v>
      </c>
      <c r="B52" s="21">
        <v>47769</v>
      </c>
      <c r="C52" s="21">
        <v>47427</v>
      </c>
    </row>
    <row r="53" spans="1:3" x14ac:dyDescent="0.35">
      <c r="A53" s="17">
        <v>1940</v>
      </c>
      <c r="B53" s="21">
        <v>49606</v>
      </c>
      <c r="C53" s="21">
        <v>49057</v>
      </c>
    </row>
    <row r="54" spans="1:3" x14ac:dyDescent="0.35">
      <c r="A54" s="17">
        <v>1941</v>
      </c>
      <c r="B54" s="21">
        <v>54097</v>
      </c>
      <c r="C54" s="21">
        <v>52421</v>
      </c>
    </row>
    <row r="55" spans="1:3" x14ac:dyDescent="0.35">
      <c r="A55" s="17">
        <v>1942</v>
      </c>
      <c r="B55" s="21">
        <v>59056</v>
      </c>
      <c r="C55" s="21">
        <v>54902</v>
      </c>
    </row>
    <row r="56" spans="1:3" x14ac:dyDescent="0.35">
      <c r="A56" s="17">
        <v>1943</v>
      </c>
      <c r="B56" s="21">
        <v>64864</v>
      </c>
      <c r="C56" s="21">
        <v>55835</v>
      </c>
    </row>
    <row r="57" spans="1:3" x14ac:dyDescent="0.35">
      <c r="A57" s="17">
        <v>1944</v>
      </c>
      <c r="B57" s="21">
        <v>66020</v>
      </c>
      <c r="C57" s="21">
        <v>54655</v>
      </c>
    </row>
    <row r="58" spans="1:3" x14ac:dyDescent="0.35">
      <c r="A58" s="17">
        <v>1945</v>
      </c>
      <c r="B58" s="21">
        <v>64363</v>
      </c>
      <c r="C58" s="21">
        <v>53061</v>
      </c>
    </row>
    <row r="59" spans="1:3" x14ac:dyDescent="0.35">
      <c r="A59" s="17">
        <v>1946</v>
      </c>
      <c r="B59" s="21">
        <v>58917</v>
      </c>
      <c r="C59" s="21">
        <v>55483</v>
      </c>
    </row>
    <row r="60" spans="1:3" x14ac:dyDescent="0.35">
      <c r="A60" s="17">
        <v>1947</v>
      </c>
      <c r="B60" s="21">
        <v>59264</v>
      </c>
      <c r="C60" s="21">
        <v>57665</v>
      </c>
    </row>
    <row r="61" spans="1:3" x14ac:dyDescent="0.35">
      <c r="A61" s="17">
        <v>1948</v>
      </c>
      <c r="B61" s="21">
        <v>60216</v>
      </c>
      <c r="C61" s="21">
        <v>58748</v>
      </c>
    </row>
    <row r="62" spans="1:3" x14ac:dyDescent="0.35">
      <c r="A62" s="17">
        <v>1949</v>
      </c>
      <c r="B62" s="21">
        <v>58702</v>
      </c>
      <c r="C62" s="21">
        <v>57098</v>
      </c>
    </row>
    <row r="63" spans="1:3" x14ac:dyDescent="0.35">
      <c r="A63" s="17">
        <v>1950</v>
      </c>
      <c r="B63" s="21">
        <v>60491</v>
      </c>
      <c r="C63" s="21">
        <v>58797</v>
      </c>
    </row>
    <row r="64" spans="1:3" x14ac:dyDescent="0.35">
      <c r="A64" s="17">
        <v>1951</v>
      </c>
      <c r="B64" s="21">
        <v>64191</v>
      </c>
      <c r="C64" s="21">
        <v>61067</v>
      </c>
    </row>
    <row r="65" spans="1:5" x14ac:dyDescent="0.35">
      <c r="A65" s="17">
        <v>1952</v>
      </c>
      <c r="B65" s="21">
        <v>65264</v>
      </c>
      <c r="C65" s="21">
        <v>61626</v>
      </c>
    </row>
    <row r="66" spans="1:5" x14ac:dyDescent="0.35">
      <c r="A66" s="17">
        <v>1953</v>
      </c>
      <c r="B66" s="21">
        <v>66219</v>
      </c>
      <c r="C66" s="21">
        <v>62674</v>
      </c>
    </row>
    <row r="67" spans="1:5" x14ac:dyDescent="0.35">
      <c r="B67" s="21"/>
      <c r="C67" s="21"/>
    </row>
    <row r="68" spans="1:5" ht="43.5" x14ac:dyDescent="0.35">
      <c r="B68" s="21"/>
      <c r="C68" s="21"/>
      <c r="E68" s="2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D026E-75DD-4246-B5E7-D911582C9CA3}">
  <dimension ref="A1:C134"/>
  <sheetViews>
    <sheetView workbookViewId="0">
      <selection activeCell="N39" sqref="N39"/>
    </sheetView>
  </sheetViews>
  <sheetFormatPr defaultRowHeight="14.5" x14ac:dyDescent="0.35"/>
  <cols>
    <col min="6" max="6" width="8.54296875" customWidth="1"/>
  </cols>
  <sheetData>
    <row r="1" spans="1:3" x14ac:dyDescent="0.35">
      <c r="A1" s="1" t="s">
        <v>236</v>
      </c>
      <c r="B1" s="1" t="s">
        <v>10</v>
      </c>
      <c r="C1" t="s">
        <v>16</v>
      </c>
    </row>
    <row r="2" spans="1:3" x14ac:dyDescent="0.35">
      <c r="A2" t="s">
        <v>17</v>
      </c>
      <c r="C2" t="s">
        <v>23</v>
      </c>
    </row>
    <row r="3" spans="1:3" x14ac:dyDescent="0.35">
      <c r="A3" t="s">
        <v>24</v>
      </c>
      <c r="C3" t="s">
        <v>28</v>
      </c>
    </row>
    <row r="4" spans="1:3" x14ac:dyDescent="0.35">
      <c r="A4" t="s">
        <v>29</v>
      </c>
      <c r="C4" t="s">
        <v>30</v>
      </c>
    </row>
    <row r="5" spans="1:3" x14ac:dyDescent="0.35">
      <c r="A5" t="s">
        <v>34</v>
      </c>
      <c r="C5" t="s">
        <v>37</v>
      </c>
    </row>
    <row r="6" spans="1:3" x14ac:dyDescent="0.35">
      <c r="A6" t="s">
        <v>38</v>
      </c>
      <c r="C6" t="s">
        <v>40</v>
      </c>
    </row>
    <row r="7" spans="1:3" x14ac:dyDescent="0.35">
      <c r="A7" t="s">
        <v>41</v>
      </c>
      <c r="C7" t="s">
        <v>46</v>
      </c>
    </row>
    <row r="8" spans="1:3" x14ac:dyDescent="0.35">
      <c r="A8" t="s">
        <v>47</v>
      </c>
      <c r="C8" t="s">
        <v>52</v>
      </c>
    </row>
    <row r="9" spans="1:3" x14ac:dyDescent="0.35">
      <c r="A9" t="s">
        <v>53</v>
      </c>
      <c r="C9" t="s">
        <v>54</v>
      </c>
    </row>
    <row r="10" spans="1:3" x14ac:dyDescent="0.35">
      <c r="A10" t="s">
        <v>28</v>
      </c>
      <c r="B10" s="2">
        <v>731</v>
      </c>
      <c r="C10" s="24">
        <v>77584</v>
      </c>
    </row>
    <row r="11" spans="1:3" x14ac:dyDescent="0.35">
      <c r="A11" t="s">
        <v>237</v>
      </c>
      <c r="B11" s="2">
        <v>1096</v>
      </c>
      <c r="C11" s="24">
        <v>79163</v>
      </c>
    </row>
    <row r="12" spans="1:3" x14ac:dyDescent="0.35">
      <c r="A12" t="s">
        <v>238</v>
      </c>
      <c r="B12" s="2">
        <v>1461</v>
      </c>
      <c r="C12" s="24">
        <v>80632</v>
      </c>
    </row>
    <row r="13" spans="1:3" x14ac:dyDescent="0.35">
      <c r="A13" t="s">
        <v>239</v>
      </c>
      <c r="B13" s="2">
        <v>1827</v>
      </c>
      <c r="C13" s="24">
        <v>82166</v>
      </c>
    </row>
    <row r="14" spans="1:3" x14ac:dyDescent="0.35">
      <c r="A14" t="s">
        <v>240</v>
      </c>
      <c r="B14" s="2">
        <v>2192</v>
      </c>
      <c r="C14" s="24">
        <v>83822</v>
      </c>
    </row>
    <row r="15" spans="1:3" x14ac:dyDescent="0.35">
      <c r="A15" t="s">
        <v>241</v>
      </c>
      <c r="B15" s="2">
        <v>2557</v>
      </c>
      <c r="C15" s="24">
        <v>85450</v>
      </c>
    </row>
    <row r="16" spans="1:3" x14ac:dyDescent="0.35">
      <c r="A16" t="s">
        <v>242</v>
      </c>
      <c r="B16" s="2">
        <v>2922</v>
      </c>
      <c r="C16" s="24">
        <v>87008</v>
      </c>
    </row>
    <row r="17" spans="1:3" x14ac:dyDescent="0.35">
      <c r="A17" t="s">
        <v>243</v>
      </c>
      <c r="B17" s="2">
        <v>3288</v>
      </c>
      <c r="C17" s="24">
        <v>88710</v>
      </c>
    </row>
    <row r="18" spans="1:3" x14ac:dyDescent="0.35">
      <c r="A18" t="s">
        <v>185</v>
      </c>
      <c r="B18" s="2">
        <v>3653</v>
      </c>
      <c r="C18" s="24">
        <v>90490</v>
      </c>
    </row>
    <row r="19" spans="1:3" x14ac:dyDescent="0.35">
      <c r="A19" t="s">
        <v>191</v>
      </c>
      <c r="B19" s="2">
        <v>4018</v>
      </c>
      <c r="C19" s="24">
        <v>92407</v>
      </c>
    </row>
    <row r="20" spans="1:3" x14ac:dyDescent="0.35">
      <c r="A20" t="s">
        <v>192</v>
      </c>
      <c r="B20" s="2">
        <v>4383</v>
      </c>
      <c r="C20" s="24">
        <v>93863</v>
      </c>
    </row>
    <row r="21" spans="1:3" x14ac:dyDescent="0.35">
      <c r="A21" t="s">
        <v>193</v>
      </c>
      <c r="B21" s="2">
        <v>4749</v>
      </c>
      <c r="C21" s="24">
        <v>95335</v>
      </c>
    </row>
    <row r="22" spans="1:3" x14ac:dyDescent="0.35">
      <c r="A22" t="s">
        <v>194</v>
      </c>
      <c r="B22" s="2">
        <v>5114</v>
      </c>
      <c r="C22" s="24">
        <v>97225</v>
      </c>
    </row>
    <row r="23" spans="1:3" x14ac:dyDescent="0.35">
      <c r="A23" t="s">
        <v>195</v>
      </c>
      <c r="B23" s="2">
        <v>5479</v>
      </c>
      <c r="C23" s="24">
        <v>99111</v>
      </c>
    </row>
    <row r="24" spans="1:3" x14ac:dyDescent="0.35">
      <c r="A24" t="s">
        <v>196</v>
      </c>
      <c r="B24" s="2">
        <v>5844</v>
      </c>
      <c r="C24" s="24">
        <v>100546</v>
      </c>
    </row>
    <row r="25" spans="1:3" x14ac:dyDescent="0.35">
      <c r="A25" t="s">
        <v>197</v>
      </c>
      <c r="B25" s="2">
        <v>6210</v>
      </c>
      <c r="C25" s="24">
        <v>101961</v>
      </c>
    </row>
    <row r="26" spans="1:3" x14ac:dyDescent="0.35">
      <c r="A26" t="s">
        <v>198</v>
      </c>
      <c r="B26" s="2">
        <v>6575</v>
      </c>
      <c r="C26" s="24">
        <v>103268</v>
      </c>
    </row>
    <row r="27" spans="1:3" x14ac:dyDescent="0.35">
      <c r="A27" t="s">
        <v>199</v>
      </c>
      <c r="B27" s="2">
        <v>6940</v>
      </c>
      <c r="C27" s="24">
        <v>103208</v>
      </c>
    </row>
    <row r="28" spans="1:3" x14ac:dyDescent="0.35">
      <c r="A28" t="s">
        <v>200</v>
      </c>
      <c r="B28" s="2">
        <v>7305</v>
      </c>
      <c r="C28" s="24">
        <v>104514</v>
      </c>
    </row>
    <row r="29" spans="1:3" x14ac:dyDescent="0.35">
      <c r="A29" t="s">
        <v>201</v>
      </c>
      <c r="B29" s="2">
        <v>7671</v>
      </c>
      <c r="C29" s="24">
        <v>106461</v>
      </c>
    </row>
    <row r="30" spans="1:3" x14ac:dyDescent="0.35">
      <c r="A30" t="s">
        <v>202</v>
      </c>
      <c r="B30" s="2">
        <v>8036</v>
      </c>
      <c r="C30" s="24">
        <v>108538</v>
      </c>
    </row>
    <row r="31" spans="1:3" x14ac:dyDescent="0.35">
      <c r="A31" t="s">
        <v>203</v>
      </c>
      <c r="B31" s="2">
        <v>8401</v>
      </c>
      <c r="C31" s="24">
        <v>110049</v>
      </c>
    </row>
    <row r="32" spans="1:3" x14ac:dyDescent="0.35">
      <c r="A32" t="s">
        <v>204</v>
      </c>
      <c r="B32" s="2">
        <v>8766</v>
      </c>
      <c r="C32" s="24">
        <v>111947</v>
      </c>
    </row>
    <row r="33" spans="1:3" x14ac:dyDescent="0.35">
      <c r="A33" t="s">
        <v>205</v>
      </c>
      <c r="B33" s="2">
        <v>9132</v>
      </c>
      <c r="C33" s="24">
        <v>114109</v>
      </c>
    </row>
    <row r="34" spans="1:3" x14ac:dyDescent="0.35">
      <c r="A34" t="s">
        <v>206</v>
      </c>
      <c r="B34" s="2">
        <v>9497</v>
      </c>
      <c r="C34" s="24">
        <v>115829</v>
      </c>
    </row>
    <row r="35" spans="1:3" x14ac:dyDescent="0.35">
      <c r="A35" t="s">
        <v>207</v>
      </c>
      <c r="B35" s="2">
        <v>9862</v>
      </c>
      <c r="C35" s="24">
        <v>117397</v>
      </c>
    </row>
    <row r="36" spans="1:3" x14ac:dyDescent="0.35">
      <c r="A36" t="s">
        <v>208</v>
      </c>
      <c r="B36" s="2">
        <v>10227</v>
      </c>
      <c r="C36" s="24">
        <v>119035</v>
      </c>
    </row>
    <row r="37" spans="1:3" x14ac:dyDescent="0.35">
      <c r="A37" t="s">
        <v>209</v>
      </c>
      <c r="B37" s="2">
        <v>10593</v>
      </c>
      <c r="C37" s="24">
        <v>120509</v>
      </c>
    </row>
    <row r="38" spans="1:3" x14ac:dyDescent="0.35">
      <c r="A38" t="s">
        <v>25</v>
      </c>
      <c r="B38" s="2">
        <v>10958</v>
      </c>
      <c r="C38" s="24">
        <v>121767</v>
      </c>
    </row>
    <row r="39" spans="1:3" x14ac:dyDescent="0.35">
      <c r="A39" t="s">
        <v>210</v>
      </c>
      <c r="B39" s="2">
        <v>11323</v>
      </c>
      <c r="C39" s="24">
        <v>123077</v>
      </c>
    </row>
    <row r="40" spans="1:3" x14ac:dyDescent="0.35">
      <c r="A40" t="s">
        <v>211</v>
      </c>
      <c r="B40" s="2">
        <v>11688</v>
      </c>
      <c r="C40" s="24">
        <v>124040</v>
      </c>
    </row>
    <row r="41" spans="1:3" x14ac:dyDescent="0.35">
      <c r="A41" t="s">
        <v>212</v>
      </c>
      <c r="B41" s="2">
        <v>12054</v>
      </c>
      <c r="C41" s="24">
        <v>124840</v>
      </c>
    </row>
    <row r="42" spans="1:3" x14ac:dyDescent="0.35">
      <c r="A42" t="s">
        <v>213</v>
      </c>
      <c r="B42" s="2">
        <v>12419</v>
      </c>
      <c r="C42" s="24">
        <v>125579</v>
      </c>
    </row>
    <row r="43" spans="1:3" x14ac:dyDescent="0.35">
      <c r="A43" t="s">
        <v>214</v>
      </c>
      <c r="B43" s="2">
        <v>12784</v>
      </c>
      <c r="C43" s="24">
        <v>126374</v>
      </c>
    </row>
    <row r="44" spans="1:3" x14ac:dyDescent="0.35">
      <c r="A44" t="s">
        <v>215</v>
      </c>
      <c r="B44" s="2">
        <v>13149</v>
      </c>
      <c r="C44" s="24">
        <v>127250</v>
      </c>
    </row>
    <row r="45" spans="1:3" x14ac:dyDescent="0.35">
      <c r="A45" t="s">
        <v>216</v>
      </c>
      <c r="B45" s="2">
        <v>13515</v>
      </c>
      <c r="C45" s="24">
        <v>128053</v>
      </c>
    </row>
    <row r="46" spans="1:3" x14ac:dyDescent="0.35">
      <c r="A46" t="s">
        <v>217</v>
      </c>
      <c r="B46" s="2">
        <v>13880</v>
      </c>
      <c r="C46" s="24">
        <v>128825</v>
      </c>
    </row>
    <row r="47" spans="1:3" x14ac:dyDescent="0.35">
      <c r="A47" t="s">
        <v>218</v>
      </c>
      <c r="B47" s="2">
        <v>14245</v>
      </c>
      <c r="C47" s="24">
        <v>129825</v>
      </c>
    </row>
    <row r="48" spans="1:3" x14ac:dyDescent="0.35">
      <c r="A48" t="s">
        <v>219</v>
      </c>
      <c r="B48" s="2">
        <v>14610</v>
      </c>
      <c r="C48" s="24">
        <v>130880</v>
      </c>
    </row>
    <row r="49" spans="1:3" x14ac:dyDescent="0.35">
      <c r="A49" t="s">
        <v>220</v>
      </c>
      <c r="B49" s="2">
        <v>14976</v>
      </c>
      <c r="C49" s="24">
        <v>131954</v>
      </c>
    </row>
    <row r="50" spans="1:3" x14ac:dyDescent="0.35">
      <c r="A50" t="s">
        <v>221</v>
      </c>
      <c r="B50" s="2">
        <v>15341</v>
      </c>
      <c r="C50" s="24">
        <v>133121</v>
      </c>
    </row>
    <row r="51" spans="1:3" x14ac:dyDescent="0.35">
      <c r="A51" t="s">
        <v>222</v>
      </c>
      <c r="B51" s="2">
        <v>15706</v>
      </c>
      <c r="C51" s="24">
        <v>133920</v>
      </c>
    </row>
    <row r="52" spans="1:3" x14ac:dyDescent="0.35">
      <c r="A52" t="s">
        <v>223</v>
      </c>
      <c r="B52" s="2">
        <v>16071</v>
      </c>
      <c r="C52" s="24">
        <v>134245</v>
      </c>
    </row>
    <row r="53" spans="1:3" x14ac:dyDescent="0.35">
      <c r="A53" t="s">
        <v>224</v>
      </c>
      <c r="B53" s="2">
        <v>16437</v>
      </c>
      <c r="C53" s="24">
        <v>132885</v>
      </c>
    </row>
    <row r="54" spans="1:3" x14ac:dyDescent="0.35">
      <c r="A54" t="s">
        <v>225</v>
      </c>
      <c r="B54" s="2">
        <v>16802</v>
      </c>
      <c r="C54" s="24">
        <v>132481</v>
      </c>
    </row>
    <row r="55" spans="1:3" x14ac:dyDescent="0.35">
      <c r="A55" t="s">
        <v>226</v>
      </c>
      <c r="B55" s="2">
        <v>17167</v>
      </c>
      <c r="C55" s="24">
        <v>140054</v>
      </c>
    </row>
    <row r="56" spans="1:3" x14ac:dyDescent="0.35">
      <c r="A56" t="s">
        <v>227</v>
      </c>
      <c r="B56" s="2">
        <v>17532</v>
      </c>
      <c r="C56" s="24">
        <v>143446</v>
      </c>
    </row>
    <row r="57" spans="1:3" x14ac:dyDescent="0.35">
      <c r="A57" t="s">
        <v>64</v>
      </c>
      <c r="B57" s="2">
        <v>17898</v>
      </c>
      <c r="C57" s="24">
        <v>146093</v>
      </c>
    </row>
    <row r="58" spans="1:3" x14ac:dyDescent="0.35">
      <c r="A58" t="s">
        <v>65</v>
      </c>
      <c r="B58" s="2">
        <v>18263</v>
      </c>
      <c r="C58" s="24">
        <v>148665</v>
      </c>
    </row>
    <row r="59" spans="1:3" x14ac:dyDescent="0.35">
      <c r="A59" t="s">
        <v>67</v>
      </c>
      <c r="B59" s="2">
        <v>18628</v>
      </c>
      <c r="C59" s="24">
        <v>151868</v>
      </c>
    </row>
    <row r="60" spans="1:3" x14ac:dyDescent="0.35">
      <c r="A60" t="s">
        <v>68</v>
      </c>
      <c r="B60" s="2">
        <v>18993</v>
      </c>
      <c r="C60" s="24">
        <v>153982</v>
      </c>
    </row>
    <row r="61" spans="1:3" x14ac:dyDescent="0.35">
      <c r="A61" t="s">
        <v>70</v>
      </c>
      <c r="B61" s="2">
        <v>19359</v>
      </c>
      <c r="C61" s="24">
        <v>156393</v>
      </c>
    </row>
    <row r="62" spans="1:3" x14ac:dyDescent="0.35">
      <c r="A62" t="s">
        <v>71</v>
      </c>
      <c r="B62" s="2">
        <v>19724</v>
      </c>
      <c r="C62" s="24">
        <v>158956</v>
      </c>
    </row>
    <row r="63" spans="1:3" x14ac:dyDescent="0.35">
      <c r="A63" t="s">
        <v>73</v>
      </c>
      <c r="B63" s="2">
        <v>20089</v>
      </c>
      <c r="C63" s="24">
        <v>161884</v>
      </c>
    </row>
    <row r="64" spans="1:3" x14ac:dyDescent="0.35">
      <c r="A64" t="s">
        <v>74</v>
      </c>
      <c r="B64" s="2">
        <v>20454</v>
      </c>
      <c r="C64" s="24">
        <v>165069</v>
      </c>
    </row>
    <row r="65" spans="1:3" x14ac:dyDescent="0.35">
      <c r="A65" t="s">
        <v>76</v>
      </c>
      <c r="B65" s="2">
        <v>20820</v>
      </c>
      <c r="C65" s="24">
        <v>168088</v>
      </c>
    </row>
    <row r="66" spans="1:3" x14ac:dyDescent="0.35">
      <c r="A66" t="s">
        <v>77</v>
      </c>
      <c r="B66" s="2">
        <v>21185</v>
      </c>
      <c r="C66" s="24">
        <v>171187</v>
      </c>
    </row>
    <row r="67" spans="1:3" x14ac:dyDescent="0.35">
      <c r="A67" t="s">
        <v>78</v>
      </c>
      <c r="B67" s="2">
        <v>21550</v>
      </c>
      <c r="C67" s="24">
        <v>174149</v>
      </c>
    </row>
    <row r="68" spans="1:3" x14ac:dyDescent="0.35">
      <c r="A68" t="s">
        <v>79</v>
      </c>
      <c r="B68" s="2">
        <v>21915</v>
      </c>
      <c r="C68" s="24">
        <v>177135</v>
      </c>
    </row>
    <row r="69" spans="1:3" x14ac:dyDescent="0.35">
      <c r="A69" t="s">
        <v>80</v>
      </c>
      <c r="B69" s="2">
        <v>22281</v>
      </c>
      <c r="C69" s="24">
        <v>179979</v>
      </c>
    </row>
    <row r="70" spans="1:3" x14ac:dyDescent="0.35">
      <c r="A70" t="s">
        <v>81</v>
      </c>
      <c r="B70" s="2">
        <v>22646</v>
      </c>
      <c r="C70" s="24">
        <v>182992</v>
      </c>
    </row>
    <row r="71" spans="1:3" x14ac:dyDescent="0.35">
      <c r="A71" t="s">
        <v>82</v>
      </c>
      <c r="B71" s="2">
        <v>23011</v>
      </c>
      <c r="C71" s="24">
        <v>185771</v>
      </c>
    </row>
    <row r="72" spans="1:3" x14ac:dyDescent="0.35">
      <c r="A72" t="s">
        <v>83</v>
      </c>
      <c r="B72" s="2">
        <v>23376</v>
      </c>
      <c r="C72" s="24">
        <v>188483</v>
      </c>
    </row>
    <row r="73" spans="1:3" x14ac:dyDescent="0.35">
      <c r="A73" t="s">
        <v>84</v>
      </c>
      <c r="B73" s="2">
        <v>23742</v>
      </c>
      <c r="C73" s="24">
        <v>191141</v>
      </c>
    </row>
    <row r="74" spans="1:3" x14ac:dyDescent="0.35">
      <c r="A74" t="s">
        <v>85</v>
      </c>
      <c r="B74" s="2">
        <v>24107</v>
      </c>
      <c r="C74" s="24">
        <v>193526</v>
      </c>
    </row>
    <row r="75" spans="1:3" x14ac:dyDescent="0.35">
      <c r="A75" t="s">
        <v>86</v>
      </c>
      <c r="B75" s="2">
        <v>24472</v>
      </c>
      <c r="C75" s="24">
        <v>195576</v>
      </c>
    </row>
    <row r="76" spans="1:3" x14ac:dyDescent="0.35">
      <c r="A76" t="s">
        <v>87</v>
      </c>
      <c r="B76" s="2">
        <v>24837</v>
      </c>
      <c r="C76" s="24">
        <v>197457</v>
      </c>
    </row>
    <row r="77" spans="1:3" x14ac:dyDescent="0.35">
      <c r="A77" t="s">
        <v>88</v>
      </c>
      <c r="B77" s="2">
        <v>25203</v>
      </c>
      <c r="C77" s="24">
        <v>199399</v>
      </c>
    </row>
    <row r="78" spans="1:3" x14ac:dyDescent="0.35">
      <c r="A78" t="s">
        <v>89</v>
      </c>
      <c r="B78" s="2">
        <v>25568</v>
      </c>
      <c r="C78" s="24">
        <v>201385</v>
      </c>
    </row>
    <row r="79" spans="1:3" x14ac:dyDescent="0.35">
      <c r="A79" t="s">
        <v>90</v>
      </c>
      <c r="B79" s="2">
        <v>25933</v>
      </c>
      <c r="C79" s="24">
        <v>203984</v>
      </c>
    </row>
    <row r="80" spans="1:3" x14ac:dyDescent="0.35">
      <c r="A80" t="s">
        <v>91</v>
      </c>
      <c r="B80" s="2">
        <v>26298</v>
      </c>
      <c r="C80" s="24">
        <v>206827</v>
      </c>
    </row>
    <row r="81" spans="1:3" x14ac:dyDescent="0.35">
      <c r="A81" t="s">
        <v>92</v>
      </c>
      <c r="B81" s="2">
        <v>26664</v>
      </c>
      <c r="C81" s="24">
        <v>209284</v>
      </c>
    </row>
    <row r="82" spans="1:3" x14ac:dyDescent="0.35">
      <c r="A82" t="s">
        <v>93</v>
      </c>
      <c r="B82" s="2">
        <v>27029</v>
      </c>
      <c r="C82" s="24">
        <v>211357</v>
      </c>
    </row>
    <row r="83" spans="1:3" x14ac:dyDescent="0.35">
      <c r="A83" t="s">
        <v>94</v>
      </c>
      <c r="B83" s="2">
        <v>27394</v>
      </c>
      <c r="C83" s="24">
        <v>213342</v>
      </c>
    </row>
    <row r="84" spans="1:3" x14ac:dyDescent="0.35">
      <c r="A84" t="s">
        <v>95</v>
      </c>
      <c r="B84" s="2">
        <v>27759</v>
      </c>
      <c r="C84" s="24">
        <v>215465</v>
      </c>
    </row>
    <row r="85" spans="1:3" x14ac:dyDescent="0.35">
      <c r="A85" t="s">
        <v>96</v>
      </c>
      <c r="B85" s="2">
        <v>28125</v>
      </c>
      <c r="C85" s="24">
        <v>217563</v>
      </c>
    </row>
    <row r="86" spans="1:3" x14ac:dyDescent="0.35">
      <c r="A86" t="s">
        <v>97</v>
      </c>
      <c r="B86" s="2">
        <v>28490</v>
      </c>
      <c r="C86" s="24">
        <v>219760</v>
      </c>
    </row>
    <row r="87" spans="1:3" x14ac:dyDescent="0.35">
      <c r="A87" t="s">
        <v>98</v>
      </c>
      <c r="B87" s="2">
        <v>28855</v>
      </c>
      <c r="C87" s="24">
        <v>222095</v>
      </c>
    </row>
    <row r="88" spans="1:3" x14ac:dyDescent="0.35">
      <c r="A88" t="s">
        <v>99</v>
      </c>
      <c r="B88" s="2">
        <v>29220</v>
      </c>
      <c r="C88" s="24">
        <v>224567</v>
      </c>
    </row>
    <row r="89" spans="1:3" x14ac:dyDescent="0.35">
      <c r="A89" t="s">
        <v>100</v>
      </c>
      <c r="B89" s="2">
        <v>29586</v>
      </c>
      <c r="C89" s="24">
        <v>227225</v>
      </c>
    </row>
    <row r="90" spans="1:3" x14ac:dyDescent="0.35">
      <c r="A90" t="s">
        <v>101</v>
      </c>
      <c r="B90" s="2">
        <v>29951</v>
      </c>
      <c r="C90" s="24">
        <v>229466</v>
      </c>
    </row>
    <row r="91" spans="1:3" x14ac:dyDescent="0.35">
      <c r="A91" t="s">
        <v>102</v>
      </c>
      <c r="B91" s="2">
        <v>30316</v>
      </c>
      <c r="C91" s="24">
        <v>231664</v>
      </c>
    </row>
    <row r="92" spans="1:3" x14ac:dyDescent="0.35">
      <c r="A92" t="s">
        <v>103</v>
      </c>
      <c r="B92" s="2">
        <v>30681</v>
      </c>
      <c r="C92" s="24">
        <v>233792</v>
      </c>
    </row>
    <row r="93" spans="1:3" x14ac:dyDescent="0.35">
      <c r="A93" t="s">
        <v>104</v>
      </c>
      <c r="B93" s="2">
        <v>31047</v>
      </c>
      <c r="C93" s="24">
        <v>235825</v>
      </c>
    </row>
    <row r="94" spans="1:3" x14ac:dyDescent="0.35">
      <c r="A94" t="s">
        <v>105</v>
      </c>
      <c r="B94" s="2">
        <v>31412</v>
      </c>
      <c r="C94" s="24">
        <v>237924</v>
      </c>
    </row>
    <row r="95" spans="1:3" x14ac:dyDescent="0.35">
      <c r="A95" t="s">
        <v>106</v>
      </c>
      <c r="B95" s="2">
        <v>31777</v>
      </c>
      <c r="C95" s="24">
        <v>240133</v>
      </c>
    </row>
    <row r="96" spans="1:3" x14ac:dyDescent="0.35">
      <c r="A96" t="s">
        <v>107</v>
      </c>
      <c r="B96" s="2">
        <v>32142</v>
      </c>
      <c r="C96" s="24">
        <v>242289</v>
      </c>
    </row>
    <row r="97" spans="1:3" x14ac:dyDescent="0.35">
      <c r="A97" t="s">
        <v>108</v>
      </c>
      <c r="B97" s="2">
        <v>32508</v>
      </c>
      <c r="C97" s="24">
        <v>244499</v>
      </c>
    </row>
    <row r="98" spans="1:3" x14ac:dyDescent="0.35">
      <c r="A98" t="s">
        <v>109</v>
      </c>
      <c r="B98" s="2">
        <v>32873</v>
      </c>
      <c r="C98" s="24">
        <v>246819</v>
      </c>
    </row>
    <row r="99" spans="1:3" x14ac:dyDescent="0.35">
      <c r="A99" t="s">
        <v>110</v>
      </c>
      <c r="B99" s="2">
        <v>33238</v>
      </c>
      <c r="C99" s="24">
        <v>249623</v>
      </c>
    </row>
    <row r="100" spans="1:3" x14ac:dyDescent="0.35">
      <c r="A100" t="s">
        <v>111</v>
      </c>
      <c r="B100" s="2">
        <v>33603</v>
      </c>
      <c r="C100" s="24">
        <v>252981</v>
      </c>
    </row>
    <row r="101" spans="1:3" x14ac:dyDescent="0.35">
      <c r="A101" t="s">
        <v>112</v>
      </c>
      <c r="B101" s="2">
        <v>33969</v>
      </c>
      <c r="C101" s="24">
        <v>256514</v>
      </c>
    </row>
    <row r="102" spans="1:3" x14ac:dyDescent="0.35">
      <c r="A102" t="s">
        <v>113</v>
      </c>
      <c r="B102" s="2">
        <v>34334</v>
      </c>
      <c r="C102" s="24">
        <v>259919</v>
      </c>
    </row>
    <row r="103" spans="1:3" x14ac:dyDescent="0.35">
      <c r="A103" t="s">
        <v>114</v>
      </c>
      <c r="B103" s="2">
        <v>34699</v>
      </c>
      <c r="C103" s="24">
        <v>263126</v>
      </c>
    </row>
    <row r="104" spans="1:3" x14ac:dyDescent="0.35">
      <c r="A104" t="s">
        <v>115</v>
      </c>
      <c r="B104" s="2">
        <v>35064</v>
      </c>
      <c r="C104" s="24">
        <v>266278</v>
      </c>
    </row>
    <row r="105" spans="1:3" x14ac:dyDescent="0.35">
      <c r="A105" t="s">
        <v>116</v>
      </c>
      <c r="B105" s="2">
        <v>35430</v>
      </c>
      <c r="C105" s="24">
        <v>269394</v>
      </c>
    </row>
    <row r="106" spans="1:3" x14ac:dyDescent="0.35">
      <c r="A106" t="s">
        <v>117</v>
      </c>
      <c r="B106" s="2">
        <v>35795</v>
      </c>
      <c r="C106" s="24">
        <v>272647</v>
      </c>
    </row>
    <row r="107" spans="1:3" x14ac:dyDescent="0.35">
      <c r="A107" t="s">
        <v>118</v>
      </c>
      <c r="B107" s="2">
        <v>36160</v>
      </c>
      <c r="C107" s="24">
        <v>275854</v>
      </c>
    </row>
    <row r="108" spans="1:3" x14ac:dyDescent="0.35">
      <c r="A108" t="s">
        <v>119</v>
      </c>
      <c r="B108" s="2">
        <v>36525</v>
      </c>
      <c r="C108" s="24">
        <v>279040</v>
      </c>
    </row>
    <row r="109" spans="1:3" x14ac:dyDescent="0.35">
      <c r="A109" t="s">
        <v>120</v>
      </c>
      <c r="B109" s="2">
        <v>36891</v>
      </c>
      <c r="C109" s="24">
        <v>282162</v>
      </c>
    </row>
    <row r="110" spans="1:3" x14ac:dyDescent="0.35">
      <c r="A110" t="s">
        <v>121</v>
      </c>
      <c r="B110" s="2">
        <v>37256</v>
      </c>
      <c r="C110" s="24">
        <v>284969</v>
      </c>
    </row>
    <row r="111" spans="1:3" x14ac:dyDescent="0.35">
      <c r="A111" t="s">
        <v>122</v>
      </c>
      <c r="B111" s="2">
        <v>37621</v>
      </c>
      <c r="C111" s="24">
        <v>287625</v>
      </c>
    </row>
    <row r="112" spans="1:3" x14ac:dyDescent="0.35">
      <c r="A112" t="s">
        <v>123</v>
      </c>
      <c r="B112" s="2">
        <v>37986</v>
      </c>
      <c r="C112" s="24">
        <v>290108</v>
      </c>
    </row>
    <row r="113" spans="1:3" x14ac:dyDescent="0.35">
      <c r="A113" t="s">
        <v>124</v>
      </c>
      <c r="B113" s="2">
        <v>38352</v>
      </c>
      <c r="C113" s="24">
        <v>292805</v>
      </c>
    </row>
    <row r="114" spans="1:3" x14ac:dyDescent="0.35">
      <c r="A114" t="s">
        <v>125</v>
      </c>
      <c r="B114" s="2">
        <v>38717</v>
      </c>
      <c r="C114" s="24">
        <v>295517</v>
      </c>
    </row>
    <row r="115" spans="1:3" x14ac:dyDescent="0.35">
      <c r="A115" t="s">
        <v>126</v>
      </c>
      <c r="B115" s="2">
        <v>39082</v>
      </c>
      <c r="C115" s="24">
        <v>298380</v>
      </c>
    </row>
    <row r="116" spans="1:3" x14ac:dyDescent="0.35">
      <c r="A116" t="s">
        <v>127</v>
      </c>
      <c r="B116" s="2">
        <v>39447</v>
      </c>
      <c r="C116" s="24">
        <v>301231</v>
      </c>
    </row>
    <row r="117" spans="1:3" x14ac:dyDescent="0.35">
      <c r="A117" t="s">
        <v>128</v>
      </c>
      <c r="B117" s="2">
        <v>39813</v>
      </c>
      <c r="C117" s="24">
        <v>304094</v>
      </c>
    </row>
    <row r="118" spans="1:3" x14ac:dyDescent="0.35">
      <c r="A118" t="s">
        <v>129</v>
      </c>
      <c r="B118" s="2">
        <v>40178</v>
      </c>
      <c r="C118" s="24">
        <v>306772</v>
      </c>
    </row>
    <row r="119" spans="1:3" x14ac:dyDescent="0.35">
      <c r="A119" t="s">
        <v>130</v>
      </c>
      <c r="B119" s="2">
        <v>40543</v>
      </c>
      <c r="C119" s="24">
        <v>309378</v>
      </c>
    </row>
    <row r="120" spans="1:3" x14ac:dyDescent="0.35">
      <c r="A120" t="s">
        <v>131</v>
      </c>
      <c r="B120" s="2">
        <v>40908</v>
      </c>
      <c r="C120" s="24">
        <v>311839</v>
      </c>
    </row>
    <row r="121" spans="1:3" x14ac:dyDescent="0.35">
      <c r="A121" t="s">
        <v>132</v>
      </c>
      <c r="B121" s="2">
        <v>41274</v>
      </c>
      <c r="C121" s="24">
        <v>314339</v>
      </c>
    </row>
    <row r="122" spans="1:3" x14ac:dyDescent="0.35">
      <c r="A122" t="s">
        <v>133</v>
      </c>
      <c r="B122" s="2">
        <v>41639</v>
      </c>
      <c r="C122" s="24">
        <v>316726</v>
      </c>
    </row>
    <row r="123" spans="1:3" x14ac:dyDescent="0.35">
      <c r="A123" t="s">
        <v>134</v>
      </c>
      <c r="B123" s="2">
        <v>42004</v>
      </c>
      <c r="C123" s="24">
        <v>319258</v>
      </c>
    </row>
    <row r="124" spans="1:3" x14ac:dyDescent="0.35">
      <c r="A124" t="s">
        <v>135</v>
      </c>
      <c r="B124" s="2">
        <v>42369</v>
      </c>
      <c r="C124" s="24">
        <v>321815</v>
      </c>
    </row>
    <row r="125" spans="1:3" x14ac:dyDescent="0.35">
      <c r="A125" t="s">
        <v>136</v>
      </c>
      <c r="B125" s="2">
        <v>42735</v>
      </c>
      <c r="C125" s="24">
        <v>324353</v>
      </c>
    </row>
    <row r="126" spans="1:3" x14ac:dyDescent="0.35">
      <c r="A126" t="s">
        <v>137</v>
      </c>
      <c r="B126" s="2">
        <v>43100</v>
      </c>
      <c r="C126" s="24">
        <v>326609</v>
      </c>
    </row>
    <row r="127" spans="1:3" x14ac:dyDescent="0.35">
      <c r="A127" t="s">
        <v>138</v>
      </c>
      <c r="B127" s="2">
        <v>43465</v>
      </c>
      <c r="C127" s="24">
        <v>328530</v>
      </c>
    </row>
    <row r="128" spans="1:3" x14ac:dyDescent="0.35">
      <c r="A128" t="s">
        <v>139</v>
      </c>
      <c r="B128" s="2">
        <v>43830</v>
      </c>
      <c r="C128" s="24">
        <v>330226</v>
      </c>
    </row>
    <row r="129" spans="1:3" x14ac:dyDescent="0.35">
      <c r="A129" t="s">
        <v>140</v>
      </c>
      <c r="B129" s="2">
        <v>44196</v>
      </c>
      <c r="C129" s="24">
        <v>331578</v>
      </c>
    </row>
    <row r="130" spans="1:3" x14ac:dyDescent="0.35">
      <c r="A130" t="s">
        <v>141</v>
      </c>
      <c r="B130" s="2">
        <v>44561</v>
      </c>
      <c r="C130" s="24">
        <v>332100</v>
      </c>
    </row>
    <row r="131" spans="1:3" x14ac:dyDescent="0.35">
      <c r="A131" t="s">
        <v>142</v>
      </c>
      <c r="B131" s="2">
        <v>44926</v>
      </c>
      <c r="C131" s="24">
        <v>333996</v>
      </c>
    </row>
    <row r="132" spans="1:3" x14ac:dyDescent="0.35">
      <c r="A132" t="s">
        <v>143</v>
      </c>
      <c r="B132" s="2">
        <v>45291</v>
      </c>
      <c r="C132" s="24">
        <v>336755</v>
      </c>
    </row>
    <row r="133" spans="1:3" x14ac:dyDescent="0.35">
      <c r="A133" t="s">
        <v>144</v>
      </c>
      <c r="B133" s="2">
        <v>45657</v>
      </c>
      <c r="C133" s="24">
        <v>340004</v>
      </c>
    </row>
    <row r="134" spans="1:3" x14ac:dyDescent="0.35">
      <c r="A134" t="s">
        <v>30</v>
      </c>
      <c r="B134" s="2">
        <v>46022</v>
      </c>
      <c r="C134" s="24">
        <v>341785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E21B3133A6E54F929859EE61FFEB56" ma:contentTypeVersion="16" ma:contentTypeDescription="Create a new document." ma:contentTypeScope="" ma:versionID="3bc1fd0442a4a8ff6cf063fa59d367c4">
  <xsd:schema xmlns:xsd="http://www.w3.org/2001/XMLSchema" xmlns:xs="http://www.w3.org/2001/XMLSchema" xmlns:p="http://schemas.microsoft.com/office/2006/metadata/properties" xmlns:ns1="http://schemas.microsoft.com/sharepoint/v3" xmlns:ns2="8172f215-60fb-4aea-bce3-5824ce8231cd" xmlns:ns3="d64264fa-5603-4e4e-a2f4-32f4724a08c4" xmlns:ns4="2814f50d-da92-4ebb-b3e7-78ffc71e2a52" xmlns:ns5="b6b0a385-71c1-4ba9-b48d-f3f9140e37ea" targetNamespace="http://schemas.microsoft.com/office/2006/metadata/properties" ma:root="true" ma:fieldsID="840147e42d1694050ecac1efdbc832c3" ns1:_="" ns2:_="" ns3:_="" ns4:_="" ns5:_="">
    <xsd:import namespace="http://schemas.microsoft.com/sharepoint/v3"/>
    <xsd:import namespace="8172f215-60fb-4aea-bce3-5824ce8231cd"/>
    <xsd:import namespace="d64264fa-5603-4e4e-a2f4-32f4724a08c4"/>
    <xsd:import namespace="2814f50d-da92-4ebb-b3e7-78ffc71e2a52"/>
    <xsd:import namespace="b6b0a385-71c1-4ba9-b48d-f3f9140e37e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5: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72f215-60fb-4aea-bce3-5824ce8231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d62b0c9-db67-4e82-b694-67e81e0f5876}" ma:internalName="TaxCatchAll" ma:showField="CatchAllData" ma:web="af44d872-6276-42da-ba23-58815cdf9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14f50d-da92-4ebb-b3e7-78ffc71e2a52"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0a385-71c1-4ba9-b48d-f3f9140e37ea" elementFormDefault="qualified">
    <xsd:import namespace="http://schemas.microsoft.com/office/2006/documentManagement/types"/>
    <xsd:import namespace="http://schemas.microsoft.com/office/infopath/2007/PartnerControls"/>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64264fa-5603-4e4e-a2f4-32f4724a08c4" xsi:nil="true"/>
    <_ip_UnifiedCompliancePolicyProperties xmlns="http://schemas.microsoft.com/sharepoint/v3" xsi:nil="true"/>
    <lcf76f155ced4ddcb4097134ff3c332f xmlns="8172f215-60fb-4aea-bce3-5824ce8231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381A42-FF3D-46CA-95B9-28E3127C7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72f215-60fb-4aea-bce3-5824ce8231cd"/>
    <ds:schemaRef ds:uri="d64264fa-5603-4e4e-a2f4-32f4724a08c4"/>
    <ds:schemaRef ds:uri="2814f50d-da92-4ebb-b3e7-78ffc71e2a52"/>
    <ds:schemaRef ds:uri="b6b0a385-71c1-4ba9-b48d-f3f9140e3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B6EF0-7AB8-4FA5-9979-981F7BA5F695}">
  <ds:schemaRefs>
    <ds:schemaRef ds:uri="d64264fa-5603-4e4e-a2f4-32f4724a08c4"/>
    <ds:schemaRef ds:uri="b6b0a385-71c1-4ba9-b48d-f3f9140e37ea"/>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814f50d-da92-4ebb-b3e7-78ffc71e2a52"/>
    <ds:schemaRef ds:uri="http://schemas.microsoft.com/office/2006/metadata/properties"/>
    <ds:schemaRef ds:uri="http://purl.org/dc/dcmitype/"/>
    <ds:schemaRef ds:uri="8172f215-60fb-4aea-bce3-5824ce8231cd"/>
    <ds:schemaRef ds:uri="http://schemas.microsoft.com/sharepoint/v3"/>
    <ds:schemaRef ds:uri="http://www.w3.org/XML/1998/namespace"/>
    <ds:schemaRef ds:uri="http://purl.org/dc/terms/"/>
  </ds:schemaRefs>
</ds:datastoreItem>
</file>

<file path=customXml/itemProps3.xml><?xml version="1.0" encoding="utf-8"?>
<ds:datastoreItem xmlns:ds="http://schemas.openxmlformats.org/officeDocument/2006/customXml" ds:itemID="{4D79D3D4-3FF5-4799-B8E1-33A7267FDD8D}">
  <ds:schemaRefs>
    <ds:schemaRef ds:uri="http://schemas.microsoft.com/sharepoint/v3/contenttype/forms"/>
  </ds:schemaRefs>
</ds:datastoreItem>
</file>

<file path=docMetadata/LabelInfo.xml><?xml version="1.0" encoding="utf-8"?>
<clbl:labelList xmlns:clbl="http://schemas.microsoft.com/office/2020/mipLabelMetadata">
  <clbl:label id="{65269c60-0483-4c57-9e8c-3779d6900235}"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11</vt:i4>
      </vt:variant>
      <vt:variant>
        <vt:lpstr>Charts</vt:lpstr>
      </vt:variant>
      <vt:variant>
        <vt:i4>7</vt:i4>
      </vt:variant>
      <vt:variant>
        <vt:lpstr>Named Ranges</vt:lpstr>
      </vt:variant>
      <vt:variant>
        <vt:i4>3</vt:i4>
      </vt:variant>
    </vt:vector>
  </HeadingPairs>
  <TitlesOfParts>
    <vt:vector size="21" baseType="lpstr">
      <vt:lpstr>Data_Current</vt:lpstr>
      <vt:lpstr>Data_Historical</vt:lpstr>
      <vt:lpstr>By Time Period_Historical</vt:lpstr>
      <vt:lpstr>By Time Period_Current</vt:lpstr>
      <vt:lpstr>Chart 1 Data</vt:lpstr>
      <vt:lpstr>Birth Rate Data</vt:lpstr>
      <vt:lpstr>Labor Force Data</vt:lpstr>
      <vt:lpstr>GDP_Kendrick</vt:lpstr>
      <vt:lpstr>Hours_Kendrick</vt:lpstr>
      <vt:lpstr>Employment_Kendrick</vt:lpstr>
      <vt:lpstr>Population Data</vt:lpstr>
      <vt:lpstr>Chart 1</vt:lpstr>
      <vt:lpstr>Chart 2</vt:lpstr>
      <vt:lpstr>Chart 3</vt:lpstr>
      <vt:lpstr>Chart 4</vt:lpstr>
      <vt:lpstr>Chart 5</vt:lpstr>
      <vt:lpstr>Chart 6</vt:lpstr>
      <vt:lpstr>Chart 7</vt:lpstr>
      <vt:lpstr>Data_Current!_DLX1.USE</vt:lpstr>
      <vt:lpstr>_DLX4.USE</vt:lpstr>
      <vt:lpstr>_DLX5.USE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Derr, Lillian G</dc:creator>
  <cp:keywords/>
  <dc:description/>
  <cp:lastModifiedBy>Klimchock, Carolee</cp:lastModifiedBy>
  <cp:revision/>
  <dcterms:created xsi:type="dcterms:W3CDTF">2026-03-12T19:12:59Z</dcterms:created>
  <dcterms:modified xsi:type="dcterms:W3CDTF">2026-09-10T20:19:26Z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0x01010093E21B3133A6E54F929859EE61FFEB56</vt:lpwstr>
  </property>
  <property fmtid="{D5CDD505-2E9C-101B-9397-08002B2CF9AE}" pid="3" name="MediaServiceImageTags">
    <vt:lpwstr/>
  </property>
</Properties>
</file>