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codeName="{4D1C537B-E38A-612A-F078-A93A15B4B7F4}"/>
  <workbookPr filterPrivacy="1" updateLinks="never" codeName="ThisWorkbook"/>
  <xr:revisionPtr revIDLastSave="0" documentId="13_ncr:1_{43C8234A-D16B-47C1-8186-E865DBE34F9C}" xr6:coauthVersionLast="47" xr6:coauthVersionMax="47" xr10:uidLastSave="{00000000-0000-0000-0000-000000000000}"/>
  <bookViews>
    <workbookView xWindow="28800" yWindow="0" windowWidth="28350" windowHeight="15510" tabRatio="851" xr2:uid="{00000000-000D-0000-FFFF-FFFF00000000}"/>
  </bookViews>
  <sheets>
    <sheet name="Chart1" sheetId="41" r:id="rId1"/>
    <sheet name="Data1" sheetId="39" r:id="rId2"/>
    <sheet name="Chart2" sheetId="34" r:id="rId3"/>
    <sheet name="Data2" sheetId="35" r:id="rId4"/>
    <sheet name="Chart3" sheetId="24" r:id="rId5"/>
    <sheet name="Data3" sheetId="36" r:id="rId6"/>
    <sheet name="Chart4" sheetId="31" r:id="rId7"/>
    <sheet name="Data4" sheetId="30" r:id="rId8"/>
  </sheets>
  <definedNames>
    <definedName name="_dlx.emp.use">Data2!$C$3:$L$3</definedName>
    <definedName name="_DLX.Industry.USE">Data4!$B$3:$BD$5</definedName>
    <definedName name="_dlx.retail.use">#REF!</definedName>
    <definedName name="_dlx.two.use">#REF!</definedName>
    <definedName name="_DLX1.USE">Data3!$B$3:$H$3</definedName>
    <definedName name="name_dlx.font.use">Data3!$AA$3:$AC$3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 i="36" l="1"/>
  <c r="W6" i="36"/>
  <c r="W7" i="36"/>
  <c r="W8" i="36"/>
  <c r="W9" i="36"/>
  <c r="W10" i="36"/>
  <c r="W11" i="36"/>
  <c r="W12" i="36"/>
  <c r="W13" i="36"/>
  <c r="W14" i="36"/>
  <c r="W15" i="36"/>
  <c r="W16" i="36"/>
  <c r="W17" i="36"/>
  <c r="W18" i="36"/>
  <c r="W19" i="36"/>
  <c r="W20" i="36"/>
  <c r="W21" i="36"/>
  <c r="W22" i="36"/>
  <c r="W23" i="36"/>
  <c r="W24" i="36"/>
  <c r="W25" i="36"/>
  <c r="W26" i="36"/>
  <c r="W27" i="36"/>
  <c r="W28" i="36"/>
  <c r="W29" i="36"/>
  <c r="W30" i="36"/>
  <c r="W31" i="36"/>
  <c r="W32" i="36"/>
  <c r="W33" i="36"/>
  <c r="W34" i="36"/>
  <c r="W35" i="36"/>
  <c r="W36" i="36"/>
  <c r="W37" i="36"/>
  <c r="W38" i="36"/>
  <c r="W39" i="36"/>
  <c r="W40" i="36"/>
  <c r="W41" i="36"/>
  <c r="W42" i="36"/>
  <c r="W43" i="36"/>
  <c r="W44" i="36"/>
  <c r="W45" i="36"/>
  <c r="W46" i="36"/>
  <c r="W47" i="36"/>
  <c r="W48" i="36"/>
  <c r="W49" i="36"/>
  <c r="W50" i="36"/>
  <c r="W51" i="36"/>
  <c r="W52" i="36"/>
  <c r="W53" i="36"/>
  <c r="W54" i="36"/>
  <c r="W55" i="36"/>
  <c r="W56" i="36"/>
  <c r="W57" i="36"/>
  <c r="W58" i="36"/>
  <c r="W59" i="36"/>
  <c r="W60" i="36"/>
  <c r="W61" i="36"/>
  <c r="W62" i="36"/>
  <c r="W63" i="36"/>
  <c r="W64" i="36"/>
  <c r="W65" i="36"/>
  <c r="W66" i="36"/>
  <c r="W67" i="36"/>
  <c r="W68" i="36"/>
  <c r="W69" i="36"/>
  <c r="W70" i="36"/>
  <c r="W71" i="36"/>
  <c r="W72" i="36"/>
  <c r="W73" i="36"/>
  <c r="W74" i="36"/>
  <c r="W75" i="36"/>
  <c r="W76" i="36"/>
  <c r="W77" i="36"/>
  <c r="W78" i="36"/>
  <c r="W79" i="36"/>
  <c r="W80" i="36"/>
  <c r="W81" i="36"/>
  <c r="W82" i="36"/>
  <c r="W83" i="36"/>
  <c r="W84" i="36"/>
  <c r="W85" i="36"/>
  <c r="W86" i="36"/>
  <c r="W87" i="36"/>
  <c r="W88" i="36"/>
  <c r="W89" i="36"/>
  <c r="W90" i="36"/>
  <c r="W91" i="36"/>
  <c r="W92" i="36"/>
  <c r="W93" i="36"/>
  <c r="W94" i="36"/>
  <c r="W95" i="36"/>
  <c r="W96" i="36"/>
  <c r="W97" i="36"/>
  <c r="W98" i="36"/>
  <c r="W99" i="36"/>
  <c r="W100" i="36"/>
  <c r="W101" i="36"/>
  <c r="W102" i="36"/>
  <c r="W103" i="36"/>
  <c r="W104" i="36"/>
  <c r="W105" i="36"/>
  <c r="W106" i="36"/>
  <c r="W107" i="36"/>
  <c r="W108" i="36"/>
  <c r="W109" i="36"/>
  <c r="W110" i="36"/>
  <c r="W111" i="36"/>
  <c r="W112" i="36"/>
  <c r="W113" i="36"/>
  <c r="W114" i="36"/>
  <c r="W115" i="36"/>
  <c r="W116" i="36"/>
  <c r="W117" i="36"/>
  <c r="W118" i="36"/>
  <c r="W119" i="36"/>
  <c r="W120" i="36"/>
  <c r="W121" i="36"/>
  <c r="W122" i="36"/>
  <c r="W123" i="36"/>
  <c r="W124" i="36"/>
  <c r="W125" i="36"/>
  <c r="W126" i="36"/>
  <c r="W127" i="36"/>
  <c r="W128" i="36"/>
  <c r="W129" i="36"/>
  <c r="W130" i="36"/>
  <c r="W131" i="36"/>
  <c r="W132" i="36"/>
  <c r="W133" i="36"/>
  <c r="W134" i="36"/>
  <c r="W135" i="36"/>
  <c r="W136" i="36"/>
  <c r="W137" i="36"/>
  <c r="W138" i="36"/>
  <c r="W139" i="36"/>
  <c r="W140" i="36"/>
  <c r="W141" i="36"/>
  <c r="W142" i="36"/>
  <c r="W143" i="36"/>
  <c r="W144" i="36"/>
  <c r="W145" i="36"/>
  <c r="W146" i="36"/>
  <c r="W147" i="36"/>
  <c r="W148" i="36"/>
  <c r="W149" i="36"/>
  <c r="W150" i="36"/>
  <c r="W151" i="36"/>
  <c r="W152" i="36"/>
  <c r="W153" i="36"/>
  <c r="W154" i="36"/>
  <c r="W155" i="36"/>
  <c r="W156" i="36"/>
  <c r="W157" i="36"/>
  <c r="W158" i="36"/>
  <c r="W159" i="36"/>
  <c r="W160" i="36"/>
  <c r="W161" i="36"/>
  <c r="W162" i="36"/>
  <c r="W163" i="36"/>
  <c r="W164" i="36"/>
  <c r="W165" i="36"/>
  <c r="W166" i="36"/>
  <c r="W167" i="36"/>
  <c r="W168" i="36"/>
  <c r="W169" i="36"/>
  <c r="W170" i="36"/>
  <c r="W171" i="36"/>
  <c r="W172" i="36"/>
  <c r="W173" i="36"/>
  <c r="W174" i="36"/>
  <c r="W175" i="36"/>
  <c r="W176" i="36"/>
  <c r="W177" i="36"/>
  <c r="W178" i="36"/>
  <c r="W179" i="36"/>
  <c r="W180" i="36"/>
  <c r="W181" i="36"/>
  <c r="W182" i="36"/>
  <c r="W183" i="36"/>
  <c r="W184" i="36"/>
  <c r="W185" i="36"/>
  <c r="W186" i="36"/>
  <c r="W187" i="36"/>
  <c r="W188" i="36"/>
  <c r="W189" i="36"/>
  <c r="W190" i="36"/>
  <c r="W191" i="36"/>
  <c r="W192" i="36"/>
  <c r="W193" i="36"/>
  <c r="W194" i="36"/>
  <c r="W195" i="36"/>
  <c r="W196" i="36"/>
  <c r="W4" i="36"/>
  <c r="A11" i="35"/>
  <c r="A12" i="35"/>
  <c r="A13"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10" i="35"/>
  <c r="A5" i="35"/>
  <c r="A6" i="35"/>
  <c r="A7" i="35"/>
  <c r="A8" i="35"/>
  <c r="A9" i="35"/>
  <c r="A4" i="35"/>
  <c r="I39" i="35"/>
  <c r="I38" i="35"/>
  <c r="AK1" i="30"/>
  <c r="Z1" i="30"/>
  <c r="O1" i="30"/>
  <c r="D1" i="30"/>
  <c r="L57" i="30"/>
  <c r="K57" i="30"/>
  <c r="J57" i="30"/>
  <c r="I57" i="30"/>
  <c r="H57" i="30"/>
  <c r="G57" i="30"/>
  <c r="F57" i="30"/>
  <c r="E57" i="30"/>
  <c r="D57" i="30"/>
  <c r="C57" i="30"/>
  <c r="D55" i="30"/>
  <c r="X62" i="30"/>
  <c r="W62" i="30"/>
  <c r="V62" i="30"/>
  <c r="U62" i="30"/>
  <c r="T62" i="30"/>
  <c r="S62" i="30"/>
  <c r="R62" i="30"/>
  <c r="Q62" i="30"/>
  <c r="P62" i="30"/>
  <c r="J2" i="39"/>
  <c r="I2" i="39"/>
  <c r="J4" i="39"/>
  <c r="N4" i="39" s="1"/>
  <c r="J5" i="39"/>
  <c r="J6" i="39"/>
  <c r="J7" i="39"/>
  <c r="J8" i="39"/>
  <c r="J9" i="39"/>
  <c r="J10" i="39"/>
  <c r="J11" i="39"/>
  <c r="J12" i="39"/>
  <c r="J13" i="39"/>
  <c r="J14" i="39"/>
  <c r="J15" i="39"/>
  <c r="J16" i="39"/>
  <c r="N16" i="39" s="1"/>
  <c r="J17" i="39"/>
  <c r="J18" i="39"/>
  <c r="J19" i="39"/>
  <c r="J20" i="39"/>
  <c r="J21" i="39"/>
  <c r="J22" i="39"/>
  <c r="J23" i="39"/>
  <c r="J24" i="39"/>
  <c r="J25" i="39"/>
  <c r="J26" i="39"/>
  <c r="J27" i="39"/>
  <c r="J28" i="39"/>
  <c r="N28" i="39" s="1"/>
  <c r="J29" i="39"/>
  <c r="J30" i="39"/>
  <c r="J31" i="39"/>
  <c r="J32" i="39"/>
  <c r="J33" i="39"/>
  <c r="J34" i="39"/>
  <c r="J35" i="39"/>
  <c r="J36" i="39"/>
  <c r="J37" i="39"/>
  <c r="J38" i="39"/>
  <c r="J39" i="39"/>
  <c r="J40" i="39"/>
  <c r="N40" i="39" s="1"/>
  <c r="Y41" i="39"/>
  <c r="J43" i="39"/>
  <c r="J44" i="39"/>
  <c r="J45" i="39"/>
  <c r="J46" i="39"/>
  <c r="J47" i="39"/>
  <c r="J48" i="39"/>
  <c r="J49" i="39"/>
  <c r="J50" i="39"/>
  <c r="J51" i="39"/>
  <c r="J52" i="39"/>
  <c r="J53" i="39"/>
  <c r="N53" i="39" s="1"/>
  <c r="J54" i="39"/>
  <c r="J55" i="39"/>
  <c r="J56" i="39"/>
  <c r="J57" i="39"/>
  <c r="J58" i="39"/>
  <c r="J59" i="39"/>
  <c r="J60" i="39"/>
  <c r="J61" i="39"/>
  <c r="J62" i="39"/>
  <c r="J63" i="39"/>
  <c r="J64" i="39"/>
  <c r="J65" i="39"/>
  <c r="N65" i="39" s="1"/>
  <c r="J66" i="39"/>
  <c r="J67" i="39"/>
  <c r="J68" i="39"/>
  <c r="J69" i="39"/>
  <c r="J3" i="39"/>
  <c r="S3" i="39"/>
  <c r="L3" i="39" s="1"/>
  <c r="S2" i="39"/>
  <c r="K3" i="39" s="1"/>
  <c r="N27" i="39" l="1"/>
  <c r="N15" i="39"/>
  <c r="N51" i="39"/>
  <c r="N50" i="39"/>
  <c r="N13" i="39"/>
  <c r="N60" i="39"/>
  <c r="N48" i="39"/>
  <c r="N35" i="39"/>
  <c r="N23" i="39"/>
  <c r="N11" i="39"/>
  <c r="N52" i="39"/>
  <c r="N61" i="39"/>
  <c r="N59" i="39"/>
  <c r="N47" i="39"/>
  <c r="N12" i="39"/>
  <c r="N3" i="39"/>
  <c r="N58" i="39"/>
  <c r="N46" i="39"/>
  <c r="N63" i="39"/>
  <c r="N49" i="39"/>
  <c r="N69" i="39"/>
  <c r="N57" i="39"/>
  <c r="N45" i="39"/>
  <c r="N32" i="39"/>
  <c r="N20" i="39"/>
  <c r="N8" i="39"/>
  <c r="N36" i="39"/>
  <c r="N68" i="39"/>
  <c r="N56" i="39"/>
  <c r="N44" i="39"/>
  <c r="N31" i="39"/>
  <c r="N19" i="39"/>
  <c r="N38" i="39"/>
  <c r="N39" i="39"/>
  <c r="N37" i="39"/>
  <c r="N25" i="39"/>
  <c r="N67" i="39"/>
  <c r="N55" i="39"/>
  <c r="N43" i="39"/>
  <c r="N64" i="39"/>
  <c r="N24" i="39"/>
  <c r="AC41" i="39"/>
  <c r="N29" i="39"/>
  <c r="N17" i="39"/>
  <c r="N5" i="39"/>
  <c r="N34" i="39"/>
  <c r="N22" i="39"/>
  <c r="N66" i="39"/>
  <c r="N54" i="39"/>
  <c r="N33" i="39"/>
  <c r="N10" i="39"/>
  <c r="N9" i="39"/>
  <c r="N21" i="39"/>
  <c r="N7" i="39"/>
  <c r="N62" i="39"/>
  <c r="N6" i="39"/>
  <c r="N2" i="39"/>
  <c r="N30" i="39"/>
  <c r="N18" i="39"/>
  <c r="N14" i="39"/>
  <c r="N26" i="39"/>
  <c r="I52" i="30"/>
  <c r="G52" i="30"/>
  <c r="F52" i="30"/>
  <c r="E52" i="30"/>
  <c r="D52" i="30"/>
  <c r="C52" i="30"/>
  <c r="L52" i="30"/>
  <c r="H52" i="30"/>
  <c r="K52" i="30"/>
  <c r="J52" i="30"/>
  <c r="L2" i="39"/>
  <c r="M2" i="39" s="1"/>
  <c r="K2" i="39"/>
  <c r="M3" i="39"/>
  <c r="K62" i="39"/>
  <c r="K60" i="39"/>
  <c r="K59" i="39"/>
  <c r="K50" i="39"/>
  <c r="K48" i="39"/>
  <c r="K38" i="39"/>
  <c r="K36" i="39"/>
  <c r="K26" i="39"/>
  <c r="K24" i="39"/>
  <c r="K14" i="39"/>
  <c r="K12" i="39"/>
  <c r="K61" i="39"/>
  <c r="K49" i="39"/>
  <c r="K37" i="39"/>
  <c r="K25" i="39"/>
  <c r="K13" i="39"/>
  <c r="K47" i="39"/>
  <c r="K35" i="39"/>
  <c r="K23" i="39"/>
  <c r="K11" i="39"/>
  <c r="K58" i="39"/>
  <c r="K46" i="39"/>
  <c r="K34" i="39"/>
  <c r="K22" i="39"/>
  <c r="K10" i="39"/>
  <c r="K69" i="39"/>
  <c r="K57" i="39"/>
  <c r="K45" i="39"/>
  <c r="K33" i="39"/>
  <c r="K21" i="39"/>
  <c r="K9" i="39"/>
  <c r="K68" i="39"/>
  <c r="K56" i="39"/>
  <c r="K44" i="39"/>
  <c r="K32" i="39"/>
  <c r="K20" i="39"/>
  <c r="K8" i="39"/>
  <c r="K67" i="39"/>
  <c r="K55" i="39"/>
  <c r="K43" i="39"/>
  <c r="K31" i="39"/>
  <c r="K19" i="39"/>
  <c r="K7" i="39"/>
  <c r="K66" i="39"/>
  <c r="K54" i="39"/>
  <c r="K30" i="39"/>
  <c r="K18" i="39"/>
  <c r="K6" i="39"/>
  <c r="K65" i="39"/>
  <c r="K53" i="39"/>
  <c r="Z41" i="39"/>
  <c r="K29" i="39"/>
  <c r="K17" i="39"/>
  <c r="K5" i="39"/>
  <c r="K64" i="39"/>
  <c r="K52" i="39"/>
  <c r="K40" i="39"/>
  <c r="K28" i="39"/>
  <c r="K16" i="39"/>
  <c r="K4" i="39"/>
  <c r="K63" i="39"/>
  <c r="K51" i="39"/>
  <c r="K39" i="39"/>
  <c r="K27" i="39"/>
  <c r="K15" i="39"/>
  <c r="L62" i="39"/>
  <c r="L50" i="39"/>
  <c r="L38" i="39"/>
  <c r="L26" i="39"/>
  <c r="L14" i="39"/>
  <c r="L61" i="39"/>
  <c r="M61" i="39" s="1"/>
  <c r="L49" i="39"/>
  <c r="L37" i="39"/>
  <c r="M37" i="39" s="1"/>
  <c r="L25" i="39"/>
  <c r="L13" i="39"/>
  <c r="L12" i="39"/>
  <c r="L60" i="39"/>
  <c r="L48" i="39"/>
  <c r="L36" i="39"/>
  <c r="L24" i="39"/>
  <c r="L59" i="39"/>
  <c r="L47" i="39"/>
  <c r="L35" i="39"/>
  <c r="L23" i="39"/>
  <c r="L11" i="39"/>
  <c r="L10" i="39"/>
  <c r="L58" i="39"/>
  <c r="L46" i="39"/>
  <c r="L34" i="39"/>
  <c r="L22" i="39"/>
  <c r="L69" i="39"/>
  <c r="L57" i="39"/>
  <c r="L45" i="39"/>
  <c r="L33" i="39"/>
  <c r="L21" i="39"/>
  <c r="L9" i="39"/>
  <c r="L8" i="39"/>
  <c r="L68" i="39"/>
  <c r="L56" i="39"/>
  <c r="L44" i="39"/>
  <c r="L32" i="39"/>
  <c r="L20" i="39"/>
  <c r="L67" i="39"/>
  <c r="L55" i="39"/>
  <c r="L43" i="39"/>
  <c r="L31" i="39"/>
  <c r="L19" i="39"/>
  <c r="L7" i="39"/>
  <c r="L6" i="39"/>
  <c r="L54" i="39"/>
  <c r="L18" i="39"/>
  <c r="L65" i="39"/>
  <c r="L53" i="39"/>
  <c r="M53" i="39" s="1"/>
  <c r="AA41" i="39"/>
  <c r="L29" i="39"/>
  <c r="L17" i="39"/>
  <c r="L5" i="39"/>
  <c r="L66" i="39"/>
  <c r="L30" i="39"/>
  <c r="M30" i="39" s="1"/>
  <c r="L64" i="39"/>
  <c r="L52" i="39"/>
  <c r="L40" i="39"/>
  <c r="L28" i="39"/>
  <c r="L16" i="39"/>
  <c r="L4" i="39"/>
  <c r="L63" i="39"/>
  <c r="L51" i="39"/>
  <c r="M51" i="39" s="1"/>
  <c r="L39" i="39"/>
  <c r="L27" i="39"/>
  <c r="L15" i="39"/>
  <c r="I3" i="39"/>
  <c r="I4" i="39"/>
  <c r="I5" i="39"/>
  <c r="I6" i="39"/>
  <c r="I7" i="39"/>
  <c r="I8" i="39"/>
  <c r="I9" i="39"/>
  <c r="I10" i="39"/>
  <c r="I11" i="39"/>
  <c r="I12" i="39"/>
  <c r="I13" i="39"/>
  <c r="I14" i="39"/>
  <c r="I15" i="39"/>
  <c r="I16" i="39"/>
  <c r="I17" i="39"/>
  <c r="I18" i="39"/>
  <c r="I19" i="39"/>
  <c r="I20" i="39"/>
  <c r="I21" i="39"/>
  <c r="I22" i="39"/>
  <c r="I23" i="39"/>
  <c r="I24" i="39"/>
  <c r="I25" i="39"/>
  <c r="I26" i="39"/>
  <c r="I27" i="39"/>
  <c r="I28" i="39"/>
  <c r="I29" i="39"/>
  <c r="I30" i="39"/>
  <c r="I31" i="39"/>
  <c r="I32" i="39"/>
  <c r="I33" i="39"/>
  <c r="I34" i="39"/>
  <c r="I35" i="39"/>
  <c r="I36" i="39"/>
  <c r="I37" i="39"/>
  <c r="I38" i="39"/>
  <c r="I39" i="39"/>
  <c r="I40" i="39"/>
  <c r="X41" i="39"/>
  <c r="I43" i="39"/>
  <c r="I44" i="39"/>
  <c r="I45" i="39"/>
  <c r="I46" i="39"/>
  <c r="I47" i="39"/>
  <c r="I48" i="39"/>
  <c r="I49" i="39"/>
  <c r="I50" i="39"/>
  <c r="I51" i="39"/>
  <c r="I52" i="39"/>
  <c r="I53" i="39"/>
  <c r="I54" i="39"/>
  <c r="I55" i="39"/>
  <c r="I56" i="39"/>
  <c r="I57" i="39"/>
  <c r="I58" i="39"/>
  <c r="I59" i="39"/>
  <c r="I60" i="39"/>
  <c r="I61" i="39"/>
  <c r="I62" i="39"/>
  <c r="I63" i="39"/>
  <c r="I64" i="39"/>
  <c r="I65" i="39"/>
  <c r="I66" i="39"/>
  <c r="I67" i="39"/>
  <c r="I68" i="39"/>
  <c r="I69" i="39"/>
  <c r="I6" i="35"/>
  <c r="M13" i="39" l="1"/>
  <c r="M55" i="39"/>
  <c r="M57" i="39"/>
  <c r="M38" i="39"/>
  <c r="M29" i="39"/>
  <c r="M20" i="39"/>
  <c r="M22" i="39"/>
  <c r="M48" i="39"/>
  <c r="M34" i="39"/>
  <c r="M12" i="39"/>
  <c r="M32" i="39"/>
  <c r="M44" i="39"/>
  <c r="M36" i="39"/>
  <c r="M50" i="39"/>
  <c r="AB41" i="39"/>
  <c r="M46" i="39"/>
  <c r="M14" i="39"/>
  <c r="M56" i="39"/>
  <c r="M58" i="39"/>
  <c r="M11" i="39"/>
  <c r="M64" i="39"/>
  <c r="M7" i="39"/>
  <c r="M9" i="39"/>
  <c r="M23" i="39"/>
  <c r="M15" i="39"/>
  <c r="M19" i="39"/>
  <c r="M21" i="39"/>
  <c r="M35" i="39"/>
  <c r="M27" i="39"/>
  <c r="M31" i="39"/>
  <c r="M33" i="39"/>
  <c r="M47" i="39"/>
  <c r="M39" i="39"/>
  <c r="M43" i="39"/>
  <c r="M45" i="39"/>
  <c r="M4" i="39"/>
  <c r="M5" i="39"/>
  <c r="M17" i="39"/>
  <c r="M59" i="39"/>
  <c r="M26" i="39"/>
  <c r="M63" i="39"/>
  <c r="M67" i="39"/>
  <c r="M69" i="39"/>
  <c r="M24" i="39"/>
  <c r="M62" i="39"/>
  <c r="M28" i="39"/>
  <c r="M18" i="39"/>
  <c r="M65" i="39"/>
  <c r="M40" i="39"/>
  <c r="M54" i="39"/>
  <c r="M68" i="39"/>
  <c r="M16" i="39"/>
  <c r="M60" i="39"/>
  <c r="M52" i="39"/>
  <c r="M6" i="39"/>
  <c r="M8" i="39"/>
  <c r="M10" i="39"/>
  <c r="M25" i="39"/>
  <c r="M49" i="39"/>
  <c r="M66" i="39"/>
  <c r="S5" i="36"/>
  <c r="T5" i="36" s="1"/>
  <c r="S6" i="36"/>
  <c r="T6" i="36" s="1"/>
  <c r="S7" i="36"/>
  <c r="T7" i="36" s="1"/>
  <c r="S8" i="36"/>
  <c r="T8" i="36" s="1"/>
  <c r="S9" i="36"/>
  <c r="T9" i="36" s="1"/>
  <c r="S10" i="36"/>
  <c r="T10" i="36" s="1"/>
  <c r="S11" i="36"/>
  <c r="T11" i="36" s="1"/>
  <c r="S12" i="36"/>
  <c r="T12" i="36" s="1"/>
  <c r="S13" i="36"/>
  <c r="T13" i="36" s="1"/>
  <c r="S14" i="36"/>
  <c r="T14" i="36" s="1"/>
  <c r="S15" i="36"/>
  <c r="T15" i="36" s="1"/>
  <c r="S16" i="36"/>
  <c r="T16" i="36" s="1"/>
  <c r="S17" i="36"/>
  <c r="T17" i="36" s="1"/>
  <c r="S18" i="36"/>
  <c r="T18" i="36" s="1"/>
  <c r="S19" i="36"/>
  <c r="T19" i="36" s="1"/>
  <c r="S20" i="36"/>
  <c r="T20" i="36" s="1"/>
  <c r="S21" i="36"/>
  <c r="T21" i="36" s="1"/>
  <c r="S22" i="36"/>
  <c r="T22" i="36" s="1"/>
  <c r="S23" i="36"/>
  <c r="T23" i="36" s="1"/>
  <c r="S24" i="36"/>
  <c r="T24" i="36" s="1"/>
  <c r="S25" i="36"/>
  <c r="T25" i="36" s="1"/>
  <c r="S26" i="36"/>
  <c r="T26" i="36" s="1"/>
  <c r="S27" i="36"/>
  <c r="T27" i="36" s="1"/>
  <c r="S28" i="36"/>
  <c r="T28" i="36" s="1"/>
  <c r="S29" i="36"/>
  <c r="T29" i="36" s="1"/>
  <c r="S30" i="36"/>
  <c r="T30" i="36" s="1"/>
  <c r="S31" i="36"/>
  <c r="T31" i="36" s="1"/>
  <c r="S32" i="36"/>
  <c r="T32" i="36" s="1"/>
  <c r="S33" i="36"/>
  <c r="T33" i="36" s="1"/>
  <c r="S34" i="36"/>
  <c r="T34" i="36" s="1"/>
  <c r="S35" i="36"/>
  <c r="T35" i="36" s="1"/>
  <c r="S36" i="36"/>
  <c r="T36" i="36" s="1"/>
  <c r="S37" i="36"/>
  <c r="T37" i="36" s="1"/>
  <c r="S38" i="36"/>
  <c r="T38" i="36" s="1"/>
  <c r="S39" i="36"/>
  <c r="T39" i="36" s="1"/>
  <c r="S40" i="36"/>
  <c r="T40" i="36" s="1"/>
  <c r="S41" i="36"/>
  <c r="T41" i="36" s="1"/>
  <c r="S42" i="36"/>
  <c r="T42" i="36" s="1"/>
  <c r="S43" i="36"/>
  <c r="T43" i="36" s="1"/>
  <c r="S44" i="36"/>
  <c r="T44" i="36" s="1"/>
  <c r="S45" i="36"/>
  <c r="T45" i="36" s="1"/>
  <c r="S46" i="36"/>
  <c r="T46" i="36" s="1"/>
  <c r="S47" i="36"/>
  <c r="T47" i="36" s="1"/>
  <c r="S48" i="36"/>
  <c r="T48" i="36" s="1"/>
  <c r="S49" i="36"/>
  <c r="T49" i="36" s="1"/>
  <c r="S50" i="36"/>
  <c r="T50" i="36" s="1"/>
  <c r="S51" i="36"/>
  <c r="T51" i="36" s="1"/>
  <c r="S52" i="36"/>
  <c r="T52" i="36" s="1"/>
  <c r="S53" i="36"/>
  <c r="T53" i="36" s="1"/>
  <c r="S54" i="36"/>
  <c r="T54" i="36" s="1"/>
  <c r="S55" i="36"/>
  <c r="T55" i="36" s="1"/>
  <c r="S56" i="36"/>
  <c r="T56" i="36" s="1"/>
  <c r="S57" i="36"/>
  <c r="T57" i="36" s="1"/>
  <c r="S58" i="36"/>
  <c r="T58" i="36" s="1"/>
  <c r="S59" i="36"/>
  <c r="T59" i="36" s="1"/>
  <c r="S60" i="36"/>
  <c r="T60" i="36" s="1"/>
  <c r="S61" i="36"/>
  <c r="T61" i="36" s="1"/>
  <c r="S62" i="36"/>
  <c r="T62" i="36" s="1"/>
  <c r="S63" i="36"/>
  <c r="T63" i="36" s="1"/>
  <c r="S64" i="36"/>
  <c r="T64" i="36" s="1"/>
  <c r="S65" i="36"/>
  <c r="T65" i="36" s="1"/>
  <c r="S66" i="36"/>
  <c r="T66" i="36" s="1"/>
  <c r="S67" i="36"/>
  <c r="S4" i="36"/>
  <c r="T4" i="36" s="1"/>
  <c r="J64" i="36"/>
  <c r="K64" i="36"/>
  <c r="L64" i="36"/>
  <c r="M64" i="36"/>
  <c r="U7" i="36" l="1"/>
  <c r="Z10" i="36" s="1"/>
  <c r="U55" i="36"/>
  <c r="Z154" i="36" s="1"/>
  <c r="U31" i="36"/>
  <c r="Z82" i="36" s="1"/>
  <c r="U19" i="36"/>
  <c r="Z46" i="36" s="1"/>
  <c r="U15" i="36"/>
  <c r="Z34" i="36" s="1"/>
  <c r="U43" i="36"/>
  <c r="Z118" i="36" s="1"/>
  <c r="U63" i="36"/>
  <c r="Z178" i="36" s="1"/>
  <c r="U59" i="36"/>
  <c r="Z166" i="36" s="1"/>
  <c r="U11" i="36"/>
  <c r="Z22" i="36" s="1"/>
  <c r="U39" i="36"/>
  <c r="Z106" i="36" s="1"/>
  <c r="U23" i="36"/>
  <c r="Z58" i="36" s="1"/>
  <c r="U51" i="36"/>
  <c r="Z142" i="36" s="1"/>
  <c r="U35" i="36"/>
  <c r="Z94" i="36" s="1"/>
  <c r="U27" i="36"/>
  <c r="Z70" i="36" s="1"/>
  <c r="U47" i="36"/>
  <c r="Z130" i="36" s="1"/>
  <c r="O64" i="36"/>
  <c r="C51" i="30"/>
  <c r="L51" i="30"/>
  <c r="K51" i="30"/>
  <c r="J51" i="30"/>
  <c r="I51" i="30"/>
  <c r="H51" i="30"/>
  <c r="G51" i="30"/>
  <c r="F51" i="30"/>
  <c r="E51" i="30"/>
  <c r="D51" i="30"/>
  <c r="C55" i="30"/>
  <c r="C30" i="30"/>
  <c r="C56" i="30" s="1"/>
  <c r="C49" i="30" l="1"/>
  <c r="L50" i="30"/>
  <c r="K50" i="30"/>
  <c r="E50" i="30"/>
  <c r="C50" i="30"/>
  <c r="D49" i="30"/>
  <c r="F50" i="30"/>
  <c r="D50" i="30"/>
  <c r="J49" i="30"/>
  <c r="I49" i="30"/>
  <c r="E49" i="30"/>
  <c r="L49" i="30"/>
  <c r="K49" i="30"/>
  <c r="J50" i="30"/>
  <c r="H49" i="30"/>
  <c r="I50" i="30"/>
  <c r="G49" i="30"/>
  <c r="H50" i="30"/>
  <c r="F49" i="30"/>
  <c r="G50" i="30"/>
  <c r="M63" i="36"/>
  <c r="L63" i="36"/>
  <c r="K63" i="36"/>
  <c r="J63" i="36"/>
  <c r="M62" i="36"/>
  <c r="L62" i="36"/>
  <c r="K62" i="36"/>
  <c r="J62" i="36"/>
  <c r="M61" i="36"/>
  <c r="L61" i="36"/>
  <c r="K61" i="36"/>
  <c r="J61" i="36"/>
  <c r="M60" i="36"/>
  <c r="L60" i="36"/>
  <c r="K60" i="36"/>
  <c r="J60" i="36"/>
  <c r="M59" i="36"/>
  <c r="L59" i="36"/>
  <c r="K59" i="36"/>
  <c r="J59" i="36"/>
  <c r="M58" i="36"/>
  <c r="L58" i="36"/>
  <c r="K58" i="36"/>
  <c r="J58" i="36"/>
  <c r="M57" i="36"/>
  <c r="L57" i="36"/>
  <c r="K57" i="36"/>
  <c r="J57" i="36"/>
  <c r="M56" i="36"/>
  <c r="L56" i="36"/>
  <c r="K56" i="36"/>
  <c r="J56" i="36"/>
  <c r="M55" i="36"/>
  <c r="L55" i="36"/>
  <c r="K55" i="36"/>
  <c r="J55" i="36"/>
  <c r="M54" i="36"/>
  <c r="L54" i="36"/>
  <c r="K54" i="36"/>
  <c r="J54" i="36"/>
  <c r="M53" i="36"/>
  <c r="L53" i="36"/>
  <c r="K53" i="36"/>
  <c r="J53" i="36"/>
  <c r="M52" i="36"/>
  <c r="L52" i="36"/>
  <c r="K52" i="36"/>
  <c r="J52" i="36"/>
  <c r="M51" i="36"/>
  <c r="L51" i="36"/>
  <c r="K51" i="36"/>
  <c r="J51" i="36"/>
  <c r="M50" i="36"/>
  <c r="L50" i="36"/>
  <c r="K50" i="36"/>
  <c r="J50" i="36"/>
  <c r="M49" i="36"/>
  <c r="L49" i="36"/>
  <c r="K49" i="36"/>
  <c r="J49" i="36"/>
  <c r="M48" i="36"/>
  <c r="L48" i="36"/>
  <c r="K48" i="36"/>
  <c r="J48" i="36"/>
  <c r="M47" i="36"/>
  <c r="L47" i="36"/>
  <c r="K47" i="36"/>
  <c r="J47" i="36"/>
  <c r="M46" i="36"/>
  <c r="L46" i="36"/>
  <c r="K46" i="36"/>
  <c r="J46" i="36"/>
  <c r="M45" i="36"/>
  <c r="L45" i="36"/>
  <c r="K45" i="36"/>
  <c r="J45" i="36"/>
  <c r="M44" i="36"/>
  <c r="L44" i="36"/>
  <c r="K44" i="36"/>
  <c r="J44" i="36"/>
  <c r="M43" i="36"/>
  <c r="L43" i="36"/>
  <c r="K43" i="36"/>
  <c r="J43" i="36"/>
  <c r="M42" i="36"/>
  <c r="L42" i="36"/>
  <c r="K42" i="36"/>
  <c r="J42" i="36"/>
  <c r="M41" i="36"/>
  <c r="L41" i="36"/>
  <c r="K41" i="36"/>
  <c r="J41" i="36"/>
  <c r="M40" i="36"/>
  <c r="L40" i="36"/>
  <c r="K40" i="36"/>
  <c r="J40" i="36"/>
  <c r="M39" i="36"/>
  <c r="L39" i="36"/>
  <c r="K39" i="36"/>
  <c r="J39" i="36"/>
  <c r="M38" i="36"/>
  <c r="L38" i="36"/>
  <c r="K38" i="36"/>
  <c r="J38" i="36"/>
  <c r="M37" i="36"/>
  <c r="L37" i="36"/>
  <c r="K37" i="36"/>
  <c r="J37" i="36"/>
  <c r="M36" i="36"/>
  <c r="L36" i="36"/>
  <c r="K36" i="36"/>
  <c r="J36" i="36"/>
  <c r="M35" i="36"/>
  <c r="L35" i="36"/>
  <c r="K35" i="36"/>
  <c r="J35" i="36"/>
  <c r="M34" i="36"/>
  <c r="L34" i="36"/>
  <c r="K34" i="36"/>
  <c r="J34" i="36"/>
  <c r="M33" i="36"/>
  <c r="L33" i="36"/>
  <c r="K33" i="36"/>
  <c r="J33" i="36"/>
  <c r="M32" i="36"/>
  <c r="L32" i="36"/>
  <c r="K32" i="36"/>
  <c r="J32" i="36"/>
  <c r="M31" i="36"/>
  <c r="L31" i="36"/>
  <c r="K31" i="36"/>
  <c r="J31" i="36"/>
  <c r="M30" i="36"/>
  <c r="L30" i="36"/>
  <c r="K30" i="36"/>
  <c r="J30" i="36"/>
  <c r="M29" i="36"/>
  <c r="L29" i="36"/>
  <c r="K29" i="36"/>
  <c r="J29" i="36"/>
  <c r="M28" i="36"/>
  <c r="L28" i="36"/>
  <c r="K28" i="36"/>
  <c r="J28" i="36"/>
  <c r="M27" i="36"/>
  <c r="L27" i="36"/>
  <c r="K27" i="36"/>
  <c r="J27" i="36"/>
  <c r="M26" i="36"/>
  <c r="L26" i="36"/>
  <c r="K26" i="36"/>
  <c r="J26" i="36"/>
  <c r="M25" i="36"/>
  <c r="L25" i="36"/>
  <c r="K25" i="36"/>
  <c r="J25" i="36"/>
  <c r="M24" i="36"/>
  <c r="L24" i="36"/>
  <c r="K24" i="36"/>
  <c r="J24" i="36"/>
  <c r="M23" i="36"/>
  <c r="L23" i="36"/>
  <c r="K23" i="36"/>
  <c r="J23" i="36"/>
  <c r="M22" i="36"/>
  <c r="L22" i="36"/>
  <c r="K22" i="36"/>
  <c r="J22" i="36"/>
  <c r="M21" i="36"/>
  <c r="L21" i="36"/>
  <c r="K21" i="36"/>
  <c r="J21" i="36"/>
  <c r="M20" i="36"/>
  <c r="L20" i="36"/>
  <c r="K20" i="36"/>
  <c r="J20" i="36"/>
  <c r="M19" i="36"/>
  <c r="L19" i="36"/>
  <c r="K19" i="36"/>
  <c r="J19" i="36"/>
  <c r="M18" i="36"/>
  <c r="L18" i="36"/>
  <c r="K18" i="36"/>
  <c r="J18" i="36"/>
  <c r="M17" i="36"/>
  <c r="L17" i="36"/>
  <c r="K17" i="36"/>
  <c r="J17" i="36"/>
  <c r="M16" i="36"/>
  <c r="L16" i="36"/>
  <c r="K16" i="36"/>
  <c r="J16" i="36"/>
  <c r="M15" i="36"/>
  <c r="L15" i="36"/>
  <c r="K15" i="36"/>
  <c r="J15" i="36"/>
  <c r="M14" i="36"/>
  <c r="L14" i="36"/>
  <c r="K14" i="36"/>
  <c r="J14" i="36"/>
  <c r="M13" i="36"/>
  <c r="L13" i="36"/>
  <c r="K13" i="36"/>
  <c r="J13" i="36"/>
  <c r="M12" i="36"/>
  <c r="L12" i="36"/>
  <c r="K12" i="36"/>
  <c r="J12" i="36"/>
  <c r="M11" i="36"/>
  <c r="L11" i="36"/>
  <c r="K11" i="36"/>
  <c r="J11" i="36"/>
  <c r="M10" i="36"/>
  <c r="L10" i="36"/>
  <c r="K10" i="36"/>
  <c r="J10" i="36"/>
  <c r="M9" i="36"/>
  <c r="L9" i="36"/>
  <c r="K9" i="36"/>
  <c r="J9" i="36"/>
  <c r="M8" i="36"/>
  <c r="L8" i="36"/>
  <c r="K8" i="36"/>
  <c r="J8" i="36"/>
  <c r="M7" i="36"/>
  <c r="L7" i="36"/>
  <c r="K7" i="36"/>
  <c r="J7" i="36"/>
  <c r="M6" i="36"/>
  <c r="L6" i="36"/>
  <c r="K6" i="36"/>
  <c r="J6" i="36"/>
  <c r="M5" i="36"/>
  <c r="L5" i="36"/>
  <c r="K5" i="36"/>
  <c r="J5" i="36"/>
  <c r="M4" i="36"/>
  <c r="L4" i="36"/>
  <c r="K4" i="36"/>
  <c r="J4" i="36"/>
  <c r="I37" i="35"/>
  <c r="I36" i="35"/>
  <c r="I35" i="35"/>
  <c r="I34" i="35"/>
  <c r="I33" i="35"/>
  <c r="I32" i="35"/>
  <c r="I31" i="35"/>
  <c r="I30" i="35"/>
  <c r="I29" i="35"/>
  <c r="I28" i="35"/>
  <c r="I27" i="35"/>
  <c r="I26" i="35"/>
  <c r="I25" i="35"/>
  <c r="I24" i="35"/>
  <c r="I23" i="35"/>
  <c r="I22" i="35"/>
  <c r="I21" i="35"/>
  <c r="I20" i="35"/>
  <c r="I19" i="35"/>
  <c r="I18" i="35"/>
  <c r="I17" i="35"/>
  <c r="I16" i="35"/>
  <c r="I15" i="35"/>
  <c r="I14" i="35"/>
  <c r="I13" i="35"/>
  <c r="I12" i="35"/>
  <c r="I11" i="35"/>
  <c r="I10" i="35"/>
  <c r="I9" i="35"/>
  <c r="I8" i="35"/>
  <c r="I7" i="35"/>
  <c r="I5" i="35"/>
  <c r="I4" i="35"/>
  <c r="L55" i="30"/>
  <c r="K55" i="30"/>
  <c r="J55" i="30"/>
  <c r="I55" i="30"/>
  <c r="H55" i="30"/>
  <c r="G55" i="30"/>
  <c r="F55" i="30"/>
  <c r="E55" i="30"/>
  <c r="L48" i="30"/>
  <c r="K48" i="30"/>
  <c r="J48" i="30"/>
  <c r="I48" i="30"/>
  <c r="H48" i="30"/>
  <c r="G48" i="30"/>
  <c r="F48" i="30"/>
  <c r="E48" i="30"/>
  <c r="D48" i="30"/>
  <c r="C48" i="30"/>
  <c r="L47" i="30"/>
  <c r="K47" i="30"/>
  <c r="J47" i="30"/>
  <c r="I47" i="30"/>
  <c r="H47" i="30"/>
  <c r="G47" i="30"/>
  <c r="F47" i="30"/>
  <c r="E47" i="30"/>
  <c r="D47" i="30"/>
  <c r="C47" i="30"/>
  <c r="L46" i="30"/>
  <c r="K46" i="30"/>
  <c r="J46" i="30"/>
  <c r="I46" i="30"/>
  <c r="H46" i="30"/>
  <c r="G46" i="30"/>
  <c r="F46" i="30"/>
  <c r="E46" i="30"/>
  <c r="D46" i="30"/>
  <c r="C46" i="30"/>
  <c r="L45" i="30"/>
  <c r="K45" i="30"/>
  <c r="J45" i="30"/>
  <c r="I45" i="30"/>
  <c r="H45" i="30"/>
  <c r="G45" i="30"/>
  <c r="F45" i="30"/>
  <c r="E45" i="30"/>
  <c r="D45" i="30"/>
  <c r="C45" i="30"/>
  <c r="L44" i="30"/>
  <c r="K44" i="30"/>
  <c r="J44" i="30"/>
  <c r="I44" i="30"/>
  <c r="H44" i="30"/>
  <c r="G44" i="30"/>
  <c r="F44" i="30"/>
  <c r="E44" i="30"/>
  <c r="D44" i="30"/>
  <c r="C44" i="30"/>
  <c r="L43" i="30"/>
  <c r="K43" i="30"/>
  <c r="J43" i="30"/>
  <c r="I43" i="30"/>
  <c r="H43" i="30"/>
  <c r="G43" i="30"/>
  <c r="F43" i="30"/>
  <c r="E43" i="30"/>
  <c r="D43" i="30"/>
  <c r="C43" i="30"/>
  <c r="L42" i="30"/>
  <c r="K42" i="30"/>
  <c r="J42" i="30"/>
  <c r="I42" i="30"/>
  <c r="H42" i="30"/>
  <c r="G42" i="30"/>
  <c r="F42" i="30"/>
  <c r="E42" i="30"/>
  <c r="D42" i="30"/>
  <c r="C42" i="30"/>
  <c r="L41" i="30"/>
  <c r="K41" i="30"/>
  <c r="J41" i="30"/>
  <c r="I41" i="30"/>
  <c r="H41" i="30"/>
  <c r="G41" i="30"/>
  <c r="F41" i="30"/>
  <c r="E41" i="30"/>
  <c r="D41" i="30"/>
  <c r="C41" i="30"/>
  <c r="L40" i="30"/>
  <c r="K40" i="30"/>
  <c r="J40" i="30"/>
  <c r="I40" i="30"/>
  <c r="H40" i="30"/>
  <c r="G40" i="30"/>
  <c r="F40" i="30"/>
  <c r="E40" i="30"/>
  <c r="D40" i="30"/>
  <c r="C40" i="30"/>
  <c r="L39" i="30"/>
  <c r="K39" i="30"/>
  <c r="J39" i="30"/>
  <c r="I39" i="30"/>
  <c r="H39" i="30"/>
  <c r="G39" i="30"/>
  <c r="F39" i="30"/>
  <c r="E39" i="30"/>
  <c r="D39" i="30"/>
  <c r="C39" i="30"/>
  <c r="L38" i="30"/>
  <c r="K38" i="30"/>
  <c r="J38" i="30"/>
  <c r="I38" i="30"/>
  <c r="H38" i="30"/>
  <c r="G38" i="30"/>
  <c r="F38" i="30"/>
  <c r="E38" i="30"/>
  <c r="D38" i="30"/>
  <c r="C38" i="30"/>
  <c r="L37" i="30"/>
  <c r="K37" i="30"/>
  <c r="J37" i="30"/>
  <c r="I37" i="30"/>
  <c r="H37" i="30"/>
  <c r="G37" i="30"/>
  <c r="F37" i="30"/>
  <c r="E37" i="30"/>
  <c r="D37" i="30"/>
  <c r="C37" i="30"/>
  <c r="L36" i="30"/>
  <c r="K36" i="30"/>
  <c r="J36" i="30"/>
  <c r="I36" i="30"/>
  <c r="H36" i="30"/>
  <c r="G36" i="30"/>
  <c r="F36" i="30"/>
  <c r="E36" i="30"/>
  <c r="D36" i="30"/>
  <c r="C36" i="30"/>
  <c r="L35" i="30"/>
  <c r="K35" i="30"/>
  <c r="J35" i="30"/>
  <c r="I35" i="30"/>
  <c r="H35" i="30"/>
  <c r="G35" i="30"/>
  <c r="F35" i="30"/>
  <c r="E35" i="30"/>
  <c r="D35" i="30"/>
  <c r="C35" i="30"/>
  <c r="L34" i="30"/>
  <c r="K34" i="30"/>
  <c r="J34" i="30"/>
  <c r="I34" i="30"/>
  <c r="H34" i="30"/>
  <c r="G34" i="30"/>
  <c r="F34" i="30"/>
  <c r="E34" i="30"/>
  <c r="D34" i="30"/>
  <c r="C34" i="30"/>
  <c r="L33" i="30"/>
  <c r="K33" i="30"/>
  <c r="J33" i="30"/>
  <c r="I33" i="30"/>
  <c r="H33" i="30"/>
  <c r="G33" i="30"/>
  <c r="F33" i="30"/>
  <c r="E33" i="30"/>
  <c r="D33" i="30"/>
  <c r="C33" i="30"/>
  <c r="L32" i="30"/>
  <c r="K32" i="30"/>
  <c r="J32" i="30"/>
  <c r="I32" i="30"/>
  <c r="H32" i="30"/>
  <c r="G32" i="30"/>
  <c r="F32" i="30"/>
  <c r="E32" i="30"/>
  <c r="D32" i="30"/>
  <c r="C32" i="30"/>
  <c r="L31" i="30"/>
  <c r="K31" i="30"/>
  <c r="J31" i="30"/>
  <c r="I31" i="30"/>
  <c r="H31" i="30"/>
  <c r="G31" i="30"/>
  <c r="F31" i="30"/>
  <c r="E31" i="30"/>
  <c r="D31" i="30"/>
  <c r="C31" i="30"/>
  <c r="L30" i="30"/>
  <c r="L56" i="30" s="1"/>
  <c r="K30" i="30"/>
  <c r="E56" i="30" s="1"/>
  <c r="J30" i="30"/>
  <c r="G56" i="30" s="1"/>
  <c r="I30" i="30"/>
  <c r="H56" i="30" s="1"/>
  <c r="H30" i="30"/>
  <c r="K56" i="30" s="1"/>
  <c r="G30" i="30"/>
  <c r="F56" i="30" s="1"/>
  <c r="F30" i="30"/>
  <c r="J56" i="30" s="1"/>
  <c r="E30" i="30"/>
  <c r="D56" i="30" s="1"/>
  <c r="D30" i="30"/>
  <c r="I56" i="30" s="1"/>
  <c r="O4" i="36" l="1"/>
  <c r="O18" i="36"/>
  <c r="O30" i="36"/>
  <c r="O33" i="36"/>
  <c r="O42" i="36"/>
  <c r="O54" i="36"/>
  <c r="O6" i="36"/>
  <c r="O11" i="36"/>
  <c r="O17" i="36"/>
  <c r="O20" i="36"/>
  <c r="O29" i="36"/>
  <c r="O35" i="36"/>
  <c r="O41" i="36"/>
  <c r="O44" i="36"/>
  <c r="O53" i="36"/>
  <c r="O59" i="36"/>
  <c r="O9" i="36"/>
  <c r="O57" i="36"/>
  <c r="O10" i="36"/>
  <c r="O61" i="36"/>
  <c r="O58" i="36"/>
  <c r="O34" i="36"/>
  <c r="O13" i="36"/>
  <c r="O25" i="36"/>
  <c r="O37" i="36"/>
  <c r="O49" i="36"/>
  <c r="O5" i="36"/>
  <c r="O14" i="36"/>
  <c r="O26" i="36"/>
  <c r="O38" i="36"/>
  <c r="O50" i="36"/>
  <c r="O62" i="36"/>
  <c r="O8" i="36"/>
  <c r="P11" i="36" s="1"/>
  <c r="AA22" i="36" s="1"/>
  <c r="O23" i="36"/>
  <c r="O32" i="36"/>
  <c r="O47" i="36"/>
  <c r="O56" i="36"/>
  <c r="O12" i="36"/>
  <c r="O15" i="36"/>
  <c r="O24" i="36"/>
  <c r="O27" i="36"/>
  <c r="O36" i="36"/>
  <c r="O39" i="36"/>
  <c r="O48" i="36"/>
  <c r="O51" i="36"/>
  <c r="O60" i="36"/>
  <c r="O21" i="36"/>
  <c r="O45" i="36"/>
  <c r="O63" i="36"/>
  <c r="Q67" i="36" s="1"/>
  <c r="O7" i="36"/>
  <c r="O16" i="36"/>
  <c r="O19" i="36"/>
  <c r="O22" i="36"/>
  <c r="O28" i="36"/>
  <c r="O31" i="36"/>
  <c r="O40" i="36"/>
  <c r="O43" i="36"/>
  <c r="O46" i="36"/>
  <c r="O52" i="36"/>
  <c r="O55" i="36"/>
  <c r="P63" i="36" l="1"/>
  <c r="P35" i="36"/>
  <c r="AA94" i="36" s="1"/>
  <c r="P55" i="36"/>
  <c r="AA154" i="36" s="1"/>
  <c r="P7" i="36"/>
  <c r="AA10" i="36" s="1"/>
  <c r="P23" i="36"/>
  <c r="AA58" i="36" s="1"/>
  <c r="P39" i="36"/>
  <c r="AA106" i="36" s="1"/>
  <c r="P43" i="36"/>
  <c r="AA118" i="36" s="1"/>
  <c r="P27" i="36"/>
  <c r="AA70" i="36" s="1"/>
  <c r="P19" i="36"/>
  <c r="AA46" i="36" s="1"/>
  <c r="P51" i="36"/>
  <c r="AA142" i="36" s="1"/>
  <c r="P31" i="36"/>
  <c r="AA82" i="36" s="1"/>
  <c r="P15" i="36"/>
  <c r="AA34" i="36" s="1"/>
  <c r="P47" i="36"/>
  <c r="AA130" i="36" s="1"/>
  <c r="P59" i="36"/>
  <c r="AA166" i="36" s="1"/>
  <c r="P67" i="36" l="1"/>
  <c r="AA178" i="36"/>
  <c r="Q59" i="36"/>
  <c r="Q63" i="36"/>
  <c r="Q15" i="36"/>
  <c r="Q31" i="36"/>
  <c r="Q27" i="36"/>
  <c r="Q39" i="36"/>
  <c r="Q51" i="36"/>
  <c r="Q55" i="36"/>
  <c r="Q23" i="36"/>
  <c r="Q43" i="36"/>
  <c r="Q11" i="36"/>
  <c r="Q19" i="36"/>
  <c r="Q47" i="36"/>
  <c r="Q35" i="36"/>
</calcChain>
</file>

<file path=xl/sharedStrings.xml><?xml version="1.0" encoding="utf-8"?>
<sst xmlns="http://schemas.openxmlformats.org/spreadsheetml/2006/main" count="916" uniqueCount="670">
  <si>
    <t xml:space="preserve">Brownsville </t>
  </si>
  <si>
    <t>El Paso</t>
  </si>
  <si>
    <t>McAllen</t>
  </si>
  <si>
    <t>Laredo</t>
  </si>
  <si>
    <t>Texas</t>
  </si>
  <si>
    <t>Total</t>
  </si>
  <si>
    <t>Constr., Mining, &amp; Nat Res</t>
  </si>
  <si>
    <t>Trade,
Transp.
&amp; Util.</t>
  </si>
  <si>
    <t>Mfg.</t>
  </si>
  <si>
    <t>Prof. &amp;
Bus. Serv.</t>
  </si>
  <si>
    <t>Financial</t>
  </si>
  <si>
    <t>Leisure
&amp; Hosp.</t>
  </si>
  <si>
    <t>Educ. &amp;
Health Serv.</t>
  </si>
  <si>
    <t>Gov't</t>
  </si>
  <si>
    <t>Info. &amp;
Other Svcs</t>
  </si>
  <si>
    <t>Educ. &amp;
Health
Serv.</t>
  </si>
  <si>
    <t>Constr., Oil &amp; Gas,
Mining Sup.</t>
  </si>
  <si>
    <t>202002 *M</t>
  </si>
  <si>
    <t>agg(bronaga@dalempn,eop)</t>
  </si>
  <si>
    <t>agg(bronrmca@dalempn,eop)</t>
  </si>
  <si>
    <t>agg(broTTULA@dalempn,eop)</t>
  </si>
  <si>
    <t>agg(broMANUA@dalempn,eop)</t>
  </si>
  <si>
    <t>agg(broPBSVA@dalempn,eop)</t>
  </si>
  <si>
    <t>agg(broFIREA@dalempn,eop)</t>
  </si>
  <si>
    <t>agg(broLEIHA@dalempn,eop)</t>
  </si>
  <si>
    <t>agg(broEDUHA@dalempn,eop)</t>
  </si>
  <si>
    <t>agg(broGOVTA@dalempn,eop)</t>
  </si>
  <si>
    <t>agg(broINFOA@dalempn+broSRVOA@dalempn,eop)</t>
  </si>
  <si>
    <t>agg(elpnaga@dalempn,eop)</t>
  </si>
  <si>
    <t>agg(elpnrmca@dalempn,eop)</t>
  </si>
  <si>
    <t>agg(elpTTULA@dalempn,eop)</t>
  </si>
  <si>
    <t>agg(elpMANUA@dalempn,eop)</t>
  </si>
  <si>
    <t>agg(elpPBSVA@dalempn,eop)</t>
  </si>
  <si>
    <t>agg(elpFIREA@dalempn,eop)</t>
  </si>
  <si>
    <t>agg(elpLEIHA@dalempn,eop)</t>
  </si>
  <si>
    <t>agg(elpEDUHA@dalempn,eop)</t>
  </si>
  <si>
    <t>agg(elpGOVTA@dalempn,eop)</t>
  </si>
  <si>
    <t>agg(elpINFOA@dalempn+elpSRVOA@dalempn,eop)</t>
  </si>
  <si>
    <t>agg(mcanaga@dalempn,eop)</t>
  </si>
  <si>
    <t>agg(mcanrmca@dalempn,eop)</t>
  </si>
  <si>
    <t>agg(mcaTTULA@dalempn,eop)</t>
  </si>
  <si>
    <t>agg(mcaMANUA@dalempn,eop)</t>
  </si>
  <si>
    <t>agg(mcaPBSVA@dalempn,eop)</t>
  </si>
  <si>
    <t>agg(mcaFIREA@dalempn,eop)</t>
  </si>
  <si>
    <t>agg(mcaLEIHA@dalempn,eop)</t>
  </si>
  <si>
    <t>agg(mcaEDUHA@dalempn,eop)</t>
  </si>
  <si>
    <t>agg(mcaGOVTA@dalempn,eop)</t>
  </si>
  <si>
    <t>agg(mcaINFOA@dalempn+mcaSRVOA@dalempn,eop)</t>
  </si>
  <si>
    <t>agg(larnaga@dalempn,eop)</t>
  </si>
  <si>
    <t>agg(larnrmca@dalempn,eop)</t>
  </si>
  <si>
    <t>agg(larTTULA@dalempn,eop)</t>
  </si>
  <si>
    <t>agg(larMANUA@dalempn,eop)</t>
  </si>
  <si>
    <t>agg(larPBSVA@dalempn,eop)</t>
  </si>
  <si>
    <t>agg(larFIREA@dalempn,eop)</t>
  </si>
  <si>
    <t>agg(larLEIHA@dalempn,eop)</t>
  </si>
  <si>
    <t>agg(larEDUHA@dalempn,eop)</t>
  </si>
  <si>
    <t>agg(larGOVTA@dalempn,eop)</t>
  </si>
  <si>
    <t>agg(larINFOA@dalempn+larSRVOA@dalempn,eop)</t>
  </si>
  <si>
    <t>agg(TXLNAGRA@DALEMPN,eop)</t>
  </si>
  <si>
    <t>agg(txLCONSA@dalempn+TXLB1A@DALEMPN+TXLB3A@DALEMPN,eop)</t>
  </si>
  <si>
    <t>agg(txLTTULA@dalempn,eop)</t>
  </si>
  <si>
    <t>agg(txLMANUA@dalempn,eop)</t>
  </si>
  <si>
    <t>agg(txLPBSVA@dalempn,eop)</t>
  </si>
  <si>
    <t>agg(txLFIREA@dalempn,eop)</t>
  </si>
  <si>
    <t>agg(txLLEIHA@dalempn,eop)</t>
  </si>
  <si>
    <t>agg(txLEDUHA@dalempn,eop)</t>
  </si>
  <si>
    <t>agg(txLGOVTA@dalempn,eop)</t>
  </si>
  <si>
    <t>agg(txLSRVOA@dalempn+txLINFOA@dalempn,eop)</t>
  </si>
  <si>
    <t>.DTLM</t>
  </si>
  <si>
    <t>.DESC</t>
  </si>
  <si>
    <t>Total Nonfarm, Brownsville, sum of SA components (Thous)</t>
  </si>
  <si>
    <t>Construction &amp; Mining, Brownsville, SA (Thous)</t>
  </si>
  <si>
    <t>Trade, Transp &amp; Utilities, Brownsville, SA (Thous)</t>
  </si>
  <si>
    <t>Manufacturing, Brownsville, SA (Thous)</t>
  </si>
  <si>
    <t>Professional &amp; Business Svc, Brownsville, SA (Thous)</t>
  </si>
  <si>
    <t>Financial Activities, Brownsville, SA (Thous)</t>
  </si>
  <si>
    <t>Leisure &amp; Hospitality, Brownsville, SA (Thous)</t>
  </si>
  <si>
    <t>Educational &amp; Health Services, Brownsville, SA (Thous)</t>
  </si>
  <si>
    <t>Government, Brownsville, SA (Thous)</t>
  </si>
  <si>
    <t>BROINFOA: Information, Brownsville, SA (Thous) BROSRVOA: Other Services, Brownsville, SA (Thous)</t>
  </si>
  <si>
    <t>Total Nonfarm, El Paso, SA Berger-Phillips (Thous)</t>
  </si>
  <si>
    <t>Construction, Mining, &amp; Natural Resources, El Paso, SA (Thous)</t>
  </si>
  <si>
    <t>Trade, Transp &amp; Utilities, El Paso, SA (Thous)</t>
  </si>
  <si>
    <t>Manufacturing, El Paso, SA (Thous)</t>
  </si>
  <si>
    <t>Professional &amp; Business Svc, El Paso, SA (Thous)</t>
  </si>
  <si>
    <t>Financial Activities, El Paso, SA (Thous)</t>
  </si>
  <si>
    <t>Leisure &amp; Hospitality, El Paso, SA (Thous)</t>
  </si>
  <si>
    <t>Educational &amp; Health Services, El Paso, SA (Thous)</t>
  </si>
  <si>
    <t>Government, El Paso, SA (Thous)</t>
  </si>
  <si>
    <t>ELPINFOA: Information, El Paso, SA (Thous) ELPSRVOA: Other Services, El Paso, SA (Thous)</t>
  </si>
  <si>
    <t>Total Nonfarm, McAllen, sum of SA components (Thous)</t>
  </si>
  <si>
    <t>Construction &amp; Mining, McAllen, SA (Thous)</t>
  </si>
  <si>
    <t>Trade, Transp &amp; Utilities, McAllen, SA (Thous)</t>
  </si>
  <si>
    <t>Manufacturing, McAllen, SA (Thous)</t>
  </si>
  <si>
    <t>Professional &amp; Business Svc, McAllen, SA (Thous)</t>
  </si>
  <si>
    <t>Financial Activities, McAllen, SA (Thous)</t>
  </si>
  <si>
    <t>Leisure &amp; Hospitality, McAllen, SA (Thous)</t>
  </si>
  <si>
    <t>Educational &amp; Health Services, McAllen, SA (Thous)</t>
  </si>
  <si>
    <t>Government, McAllen, SA (Thous)</t>
  </si>
  <si>
    <t>MCAINFOA: Information, McAllen, SA (Thous) MCASRVOA: Other Services, McAllen, SA (Thous)</t>
  </si>
  <si>
    <t>Total Nonfarm, Laredo, sum of SA components (Thous)</t>
  </si>
  <si>
    <t>Construction &amp; Mining, Laredo, SA (Thous)</t>
  </si>
  <si>
    <t>Trade, Transp &amp; Utilities, Laredo, SA (Thous)</t>
  </si>
  <si>
    <t>Manufacturing, Laredo, SA (Thous)</t>
  </si>
  <si>
    <t>Professional &amp; Business Svc, Laredo, SA (Thous)</t>
  </si>
  <si>
    <t>Financial Activities, Laredo, SA (Thous)</t>
  </si>
  <si>
    <t>Leisure &amp; Hospitality, Laredo, SA (Thous)</t>
  </si>
  <si>
    <t>Educational &amp; Health Services, Laredo, SA (Thous)</t>
  </si>
  <si>
    <t>Government, Laredo, SA (Thous)</t>
  </si>
  <si>
    <t>LARINFOA: Information, Laredo, SA (Thous) LARSRVOA: Other Services, Laredo, SA (Thous)</t>
  </si>
  <si>
    <t>All Employees: Total Nonfarm, TX, SA (Thous)</t>
  </si>
  <si>
    <t>TXLCONSA: All Employees: Construction, TX, SA (Thous) TXLB1A: All Employees: Oil &amp; Gas Extraction, TX, SA (Thous) TXLB3A: All Employees: Support Activities for Mining, TX, SA (Thous)</t>
  </si>
  <si>
    <t>All Employees: Trade, Transp &amp; Utilities, TX, SA (Thous)</t>
  </si>
  <si>
    <t>All Employees: Manufacturing, TX, SA (Thous)</t>
  </si>
  <si>
    <t>All Employees: Professional &amp; Business Svc, TX, SA (Thous)</t>
  </si>
  <si>
    <t>All Employees: Financial Activities, TX, SA (Thous)</t>
  </si>
  <si>
    <t>All Employees: Leisure &amp; Hospitality, TX, SA (Thous)</t>
  </si>
  <si>
    <t>All Employees: Educational &amp; Health Services, TX, SA (Thous)</t>
  </si>
  <si>
    <t>All Employees: Government, TX, SA (Thous)</t>
  </si>
  <si>
    <t>TXLSRVOA: All Employees: Other Services, TX, SA (Thous) TXLINFOA: All Employees: Information, TX, SA (Thous)</t>
  </si>
  <si>
    <t>202002</t>
  </si>
  <si>
    <t>202003</t>
  </si>
  <si>
    <t>202004</t>
  </si>
  <si>
    <t>202005</t>
  </si>
  <si>
    <t>202006</t>
  </si>
  <si>
    <t>202007</t>
  </si>
  <si>
    <t>202008</t>
  </si>
  <si>
    <t>202009</t>
  </si>
  <si>
    <t>202010</t>
  </si>
  <si>
    <t>202011</t>
  </si>
  <si>
    <t>202012</t>
  </si>
  <si>
    <t>202101</t>
  </si>
  <si>
    <t>202102</t>
  </si>
  <si>
    <t>202103</t>
  </si>
  <si>
    <t>202104</t>
  </si>
  <si>
    <t>202105</t>
  </si>
  <si>
    <t>202106</t>
  </si>
  <si>
    <t>202107</t>
  </si>
  <si>
    <t>202108</t>
  </si>
  <si>
    <t>Brownsville</t>
  </si>
  <si>
    <t>Border MSAs</t>
  </si>
  <si>
    <t>Percent change</t>
  </si>
  <si>
    <t>Months</t>
  </si>
  <si>
    <t>202109</t>
  </si>
  <si>
    <t>202110</t>
  </si>
  <si>
    <t>202111</t>
  </si>
  <si>
    <t>Border</t>
  </si>
  <si>
    <t>201901 *M</t>
  </si>
  <si>
    <t>201901</t>
  </si>
  <si>
    <t>201902</t>
  </si>
  <si>
    <t>201903</t>
  </si>
  <si>
    <t>201904</t>
  </si>
  <si>
    <t>201905</t>
  </si>
  <si>
    <t>201906</t>
  </si>
  <si>
    <t>201907</t>
  </si>
  <si>
    <t>201908</t>
  </si>
  <si>
    <t>201909</t>
  </si>
  <si>
    <t>201910</t>
  </si>
  <si>
    <t>201911</t>
  </si>
  <si>
    <t>201912</t>
  </si>
  <si>
    <t>202001</t>
  </si>
  <si>
    <t>ELPRET@DALFED</t>
  </si>
  <si>
    <t>BRORET@DALFED</t>
  </si>
  <si>
    <t>LARRET@DALFED</t>
  </si>
  <si>
    <t>MCARET@DALFED</t>
  </si>
  <si>
    <t>elpaso</t>
  </si>
  <si>
    <t>bro</t>
  </si>
  <si>
    <t>lar</t>
  </si>
  <si>
    <t>mca</t>
  </si>
  <si>
    <t>Quarterly</t>
  </si>
  <si>
    <t>YoY Growth</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</si>
  <si>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</si>
  <si>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</si>
  <si>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</si>
  <si>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</si>
  <si>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</si>
  <si>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</si>
  <si>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</si>
  <si>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</si>
  <si>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</si>
  <si>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</si>
  <si>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</si>
  <si>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</si>
  <si>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</si>
  <si>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</si>
  <si>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</si>
  <si>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</si>
  <si>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</si>
  <si>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</si>
  <si>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</si>
  <si>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</si>
  <si>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</si>
  <si>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</si>
  <si>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</si>
  <si>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</si>
  <si>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</si>
  <si>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</si>
  <si>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</si>
  <si>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</si>
  <si>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</si>
  <si>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</si>
  <si>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</si>
  <si>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</si>
  <si>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</si>
  <si>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</si>
  <si>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</si>
  <si>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</si>
  <si>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</si>
  <si>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</si>
  <si>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</si>
  <si>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</si>
  <si>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</si>
  <si>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</si>
  <si>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</si>
  <si>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</si>
  <si>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</si>
  <si>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</si>
  <si>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</si>
  <si>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</si>
  <si>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</si>
  <si>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</si>
  <si>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</si>
  <si>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</si>
  <si>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</si>
  <si>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</si>
  <si>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</si>
  <si>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</si>
  <si>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</si>
  <si>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</si>
  <si>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</si>
  <si>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</si>
  <si>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20061 20214</t>
  </si>
  <si>
    <t>txrsales@dalfed</t>
  </si>
  <si>
    <t>20211</t>
  </si>
  <si>
    <t>20212</t>
  </si>
  <si>
    <t>20213</t>
  </si>
  <si>
    <t>20214</t>
  </si>
  <si>
    <t>202112</t>
  </si>
  <si>
    <t>BORDER</t>
  </si>
  <si>
    <t>TEXAS</t>
  </si>
  <si>
    <t>pcu@usecon</t>
  </si>
  <si>
    <t>Price index</t>
  </si>
  <si>
    <t>Real quarterly</t>
  </si>
  <si>
    <t>Annual</t>
  </si>
  <si>
    <t>Thousands of dollars</t>
  </si>
  <si>
    <t>MSA</t>
  </si>
  <si>
    <t>State</t>
  </si>
  <si>
    <t>TX</t>
  </si>
  <si>
    <t>Haver</t>
  </si>
  <si>
    <t>Share</t>
  </si>
  <si>
    <t>ABLYPP@PIRMSA</t>
  </si>
  <si>
    <t>Abilene, TX ($)</t>
  </si>
  <si>
    <t>Abilene</t>
  </si>
  <si>
    <t>ALCYPP@PIRMSA</t>
  </si>
  <si>
    <t>Alice, TX MicroSA ($)</t>
  </si>
  <si>
    <t>Alice</t>
  </si>
  <si>
    <t>AMAYPP@PIRMSA</t>
  </si>
  <si>
    <t>Amarillo, TX ($)</t>
  </si>
  <si>
    <t>Amarillo</t>
  </si>
  <si>
    <t>ANWYPP@PIRMSA</t>
  </si>
  <si>
    <t>Andrews, TX MicroSA ($)</t>
  </si>
  <si>
    <t>Andrews</t>
  </si>
  <si>
    <t>Athens</t>
  </si>
  <si>
    <t>ATTYPP@PIRMSA</t>
  </si>
  <si>
    <t>Athens, TX MicroSA ($)</t>
  </si>
  <si>
    <t>AUSYPP@PIRMSA</t>
  </si>
  <si>
    <t>Austin-Round Rock-Georgetown, TX ($)</t>
  </si>
  <si>
    <t>Bay City</t>
  </si>
  <si>
    <t>BEEYPP@PIRMSA</t>
  </si>
  <si>
    <t>Beeville, TX MicroSA ($)</t>
  </si>
  <si>
    <t>Beeville</t>
  </si>
  <si>
    <t>BGSYPP@PIRMSA</t>
  </si>
  <si>
    <t>Big Spring, TX MicroSA ($)</t>
  </si>
  <si>
    <t>Big Spring</t>
  </si>
  <si>
    <t>BMTYPP@PIRMSA</t>
  </si>
  <si>
    <t>BORYPP@PIRMSA</t>
  </si>
  <si>
    <t>Borger, TX MicroSA ($)</t>
  </si>
  <si>
    <t>Borger</t>
  </si>
  <si>
    <t>BRHYPP@PIRMSA</t>
  </si>
  <si>
    <t>Brenham, TX MicroSA ($)</t>
  </si>
  <si>
    <t>Brenham</t>
  </si>
  <si>
    <t>BRNYPP@PIRMSA</t>
  </si>
  <si>
    <t>BVLYPP@PIRMSA</t>
  </si>
  <si>
    <t>BWWYPP@PIRMSA</t>
  </si>
  <si>
    <t>Brownwood, TX MicroSA ($)</t>
  </si>
  <si>
    <t>Brownwood</t>
  </si>
  <si>
    <t>BYCYPP@PIRMSA</t>
  </si>
  <si>
    <t>Bay City, TX MicroSA ($)</t>
  </si>
  <si>
    <t>CPCYPP@PIRMSA</t>
  </si>
  <si>
    <t>Corpus Christi, TX ($)</t>
  </si>
  <si>
    <t>Corpus Christi</t>
  </si>
  <si>
    <t>CRSYPP@PIRMSA</t>
  </si>
  <si>
    <t>Corsicana, TX MicroSA ($)</t>
  </si>
  <si>
    <t>Corsicana</t>
  </si>
  <si>
    <t>DELYPP@PIRMSA</t>
  </si>
  <si>
    <t>Del Rio, TX MicroSA ($)</t>
  </si>
  <si>
    <t>Del Rio</t>
  </si>
  <si>
    <t>DFWYPP@PIRMSA</t>
  </si>
  <si>
    <t>DUMYPP@PIRMSA</t>
  </si>
  <si>
    <t>Dumas, TX MicroSA ($)</t>
  </si>
  <si>
    <t>Dumas</t>
  </si>
  <si>
    <t>EAGYPP@PIRMSA</t>
  </si>
  <si>
    <t>Eagle Pass, TX MicroSA ($)</t>
  </si>
  <si>
    <t>Eagle Pass</t>
  </si>
  <si>
    <t>ECPYPP@PIRMSA</t>
  </si>
  <si>
    <t>El Campo, TX MicroSA ($)</t>
  </si>
  <si>
    <t>El Campo</t>
  </si>
  <si>
    <t>ELPYPP@PIRMSA</t>
  </si>
  <si>
    <t>El Paso, TX ($)</t>
  </si>
  <si>
    <t>FKGYPP@PIRMSA</t>
  </si>
  <si>
    <t>Fredericksburg, TX MicroSA ($)</t>
  </si>
  <si>
    <t>Fredericksburg</t>
  </si>
  <si>
    <t>Gainesville</t>
  </si>
  <si>
    <t>GSVYPP@PIRMSA</t>
  </si>
  <si>
    <t>Gainesville, TX MicroSA ($)</t>
  </si>
  <si>
    <t>HERYPP@PIRMSA</t>
  </si>
  <si>
    <t>Hereford, TX MicroSA ($)</t>
  </si>
  <si>
    <t>Hereford</t>
  </si>
  <si>
    <t>HTNYPP@PIRMSA</t>
  </si>
  <si>
    <t>Huntsville</t>
  </si>
  <si>
    <t>HUVYPP@PIRMSA</t>
  </si>
  <si>
    <t>Huntsville, TX MicroSA ($)</t>
  </si>
  <si>
    <t>Jacksonville</t>
  </si>
  <si>
    <t>JXTYPP@PIRMSA</t>
  </si>
  <si>
    <t>Jacksonville, TX MicroSA ($)</t>
  </si>
  <si>
    <t>KERYPP@PIRMSA</t>
  </si>
  <si>
    <t>Kerrville, TX MicroSA ($)</t>
  </si>
  <si>
    <t>Kerrville</t>
  </si>
  <si>
    <t>KGVYPP@PIRMSA</t>
  </si>
  <si>
    <t>Kingsville, TX MicroSA ($)</t>
  </si>
  <si>
    <t>Kingsville</t>
  </si>
  <si>
    <t>KILYPP@PIRMSA</t>
  </si>
  <si>
    <t>Killeen-Temple, TX ($)</t>
  </si>
  <si>
    <t>LAMYPP@PIRMSA</t>
  </si>
  <si>
    <t>Lamesa, TX MicroSA ($)</t>
  </si>
  <si>
    <t>Lamesa</t>
  </si>
  <si>
    <t>LBKYPP@PIRMSA</t>
  </si>
  <si>
    <t>Lubbock, TX ($)</t>
  </si>
  <si>
    <t>Lubbock</t>
  </si>
  <si>
    <t>LEOYPP@PIRMSA</t>
  </si>
  <si>
    <t>Laredo, TX ($)</t>
  </si>
  <si>
    <t>Longview</t>
  </si>
  <si>
    <t>LGMYPP@PIRMSA</t>
  </si>
  <si>
    <t>Longview, TX ($)</t>
  </si>
  <si>
    <t>LUFYPP@PIRMSA</t>
  </si>
  <si>
    <t>Lufkin, TX MicroSA ($)</t>
  </si>
  <si>
    <t>Lufkin</t>
  </si>
  <si>
    <t>LVLYPP@PIRMSA</t>
  </si>
  <si>
    <t>Levelland, TX MicroSA ($)</t>
  </si>
  <si>
    <t>Levelland</t>
  </si>
  <si>
    <t>MCLYPP@PIRMSA</t>
  </si>
  <si>
    <t>MDTYPP@PIRMSA</t>
  </si>
  <si>
    <t>Midland, TX ($)</t>
  </si>
  <si>
    <t>Midland</t>
  </si>
  <si>
    <t>Marshall</t>
  </si>
  <si>
    <t>MSTYPP@PIRMSA</t>
  </si>
  <si>
    <t>Marshall, TX MicroSA DISC($)</t>
  </si>
  <si>
    <t>Mount Pleasant</t>
  </si>
  <si>
    <t>MTTYPP@PIRMSA</t>
  </si>
  <si>
    <t>Mount Pleasant, TX MicroSA ($)</t>
  </si>
  <si>
    <t>MWLYPP@PIRMSA</t>
  </si>
  <si>
    <t>Mineral Wells, TX MicroSA ($)</t>
  </si>
  <si>
    <t>Mineral Wells</t>
  </si>
  <si>
    <t>NCDYPP@PIRMSA</t>
  </si>
  <si>
    <t>Nacogdoches, TX MicroSA ($)</t>
  </si>
  <si>
    <t>Nacogdoches</t>
  </si>
  <si>
    <t>ODEYPP@PIRMSA</t>
  </si>
  <si>
    <t>Odessa, TX ($)</t>
  </si>
  <si>
    <t>Odessa</t>
  </si>
  <si>
    <t>PALYPP@PIRMSA</t>
  </si>
  <si>
    <t>Palestine, TX MicroSA ($)</t>
  </si>
  <si>
    <t>Palestine</t>
  </si>
  <si>
    <t>Paris</t>
  </si>
  <si>
    <t>PAXYPP@PIRMSA</t>
  </si>
  <si>
    <t>Paris, TX MicroSA ($)</t>
  </si>
  <si>
    <t>PCSYPP@PIRMSA</t>
  </si>
  <si>
    <t>Pecos, TX MicroSA ($)</t>
  </si>
  <si>
    <t>Pecos</t>
  </si>
  <si>
    <t>PLAYPP@PIRMSA</t>
  </si>
  <si>
    <t>Port Lavaca, TX MicroSA ($)</t>
  </si>
  <si>
    <t>Port Lavaca</t>
  </si>
  <si>
    <t>PLNYPP@PIRMSA</t>
  </si>
  <si>
    <t>Plainview, TX MicroSA ($)</t>
  </si>
  <si>
    <t>Plainview</t>
  </si>
  <si>
    <t>PMPYPP@PIRMSA</t>
  </si>
  <si>
    <t>Pampa, TX MicroSA ($)</t>
  </si>
  <si>
    <t>Pampa</t>
  </si>
  <si>
    <t>RAYYPP@PIRMSA</t>
  </si>
  <si>
    <t>Raymondville, TX MicroSA ($)</t>
  </si>
  <si>
    <t>Raymondville</t>
  </si>
  <si>
    <t>RIOYPP@PIRMSA</t>
  </si>
  <si>
    <t>SATYPP@PIRMSA</t>
  </si>
  <si>
    <t>San Antonio-New Braunfels, TX ($)</t>
  </si>
  <si>
    <t>San Antonio-New Braunfels</t>
  </si>
  <si>
    <t>SHMYPP@PIRMSA</t>
  </si>
  <si>
    <t>SNAYPP@PIRMSA</t>
  </si>
  <si>
    <t>San Angelo, TX ($)</t>
  </si>
  <si>
    <t>San Angelo</t>
  </si>
  <si>
    <t>SNYYPP@PIRMSA</t>
  </si>
  <si>
    <t>Snyder, TX MicroSA ($)</t>
  </si>
  <si>
    <t>Snyder</t>
  </si>
  <si>
    <t>STPYPP@PIRMSA</t>
  </si>
  <si>
    <t>Stephenville, TX MicroSA ($)</t>
  </si>
  <si>
    <t>Stephenville</t>
  </si>
  <si>
    <t>SULYPP@PIRMSA</t>
  </si>
  <si>
    <t>Sulphur Springs, TX MicroSA ($)</t>
  </si>
  <si>
    <t>Sulphur Springs</t>
  </si>
  <si>
    <t>SWEYPP@PIRMSA</t>
  </si>
  <si>
    <t>Sweetwater, TX MicroSA ($)</t>
  </si>
  <si>
    <t>Sweetwater</t>
  </si>
  <si>
    <t>TEXYPP@PIRMSA</t>
  </si>
  <si>
    <t>Texarkana, TX-AR ($)</t>
  </si>
  <si>
    <t>Texarkana</t>
  </si>
  <si>
    <t>TYLYPP@PIRMSA</t>
  </si>
  <si>
    <t>Tyler, TX ($)</t>
  </si>
  <si>
    <t>Tyler</t>
  </si>
  <si>
    <t>UVAYPP@PIRMSA</t>
  </si>
  <si>
    <t>Uvalde, TX MicroSA ($)</t>
  </si>
  <si>
    <t>Uvalde</t>
  </si>
  <si>
    <t>VERYPP@PIRMSA</t>
  </si>
  <si>
    <t>Vernon, TX MicroSA ($)</t>
  </si>
  <si>
    <t>Vernon</t>
  </si>
  <si>
    <t>VICYPP@PIRMSA</t>
  </si>
  <si>
    <t>Victoria, TX ($)</t>
  </si>
  <si>
    <t>Victoria</t>
  </si>
  <si>
    <t>WACYPP@PIRMSA</t>
  </si>
  <si>
    <t>Waco, TX ($)</t>
  </si>
  <si>
    <t>Waco</t>
  </si>
  <si>
    <t>WIFYPP@PIRMSA</t>
  </si>
  <si>
    <t>Wichita Falls, TX ($)</t>
  </si>
  <si>
    <t>Wichita Falls</t>
  </si>
  <si>
    <t>ZAPYPP@PIRMSA</t>
  </si>
  <si>
    <t>Zapata, TX MicroSA ($)</t>
  </si>
  <si>
    <t>Zapata</t>
  </si>
  <si>
    <t>Full name</t>
  </si>
  <si>
    <t>PCUN@USECON</t>
  </si>
  <si>
    <t>Year</t>
  </si>
  <si>
    <t>YoY Real</t>
  </si>
  <si>
    <t xml:space="preserve">USYPPQ@PIQR </t>
  </si>
  <si>
    <t>Decimal</t>
  </si>
  <si>
    <t>US per cap inc</t>
  </si>
  <si>
    <t>USA_2020</t>
  </si>
  <si>
    <t>PCI_2019</t>
  </si>
  <si>
    <t>PCI_2020</t>
  </si>
  <si>
    <t>2019_Real2020</t>
  </si>
  <si>
    <t>2020_Real2020</t>
  </si>
  <si>
    <t>Jan-21-2022 09:29</t>
  </si>
  <si>
    <t>BROINFOA: Jan-21-2022 09:29 BROSRVOA: Jan-21-2022 09:29</t>
  </si>
  <si>
    <t>ELPINFOA: Jan-21-2022 09:29 ELPSRVOA: Jan-21-2022 09:29</t>
  </si>
  <si>
    <t>MCAINFOA: Jan-21-2022 09:29 MCASRVOA: Jan-21-2022 09:29</t>
  </si>
  <si>
    <t>LARINFOA: Jan-21-2022 09:29 LARSRVOA: Jan-21-2022 09:29</t>
  </si>
  <si>
    <t>Jan-21-2022 09:26</t>
  </si>
  <si>
    <t>TXLCONSA: Jan-21-2022 09:26 TXLB1A: Jan-21-2022 09:26 TXLB3A: Jan-21-2022 09:26</t>
  </si>
  <si>
    <t>TXLSRVOA: Jan-21-2022 09:26 TXLINFOA: Jan-21-2022 09:26</t>
  </si>
  <si>
    <t>Rank PCI</t>
  </si>
  <si>
    <t>Data for Midland: remove from chart, outlier</t>
  </si>
  <si>
    <t>Border metropolitan statistical areas</t>
  </si>
  <si>
    <t>recessm@usecon</t>
  </si>
  <si>
    <t>2006 - Jan</t>
  </si>
  <si>
    <t>2006 - Feb</t>
  </si>
  <si>
    <t>2006 - Mar</t>
  </si>
  <si>
    <t>2006 - Apr</t>
  </si>
  <si>
    <t>2006 - May</t>
  </si>
  <si>
    <t>2006 - Jun</t>
  </si>
  <si>
    <t>2006 - Jul</t>
  </si>
  <si>
    <t>2006 - Aug</t>
  </si>
  <si>
    <t>2006 - Sep</t>
  </si>
  <si>
    <t>2006 - Oct</t>
  </si>
  <si>
    <t>2006 - Nov</t>
  </si>
  <si>
    <t>2006 - Dec</t>
  </si>
  <si>
    <t>2007 - Jan</t>
  </si>
  <si>
    <t>2007 - Feb</t>
  </si>
  <si>
    <t>2007 - Mar</t>
  </si>
  <si>
    <t>2007 - Apr</t>
  </si>
  <si>
    <t>2007 - May</t>
  </si>
  <si>
    <t>2007 - Jun</t>
  </si>
  <si>
    <t>2007 - Jul</t>
  </si>
  <si>
    <t>2007 - Aug</t>
  </si>
  <si>
    <t>2007 - Sep</t>
  </si>
  <si>
    <t>2007 - Oct</t>
  </si>
  <si>
    <t>2007 - Nov</t>
  </si>
  <si>
    <t>2007 - Dec</t>
  </si>
  <si>
    <t>2008 - Jan</t>
  </si>
  <si>
    <t>2008 - Feb</t>
  </si>
  <si>
    <t>2008 - Mar</t>
  </si>
  <si>
    <t>2008 - Apr</t>
  </si>
  <si>
    <t>2008 - May</t>
  </si>
  <si>
    <t>2008 - Jun</t>
  </si>
  <si>
    <t>2008 - Jul</t>
  </si>
  <si>
    <t>2008 - Aug</t>
  </si>
  <si>
    <t>2008 - Sep</t>
  </si>
  <si>
    <t>2008 - Oct</t>
  </si>
  <si>
    <t>2008 - Nov</t>
  </si>
  <si>
    <t>2008 - Dec</t>
  </si>
  <si>
    <t>2009 - Jan</t>
  </si>
  <si>
    <t>2009 - Feb</t>
  </si>
  <si>
    <t>2009 - Mar</t>
  </si>
  <si>
    <t>2009 - Apr</t>
  </si>
  <si>
    <t>2009 - May</t>
  </si>
  <si>
    <t>2009 - Jun</t>
  </si>
  <si>
    <t>2009 - Jul</t>
  </si>
  <si>
    <t>2009 - Aug</t>
  </si>
  <si>
    <t>2009 - Sep</t>
  </si>
  <si>
    <t>2009 - Oct</t>
  </si>
  <si>
    <t>2009 - Nov</t>
  </si>
  <si>
    <t>2009 - Dec</t>
  </si>
  <si>
    <t>2010 - Jan</t>
  </si>
  <si>
    <t>2010 - Feb</t>
  </si>
  <si>
    <t>2010 - Mar</t>
  </si>
  <si>
    <t>2010 - Apr</t>
  </si>
  <si>
    <t>2010 - May</t>
  </si>
  <si>
    <t>2010 - Jun</t>
  </si>
  <si>
    <t>2010 - Jul</t>
  </si>
  <si>
    <t>2010 - Aug</t>
  </si>
  <si>
    <t>2010 - Sep</t>
  </si>
  <si>
    <t>2010 - Oct</t>
  </si>
  <si>
    <t>2010 - Nov</t>
  </si>
  <si>
    <t>2010 - Dec</t>
  </si>
  <si>
    <t>2011 - Jan</t>
  </si>
  <si>
    <t>2011 - Feb</t>
  </si>
  <si>
    <t>2011 - Mar</t>
  </si>
  <si>
    <t>2011 - Apr</t>
  </si>
  <si>
    <t>2011 - May</t>
  </si>
  <si>
    <t>2011 - Jun</t>
  </si>
  <si>
    <t>2011 - Jul</t>
  </si>
  <si>
    <t>2011 - Aug</t>
  </si>
  <si>
    <t>2011 - Sep</t>
  </si>
  <si>
    <t>2011 - Oct</t>
  </si>
  <si>
    <t>2011 - Nov</t>
  </si>
  <si>
    <t>2011 - Dec</t>
  </si>
  <si>
    <t>2012 - Jan</t>
  </si>
  <si>
    <t>2012 - Feb</t>
  </si>
  <si>
    <t>2012 - Mar</t>
  </si>
  <si>
    <t>2012 - Apr</t>
  </si>
  <si>
    <t>2012 - May</t>
  </si>
  <si>
    <t>2012 - Jun</t>
  </si>
  <si>
    <t>2012 - Jul</t>
  </si>
  <si>
    <t>2012 - Aug</t>
  </si>
  <si>
    <t>2012 - Sep</t>
  </si>
  <si>
    <t>2012 - Oct</t>
  </si>
  <si>
    <t>2012 - Nov</t>
  </si>
  <si>
    <t>2012 - Dec</t>
  </si>
  <si>
    <t>2013 - Jan</t>
  </si>
  <si>
    <t>2013 - Feb</t>
  </si>
  <si>
    <t>2013 - Mar</t>
  </si>
  <si>
    <t>2013 - Apr</t>
  </si>
  <si>
    <t>2013 - May</t>
  </si>
  <si>
    <t>2013 - Jun</t>
  </si>
  <si>
    <t>2013 - Jul</t>
  </si>
  <si>
    <t>2013 - Aug</t>
  </si>
  <si>
    <t>2013 - Sep</t>
  </si>
  <si>
    <t>2013 - Oct</t>
  </si>
  <si>
    <t>2013 - Nov</t>
  </si>
  <si>
    <t>2013 - Dec</t>
  </si>
  <si>
    <t>2014 - Jan</t>
  </si>
  <si>
    <t>2014 - Feb</t>
  </si>
  <si>
    <t>2014 - Mar</t>
  </si>
  <si>
    <t>2014 - Apr</t>
  </si>
  <si>
    <t>2014 - May</t>
  </si>
  <si>
    <t>2014 - Jun</t>
  </si>
  <si>
    <t>2014 - Jul</t>
  </si>
  <si>
    <t>2014 - Aug</t>
  </si>
  <si>
    <t>2014 - Sep</t>
  </si>
  <si>
    <t>2014 - Oct</t>
  </si>
  <si>
    <t>2014 - Nov</t>
  </si>
  <si>
    <t>2014 - Dec</t>
  </si>
  <si>
    <t>2015 - Jan</t>
  </si>
  <si>
    <t>2015 - Feb</t>
  </si>
  <si>
    <t>2015 - Mar</t>
  </si>
  <si>
    <t>2015 - Apr</t>
  </si>
  <si>
    <t>2015 - May</t>
  </si>
  <si>
    <t>2015 - Jun</t>
  </si>
  <si>
    <t>2015 - Jul</t>
  </si>
  <si>
    <t>2015 - Aug</t>
  </si>
  <si>
    <t>2015 - Sep</t>
  </si>
  <si>
    <t>2015 - Oct</t>
  </si>
  <si>
    <t>2015 - Nov</t>
  </si>
  <si>
    <t>2015 - Dec</t>
  </si>
  <si>
    <t>2016 - Jan</t>
  </si>
  <si>
    <t>2016 - Feb</t>
  </si>
  <si>
    <t>2016 - Mar</t>
  </si>
  <si>
    <t>2016 - Apr</t>
  </si>
  <si>
    <t>2016 - May</t>
  </si>
  <si>
    <t>2016 - Jun</t>
  </si>
  <si>
    <t>2016 - Jul</t>
  </si>
  <si>
    <t>2016 - Aug</t>
  </si>
  <si>
    <t>2016 - Sep</t>
  </si>
  <si>
    <t>2016 - Oct</t>
  </si>
  <si>
    <t>2016 - Nov</t>
  </si>
  <si>
    <t>2016 - Dec</t>
  </si>
  <si>
    <t>2017 - Jan</t>
  </si>
  <si>
    <t>2017 - Feb</t>
  </si>
  <si>
    <t>2017 - Mar</t>
  </si>
  <si>
    <t>2017 - Apr</t>
  </si>
  <si>
    <t>2017 - May</t>
  </si>
  <si>
    <t>2017 - Jun</t>
  </si>
  <si>
    <t>2017 - Jul</t>
  </si>
  <si>
    <t>2017 - Aug</t>
  </si>
  <si>
    <t>2017 - Sep</t>
  </si>
  <si>
    <t>2017 - Oct</t>
  </si>
  <si>
    <t>2017 - Nov</t>
  </si>
  <si>
    <t>2017 - Dec</t>
  </si>
  <si>
    <t>2018 - Jan</t>
  </si>
  <si>
    <t>2018 - Feb</t>
  </si>
  <si>
    <t>2018 - Mar</t>
  </si>
  <si>
    <t>2018 - Apr</t>
  </si>
  <si>
    <t>2018 - May</t>
  </si>
  <si>
    <t>2018 - Jun</t>
  </si>
  <si>
    <t>2018 - Jul</t>
  </si>
  <si>
    <t>2018 - Aug</t>
  </si>
  <si>
    <t>2018 - Sep</t>
  </si>
  <si>
    <t>2018 - Oct</t>
  </si>
  <si>
    <t>2018 - Nov</t>
  </si>
  <si>
    <t>2018 - Dec</t>
  </si>
  <si>
    <t>2019 - Jan</t>
  </si>
  <si>
    <t>2019 - Feb</t>
  </si>
  <si>
    <t>2019 - Mar</t>
  </si>
  <si>
    <t>2019 - Apr</t>
  </si>
  <si>
    <t>2019 - May</t>
  </si>
  <si>
    <t>2019 - Jun</t>
  </si>
  <si>
    <t>2019 - Jul</t>
  </si>
  <si>
    <t>2019 - Aug</t>
  </si>
  <si>
    <t>2019 - Sep</t>
  </si>
  <si>
    <t>2019 - Oct</t>
  </si>
  <si>
    <t>2019 - Nov</t>
  </si>
  <si>
    <t>2019 - Dec</t>
  </si>
  <si>
    <t>2020 - Jan</t>
  </si>
  <si>
    <t>2020 - Feb</t>
  </si>
  <si>
    <t>2020 - Mar</t>
  </si>
  <si>
    <t>2020 - Apr</t>
  </si>
  <si>
    <t>2020 - May</t>
  </si>
  <si>
    <t>2020 - Jun</t>
  </si>
  <si>
    <t>2020 - Jul</t>
  </si>
  <si>
    <t>2020 - Aug</t>
  </si>
  <si>
    <t>2020 - Sep</t>
  </si>
  <si>
    <t>2020 - Oct</t>
  </si>
  <si>
    <t>2020 - Nov</t>
  </si>
  <si>
    <t>2020 - Dec</t>
  </si>
  <si>
    <t>2021 - Jan</t>
  </si>
  <si>
    <t>2021 - Feb</t>
  </si>
  <si>
    <t>2021 - Mar</t>
  </si>
  <si>
    <t>2021 - Apr</t>
  </si>
  <si>
    <t>2021 - May</t>
  </si>
  <si>
    <t>2021 - Jun</t>
  </si>
  <si>
    <t>2021 - Jul</t>
  </si>
  <si>
    <t>2021 - Aug</t>
  </si>
  <si>
    <t>2021 - Sep</t>
  </si>
  <si>
    <t>2021 - Oct</t>
  </si>
  <si>
    <t>2021 - Nov</t>
  </si>
  <si>
    <t>2021 - Dec</t>
  </si>
  <si>
    <t>2022 - Jan</t>
  </si>
  <si>
    <r>
      <t>Beaumont</t>
    </r>
    <r>
      <rPr>
        <sz val="11"/>
        <rFont val="Calibri"/>
        <family val="2"/>
      </rPr>
      <t>–</t>
    </r>
    <r>
      <rPr>
        <sz val="11"/>
        <rFont val="Calibri"/>
        <family val="2"/>
        <scheme val="minor"/>
      </rPr>
      <t>Port Arthur, TX ($)</t>
    </r>
  </si>
  <si>
    <t>College Station–Bryan, TX ($)</t>
  </si>
  <si>
    <t>Brownsville–Harlingen, TX ($)</t>
  </si>
  <si>
    <t>Dallas–Fort Worth–Arlington, TX ($)</t>
  </si>
  <si>
    <t>Houston–The Woodlands–Sugar Land, TX ($)</t>
  </si>
  <si>
    <t>McAllen–Edinburg–Mission, TX ($)</t>
  </si>
  <si>
    <t>Rio Grande City–Roma, TX MicroSA($)</t>
  </si>
  <si>
    <t>Sherman–Denison, TX ($)</t>
  </si>
  <si>
    <t>Austin–Round Rock–Georgetown</t>
  </si>
  <si>
    <t>Beaumont–Port Arthur</t>
  </si>
  <si>
    <t>College Station–Bryan</t>
  </si>
  <si>
    <t>Brownsville–Harlingen</t>
  </si>
  <si>
    <t>Dallas–Fort Worth–Arlington</t>
  </si>
  <si>
    <t>Killeen–Temple</t>
  </si>
  <si>
    <t>McAllen–Edinburg–Mission</t>
  </si>
  <si>
    <t>Rio Grande City–Roma</t>
  </si>
  <si>
    <t>Sherman–Denison</t>
  </si>
  <si>
    <t>Houston–The Woodlands–Sugar Land</t>
  </si>
  <si>
    <t xml:space="preserve"> MSA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</si>
</sst>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1"/>
      <color theme="1"/>
      <name val="Calibri"/>
      <family val="2"/>
      <scheme val="minor"/>
    </font>
    <font>
      <sz val="11"/>
      <color theme="1"/>
      <name val="Calibri"/>
      <family val="2"/>
      <scheme val="minor"/>
    </font>
    <font>
      <b/>
      <sz val="11"/>
      <color rgb="FFFA7D00"/>
      <name val="Calibri"/>
      <family val="2"/>
      <scheme val="minor"/>
    </font>
    <font>
      <b/>
      <sz val="11"/>
      <name val="Calibri"/>
      <family val="2"/>
    </font>
    <font>
      <sz val="11"/>
      <name val="Calibri"/>
      <family val="2"/>
    </font>
    <font>
      <sz val="11"/>
      <name val="Calibri"/>
      <family val="2"/>
      <scheme val="minor"/>
    </font>
    <font>
      <sz val="8"/>
      <name val="Calibri"/>
      <family val="2"/>
      <scheme val="minor"/>
    </font>
    <font>
      <b/>
      <sz val="11"/>
      <name val="Calibri"/>
      <family val="2"/>
      <scheme val="minor"/>
    </font>
  </fonts>
  <fills count="4">
    <fill>
      <patternFill patternType="none"/>
    </fill>
    <fill>
      <patternFill patternType="gray125"/>
    </fill>
    <fill>
      <patternFill patternType="solid">
        <fgColor rgb="FFF2F2F2"/>
      </patternFill>
    </fill>
    <fill>
      <patternFill patternType="solid">
        <fgColor rgb="FFFFFF00"/>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9" fontId="1" fillId="0" borderId="0" applyFont="0" applyFill="0" applyBorder="0" applyAlignment="0" applyProtection="0"/>
    <xf numFmtId="0" fontId="2" fillId="2" borderId="1" applyNumberFormat="0" applyAlignment="0" applyProtection="0"/>
  </cellStyleXfs>
  <cellXfs count="20">
    <xf numFmtId="0" fontId="0" fillId="0" borderId="0" xfId="0"/>
    <xf numFmtId="0" fontId="3" fillId="0" borderId="0" xfId="0" applyFont="1" applyAlignment="1">
      <alignment horizontal="center" vertical="center" wrapText="1"/>
    </xf>
    <xf numFmtId="0" fontId="2" fillId="2" borderId="1" xfId="2" quotePrefix="1" applyAlignment="1">
      <alignment horizontal="center" vertical="center"/>
    </xf>
    <xf numFmtId="0" fontId="4" fillId="0" borderId="0" xfId="0" applyFont="1" applyAlignment="1">
      <alignment horizontal="center" vertical="center"/>
    </xf>
    <xf numFmtId="0" fontId="4" fillId="0" borderId="0" xfId="0" quotePrefix="1" applyFont="1" applyAlignment="1">
      <alignment horizontal="center" vertical="center"/>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164" fontId="0" fillId="0" borderId="0" xfId="0" applyNumberFormat="1"/>
    <xf numFmtId="164" fontId="0" fillId="0" borderId="0" xfId="1" applyNumberFormat="1" applyFont="1"/>
    <xf numFmtId="14" fontId="0" fillId="0" borderId="0" xfId="0" applyNumberFormat="1"/>
    <xf numFmtId="0" fontId="5" fillId="0" borderId="0" xfId="0" applyFont="1"/>
    <xf numFmtId="0" fontId="0" fillId="0" borderId="0" xfId="0" quotePrefix="1"/>
    <xf numFmtId="1" fontId="5" fillId="0" borderId="0" xfId="0" applyNumberFormat="1" applyFont="1"/>
    <xf numFmtId="2" fontId="5" fillId="0" borderId="0" xfId="0" applyNumberFormat="1" applyFont="1"/>
    <xf numFmtId="164" fontId="5" fillId="0" borderId="0" xfId="0" applyNumberFormat="1" applyFont="1"/>
    <xf numFmtId="0" fontId="7" fillId="0" borderId="0" xfId="0" applyFont="1" applyFill="1" applyBorder="1"/>
    <xf numFmtId="0" fontId="5" fillId="0" borderId="0" xfId="0" applyFont="1" applyFill="1" applyBorder="1"/>
    <xf numFmtId="1" fontId="5" fillId="0" borderId="0" xfId="0" applyNumberFormat="1" applyFont="1" applyFill="1" applyBorder="1"/>
    <xf numFmtId="0" fontId="7" fillId="0" borderId="0" xfId="0" applyFont="1"/>
    <xf numFmtId="0" fontId="5" fillId="3" borderId="0" xfId="0" applyFont="1" applyFill="1"/>
  </cellXfs>
  <cellStyles count="3">
    <cellStyle name="Calculation" xfId="2" builtinId="22"/>
    <cellStyle name="Normal" xfId="0" builtinId="0"/>
    <cellStyle name="Percent" xfId="1" builtinId="5"/>
  </cellStyles>
  <dxfs count="0"/>
  <tableStyles count="0" defaultTableStyle="TableStyleMedium2" defaultPivotStyle="PivotStyleLight16"/>
  <colors>
    <mruColors>
      <color rgb="FF1E4C7E"/>
      <color rgb="FF8B8C8E"/>
      <color rgb="FFB44900"/>
      <color rgb="FFFFFFFF"/>
      <color rgb="FF1E1E20"/>
      <color rgb="FF2B5280"/>
      <color rgb="FF224166"/>
      <color rgb="FF3FC5A2"/>
      <color rgb="FFF8A56C"/>
      <color rgb="FFB7B8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microsoft.com/office/2006/relationships/vbaProject" Target="vbaProject.bin"/><Relationship Id="rId3" Type="http://schemas.openxmlformats.org/officeDocument/2006/relationships/chartsheet" Target="chartsheets/sheet2.xml"/><Relationship Id="rId7" Type="http://schemas.openxmlformats.org/officeDocument/2006/relationships/chartsheet" Target="chartsheets/sheet4.xml"/><Relationship Id="rId12"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sharedStrings" Target="sharedStrings.xml"/><Relationship Id="rId5" Type="http://schemas.openxmlformats.org/officeDocument/2006/relationships/chartsheet" Target="chartsheets/sheet3.xml"/><Relationship Id="rId10" Type="http://schemas.openxmlformats.org/officeDocument/2006/relationships/styles" Target="styles.xml"/><Relationship Id="rId4" Type="http://schemas.openxmlformats.org/officeDocument/2006/relationships/worksheet" Target="worksheets/sheet2.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25682964385163E-2"/>
          <c:y val="0.16268639404975918"/>
          <c:w val="0.90510781893368752"/>
          <c:h val="0.62310501331857326"/>
        </c:manualLayout>
      </c:layout>
      <c:scatterChart>
        <c:scatterStyle val="lineMarker"/>
        <c:varyColors val="0"/>
        <c:ser>
          <c:idx val="0"/>
          <c:order val="0"/>
          <c:spPr>
            <a:ln w="28575">
              <a:noFill/>
            </a:ln>
          </c:spPr>
          <c:marker>
            <c:spPr>
              <a:solidFill>
                <a:schemeClr val="tx2"/>
              </a:solidFill>
              <a:ln>
                <a:noFill/>
              </a:ln>
            </c:spPr>
          </c:marker>
          <c:dPt>
            <c:idx val="0"/>
            <c:bubble3D val="0"/>
            <c:extLst>
              <c:ext xmlns:c16="http://schemas.microsoft.com/office/drawing/2014/chart" uri="{C3380CC4-5D6E-409C-BE32-E72D297353CC}">
                <c16:uniqueId val="{00000000-4E6C-4E58-8436-D8789DAC2D30}"/>
              </c:ext>
            </c:extLst>
          </c:dPt>
          <c:dPt>
            <c:idx val="1"/>
            <c:bubble3D val="0"/>
            <c:extLst>
              <c:ext xmlns:c16="http://schemas.microsoft.com/office/drawing/2014/chart" uri="{C3380CC4-5D6E-409C-BE32-E72D297353CC}">
                <c16:uniqueId val="{00000001-4E6C-4E58-8436-D8789DAC2D30}"/>
              </c:ext>
            </c:extLst>
          </c:dPt>
          <c:dPt>
            <c:idx val="4"/>
            <c:bubble3D val="0"/>
            <c:extLst>
              <c:ext xmlns:c16="http://schemas.microsoft.com/office/drawing/2014/chart" uri="{C3380CC4-5D6E-409C-BE32-E72D297353CC}">
                <c16:uniqueId val="{00000002-4E6C-4E58-8436-D8789DAC2D30}"/>
              </c:ext>
            </c:extLst>
          </c:dPt>
          <c:dPt>
            <c:idx val="6"/>
            <c:bubble3D val="0"/>
            <c:extLst>
              <c:ext xmlns:c16="http://schemas.microsoft.com/office/drawing/2014/chart" uri="{C3380CC4-5D6E-409C-BE32-E72D297353CC}">
                <c16:uniqueId val="{00000003-4E6C-4E58-8436-D8789DAC2D30}"/>
              </c:ext>
            </c:extLst>
          </c:dPt>
          <c:dPt>
            <c:idx val="7"/>
            <c:bubble3D val="0"/>
            <c:extLst>
              <c:ext xmlns:c16="http://schemas.microsoft.com/office/drawing/2014/chart" uri="{C3380CC4-5D6E-409C-BE32-E72D297353CC}">
                <c16:uniqueId val="{00000004-4E6C-4E58-8436-D8789DAC2D30}"/>
              </c:ext>
            </c:extLst>
          </c:dPt>
          <c:dPt>
            <c:idx val="8"/>
            <c:bubble3D val="0"/>
            <c:extLst>
              <c:ext xmlns:c16="http://schemas.microsoft.com/office/drawing/2014/chart" uri="{C3380CC4-5D6E-409C-BE32-E72D297353CC}">
                <c16:uniqueId val="{00000005-4E6C-4E58-8436-D8789DAC2D30}"/>
              </c:ext>
            </c:extLst>
          </c:dPt>
          <c:dPt>
            <c:idx val="12"/>
            <c:marker>
              <c:spPr>
                <a:solidFill>
                  <a:schemeClr val="accent1"/>
                </a:solidFill>
                <a:ln>
                  <a:noFill/>
                </a:ln>
              </c:spPr>
            </c:marker>
            <c:bubble3D val="0"/>
            <c:extLst>
              <c:ext xmlns:c16="http://schemas.microsoft.com/office/drawing/2014/chart" uri="{C3380CC4-5D6E-409C-BE32-E72D297353CC}">
                <c16:uniqueId val="{00000006-4E6C-4E58-8436-D8789DAC2D30}"/>
              </c:ext>
            </c:extLst>
          </c:dPt>
          <c:dPt>
            <c:idx val="20"/>
            <c:marker>
              <c:spPr>
                <a:solidFill>
                  <a:schemeClr val="accent1"/>
                </a:solidFill>
                <a:ln>
                  <a:noFill/>
                </a:ln>
              </c:spPr>
            </c:marker>
            <c:bubble3D val="0"/>
            <c:extLst>
              <c:ext xmlns:c16="http://schemas.microsoft.com/office/drawing/2014/chart" uri="{C3380CC4-5D6E-409C-BE32-E72D297353CC}">
                <c16:uniqueId val="{00000007-4E6C-4E58-8436-D8789DAC2D30}"/>
              </c:ext>
            </c:extLst>
          </c:dPt>
          <c:dPt>
            <c:idx val="22"/>
            <c:marker>
              <c:spPr>
                <a:solidFill>
                  <a:schemeClr val="accent1"/>
                </a:solidFill>
                <a:ln>
                  <a:noFill/>
                </a:ln>
              </c:spPr>
            </c:marker>
            <c:bubble3D val="0"/>
            <c:extLst>
              <c:ext xmlns:c16="http://schemas.microsoft.com/office/drawing/2014/chart" uri="{C3380CC4-5D6E-409C-BE32-E72D297353CC}">
                <c16:uniqueId val="{0000001A-4E6C-4E58-8436-D8789DAC2D30}"/>
              </c:ext>
            </c:extLst>
          </c:dPt>
          <c:dPt>
            <c:idx val="34"/>
            <c:marker>
              <c:spPr>
                <a:solidFill>
                  <a:schemeClr val="accent1"/>
                </a:solidFill>
                <a:ln>
                  <a:noFill/>
                </a:ln>
              </c:spPr>
            </c:marker>
            <c:bubble3D val="0"/>
            <c:extLst>
              <c:ext xmlns:c16="http://schemas.microsoft.com/office/drawing/2014/chart" uri="{C3380CC4-5D6E-409C-BE32-E72D297353CC}">
                <c16:uniqueId val="{00000008-4E6C-4E58-8436-D8789DAC2D30}"/>
              </c:ext>
            </c:extLst>
          </c:dPt>
          <c:dPt>
            <c:idx val="38"/>
            <c:marker>
              <c:spPr>
                <a:solidFill>
                  <a:schemeClr val="accent1"/>
                </a:solidFill>
                <a:ln>
                  <a:noFill/>
                </a:ln>
              </c:spPr>
            </c:marker>
            <c:bubble3D val="0"/>
            <c:extLst>
              <c:ext xmlns:c16="http://schemas.microsoft.com/office/drawing/2014/chart" uri="{C3380CC4-5D6E-409C-BE32-E72D297353CC}">
                <c16:uniqueId val="{00000009-4E6C-4E58-8436-D8789DAC2D30}"/>
              </c:ext>
            </c:extLst>
          </c:dPt>
          <c:dPt>
            <c:idx val="52"/>
            <c:marker>
              <c:spPr>
                <a:solidFill>
                  <a:schemeClr val="accent1"/>
                </a:solidFill>
                <a:ln>
                  <a:noFill/>
                </a:ln>
              </c:spPr>
            </c:marker>
            <c:bubble3D val="0"/>
            <c:extLst>
              <c:ext xmlns:c16="http://schemas.microsoft.com/office/drawing/2014/chart" uri="{C3380CC4-5D6E-409C-BE32-E72D297353CC}">
                <c16:uniqueId val="{0000000A-4E6C-4E58-8436-D8789DAC2D30}"/>
              </c:ext>
            </c:extLst>
          </c:dPt>
          <c:dPt>
            <c:idx val="67"/>
            <c:marker>
              <c:spPr>
                <a:solidFill>
                  <a:schemeClr val="accent1"/>
                </a:solidFill>
                <a:ln>
                  <a:noFill/>
                </a:ln>
              </c:spPr>
            </c:marker>
            <c:bubble3D val="0"/>
            <c:extLst>
              <c:ext xmlns:c16="http://schemas.microsoft.com/office/drawing/2014/chart" uri="{C3380CC4-5D6E-409C-BE32-E72D297353CC}">
                <c16:uniqueId val="{0000000B-4E6C-4E58-8436-D8789DAC2D30}"/>
              </c:ext>
            </c:extLst>
          </c:dPt>
          <c:dLbls>
            <c:dLbl>
              <c:idx val="0"/>
              <c:delete val="1"/>
              <c:extLst>
                <c:ext xmlns:c15="http://schemas.microsoft.com/office/drawing/2012/chart" uri="{CE6537A1-D6FC-4f65-9D91-7224C49458BB}"/>
                <c:ext xmlns:c16="http://schemas.microsoft.com/office/drawing/2014/chart" uri="{C3380CC4-5D6E-409C-BE32-E72D297353CC}">
                  <c16:uniqueId val="{00000000-4E6C-4E58-8436-D8789DAC2D30}"/>
                </c:ext>
              </c:extLst>
            </c:dLbl>
            <c:dLbl>
              <c:idx val="1"/>
              <c:delete val="1"/>
              <c:extLst>
                <c:ext xmlns:c15="http://schemas.microsoft.com/office/drawing/2012/chart" uri="{CE6537A1-D6FC-4f65-9D91-7224C49458BB}"/>
                <c:ext xmlns:c16="http://schemas.microsoft.com/office/drawing/2014/chart" uri="{C3380CC4-5D6E-409C-BE32-E72D297353CC}">
                  <c16:uniqueId val="{00000001-4E6C-4E58-8436-D8789DAC2D30}"/>
                </c:ext>
              </c:extLst>
            </c:dLbl>
            <c:dLbl>
              <c:idx val="2"/>
              <c:delete val="1"/>
              <c:extLst>
                <c:ext xmlns:c15="http://schemas.microsoft.com/office/drawing/2012/chart" uri="{CE6537A1-D6FC-4f65-9D91-7224C49458BB}"/>
                <c:ext xmlns:c16="http://schemas.microsoft.com/office/drawing/2014/chart" uri="{C3380CC4-5D6E-409C-BE32-E72D297353CC}">
                  <c16:uniqueId val="{0000000C-4E6C-4E58-8436-D8789DAC2D30}"/>
                </c:ext>
              </c:extLst>
            </c:dLbl>
            <c:dLbl>
              <c:idx val="3"/>
              <c:delete val="1"/>
              <c:extLst>
                <c:ext xmlns:c15="http://schemas.microsoft.com/office/drawing/2012/chart" uri="{CE6537A1-D6FC-4f65-9D91-7224C49458BB}"/>
                <c:ext xmlns:c16="http://schemas.microsoft.com/office/drawing/2014/chart" uri="{C3380CC4-5D6E-409C-BE32-E72D297353CC}">
                  <c16:uniqueId val="{0000000D-4E6C-4E58-8436-D8789DAC2D30}"/>
                </c:ext>
              </c:extLst>
            </c:dLbl>
            <c:dLbl>
              <c:idx val="4"/>
              <c:delete val="1"/>
              <c:extLst>
                <c:ext xmlns:c15="http://schemas.microsoft.com/office/drawing/2012/chart" uri="{CE6537A1-D6FC-4f65-9D91-7224C49458BB}"/>
                <c:ext xmlns:c16="http://schemas.microsoft.com/office/drawing/2014/chart" uri="{C3380CC4-5D6E-409C-BE32-E72D297353CC}">
                  <c16:uniqueId val="{00000002-4E6C-4E58-8436-D8789DAC2D30}"/>
                </c:ext>
              </c:extLst>
            </c:dLbl>
            <c:dLbl>
              <c:idx val="5"/>
              <c:layout>
                <c:manualLayout>
                  <c:x val="-9.7784734739482862E-2"/>
                  <c:y val="-5.4467298730515826E-2"/>
                </c:manualLayout>
              </c:layout>
              <c:tx>
                <c:rich>
                  <a:bodyPr wrap="square" lIns="38100" tIns="19050" rIns="38100" bIns="19050" anchor="ctr" anchorCtr="0">
                    <a:noAutofit/>
                  </a:bodyPr>
                  <a:lstStyle/>
                  <a:p>
                    <a:pPr algn="l">
                      <a:defRPr>
                        <a:solidFill>
                          <a:sysClr val="windowText" lastClr="000000"/>
                        </a:solidFill>
                      </a:defRPr>
                    </a:pPr>
                    <a:fld id="{D2678BB1-E3BD-4400-899A-3255471B2635}" type="CELLRANGE">
                      <a:rPr lang="en-US"/>
                      <a:pPr algn="l">
                        <a:defRPr>
                          <a:solidFill>
                            <a:sysClr val="windowText" lastClr="000000"/>
                          </a:solidFill>
                        </a:defRPr>
                      </a:pPr>
                      <a:t>[CELLRANGE]</a:t>
                    </a:fld>
                    <a:endParaRPr 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4497381388729513"/>
                      <c:h val="8.0810838383147177E-2"/>
                    </c:manualLayout>
                  </c15:layout>
                  <c15:dlblFieldTable/>
                  <c15:showDataLabelsRange val="1"/>
                </c:ext>
                <c:ext xmlns:c16="http://schemas.microsoft.com/office/drawing/2014/chart" uri="{C3380CC4-5D6E-409C-BE32-E72D297353CC}">
                  <c16:uniqueId val="{0000000E-4E6C-4E58-8436-D8789DAC2D30}"/>
                </c:ext>
              </c:extLst>
            </c:dLbl>
            <c:dLbl>
              <c:idx val="6"/>
              <c:delete val="1"/>
              <c:extLst>
                <c:ext xmlns:c15="http://schemas.microsoft.com/office/drawing/2012/chart" uri="{CE6537A1-D6FC-4f65-9D91-7224C49458BB}"/>
                <c:ext xmlns:c16="http://schemas.microsoft.com/office/drawing/2014/chart" uri="{C3380CC4-5D6E-409C-BE32-E72D297353CC}">
                  <c16:uniqueId val="{00000003-4E6C-4E58-8436-D8789DAC2D30}"/>
                </c:ext>
              </c:extLst>
            </c:dLbl>
            <c:dLbl>
              <c:idx val="7"/>
              <c:delete val="1"/>
              <c:extLst>
                <c:ext xmlns:c15="http://schemas.microsoft.com/office/drawing/2012/chart" uri="{CE6537A1-D6FC-4f65-9D91-7224C49458BB}"/>
                <c:ext xmlns:c16="http://schemas.microsoft.com/office/drawing/2014/chart" uri="{C3380CC4-5D6E-409C-BE32-E72D297353CC}">
                  <c16:uniqueId val="{00000004-4E6C-4E58-8436-D8789DAC2D30}"/>
                </c:ext>
              </c:extLst>
            </c:dLbl>
            <c:dLbl>
              <c:idx val="8"/>
              <c:delete val="1"/>
              <c:extLst>
                <c:ext xmlns:c15="http://schemas.microsoft.com/office/drawing/2012/chart" uri="{CE6537A1-D6FC-4f65-9D91-7224C49458BB}"/>
                <c:ext xmlns:c16="http://schemas.microsoft.com/office/drawing/2014/chart" uri="{C3380CC4-5D6E-409C-BE32-E72D297353CC}">
                  <c16:uniqueId val="{00000005-4E6C-4E58-8436-D8789DAC2D30}"/>
                </c:ext>
              </c:extLst>
            </c:dLbl>
            <c:dLbl>
              <c:idx val="9"/>
              <c:delete val="1"/>
              <c:extLst>
                <c:ext xmlns:c15="http://schemas.microsoft.com/office/drawing/2012/chart" uri="{CE6537A1-D6FC-4f65-9D91-7224C49458BB}"/>
                <c:ext xmlns:c16="http://schemas.microsoft.com/office/drawing/2014/chart" uri="{C3380CC4-5D6E-409C-BE32-E72D297353CC}">
                  <c16:uniqueId val="{0000000F-4E6C-4E58-8436-D8789DAC2D30}"/>
                </c:ext>
              </c:extLst>
            </c:dLbl>
            <c:dLbl>
              <c:idx val="10"/>
              <c:layout>
                <c:manualLayout>
                  <c:x val="-5.3588515938838628E-2"/>
                  <c:y val="6.1264186214539627E-2"/>
                </c:manualLayout>
              </c:layout>
              <c:tx>
                <c:rich>
                  <a:bodyPr/>
                  <a:lstStyle/>
                  <a:p>
                    <a:fld id="{242013BD-3F4F-4F28-AA7C-FD77356E799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4E6C-4E58-8436-D8789DAC2D30}"/>
                </c:ext>
              </c:extLst>
            </c:dLbl>
            <c:dLbl>
              <c:idx val="11"/>
              <c:delete val="1"/>
              <c:extLst>
                <c:ext xmlns:c15="http://schemas.microsoft.com/office/drawing/2012/chart" uri="{CE6537A1-D6FC-4f65-9D91-7224C49458BB}"/>
                <c:ext xmlns:c16="http://schemas.microsoft.com/office/drawing/2014/chart" uri="{C3380CC4-5D6E-409C-BE32-E72D297353CC}">
                  <c16:uniqueId val="{00000011-4E6C-4E58-8436-D8789DAC2D30}"/>
                </c:ext>
              </c:extLst>
            </c:dLbl>
            <c:dLbl>
              <c:idx val="12"/>
              <c:layout>
                <c:manualLayout>
                  <c:x val="0"/>
                  <c:y val="-2.9488813898262717E-2"/>
                </c:manualLayout>
              </c:layout>
              <c:tx>
                <c:rich>
                  <a:bodyPr/>
                  <a:lstStyle/>
                  <a:p>
                    <a:fld id="{C54C76FC-BAA0-4EB6-93CE-AAB72860687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4E6C-4E58-8436-D8789DAC2D30}"/>
                </c:ext>
              </c:extLst>
            </c:dLbl>
            <c:dLbl>
              <c:idx val="13"/>
              <c:delete val="1"/>
              <c:extLst>
                <c:ext xmlns:c15="http://schemas.microsoft.com/office/drawing/2012/chart" uri="{CE6537A1-D6FC-4f65-9D91-7224C49458BB}"/>
                <c:ext xmlns:c16="http://schemas.microsoft.com/office/drawing/2014/chart" uri="{C3380CC4-5D6E-409C-BE32-E72D297353CC}">
                  <c16:uniqueId val="{00000012-4E6C-4E58-8436-D8789DAC2D30}"/>
                </c:ext>
              </c:extLst>
            </c:dLbl>
            <c:dLbl>
              <c:idx val="14"/>
              <c:delete val="1"/>
              <c:extLst>
                <c:ext xmlns:c15="http://schemas.microsoft.com/office/drawing/2012/chart" uri="{CE6537A1-D6FC-4f65-9D91-7224C49458BB}"/>
                <c:ext xmlns:c16="http://schemas.microsoft.com/office/drawing/2014/chart" uri="{C3380CC4-5D6E-409C-BE32-E72D297353CC}">
                  <c16:uniqueId val="{00000013-4E6C-4E58-8436-D8789DAC2D30}"/>
                </c:ext>
              </c:extLst>
            </c:dLbl>
            <c:dLbl>
              <c:idx val="15"/>
              <c:delete val="1"/>
              <c:extLst>
                <c:ext xmlns:c15="http://schemas.microsoft.com/office/drawing/2012/chart" uri="{CE6537A1-D6FC-4f65-9D91-7224C49458BB}"/>
                <c:ext xmlns:c16="http://schemas.microsoft.com/office/drawing/2014/chart" uri="{C3380CC4-5D6E-409C-BE32-E72D297353CC}">
                  <c16:uniqueId val="{00000014-4E6C-4E58-8436-D8789DAC2D30}"/>
                </c:ext>
              </c:extLst>
            </c:dLbl>
            <c:dLbl>
              <c:idx val="16"/>
              <c:delete val="1"/>
              <c:extLst>
                <c:ext xmlns:c15="http://schemas.microsoft.com/office/drawing/2012/chart" uri="{CE6537A1-D6FC-4f65-9D91-7224C49458BB}"/>
                <c:ext xmlns:c16="http://schemas.microsoft.com/office/drawing/2014/chart" uri="{C3380CC4-5D6E-409C-BE32-E72D297353CC}">
                  <c16:uniqueId val="{00000015-4E6C-4E58-8436-D8789DAC2D30}"/>
                </c:ext>
              </c:extLst>
            </c:dLbl>
            <c:dLbl>
              <c:idx val="17"/>
              <c:delete val="1"/>
              <c:extLst>
                <c:ext xmlns:c15="http://schemas.microsoft.com/office/drawing/2012/chart" uri="{CE6537A1-D6FC-4f65-9D91-7224C49458BB}"/>
                <c:ext xmlns:c16="http://schemas.microsoft.com/office/drawing/2014/chart" uri="{C3380CC4-5D6E-409C-BE32-E72D297353CC}">
                  <c16:uniqueId val="{00000016-4E6C-4E58-8436-D8789DAC2D30}"/>
                </c:ext>
              </c:extLst>
            </c:dLbl>
            <c:dLbl>
              <c:idx val="18"/>
              <c:layout>
                <c:manualLayout>
                  <c:x val="-6.0229895961801923E-3"/>
                  <c:y val="2.2695020265323978E-2"/>
                </c:manualLayout>
              </c:layout>
              <c:tx>
                <c:rich>
                  <a:bodyPr wrap="square" lIns="38100" tIns="19050" rIns="38100" bIns="19050" anchor="ctr" anchorCtr="0">
                    <a:noAutofit/>
                  </a:bodyPr>
                  <a:lstStyle/>
                  <a:p>
                    <a:pPr algn="l">
                      <a:defRPr>
                        <a:solidFill>
                          <a:sysClr val="windowText" lastClr="000000"/>
                        </a:solidFill>
                      </a:defRPr>
                    </a:pPr>
                    <a:fld id="{88085920-1500-4E87-A49A-A99FA8DE732F}" type="CELLRANGE">
                      <a:rPr lang="en-US"/>
                      <a:pPr algn="l">
                        <a:defRPr>
                          <a:solidFill>
                            <a:sysClr val="windowText" lastClr="000000"/>
                          </a:solidFill>
                        </a:defRPr>
                      </a:pPr>
                      <a:t>[CELLRANGE]</a:t>
                    </a:fld>
                    <a:endParaRPr 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7495514867870429"/>
                      <c:h val="0.14664184834038602"/>
                    </c:manualLayout>
                  </c15:layout>
                  <c15:dlblFieldTable/>
                  <c15:showDataLabelsRange val="1"/>
                </c:ext>
                <c:ext xmlns:c16="http://schemas.microsoft.com/office/drawing/2014/chart" uri="{C3380CC4-5D6E-409C-BE32-E72D297353CC}">
                  <c16:uniqueId val="{00000017-4E6C-4E58-8436-D8789DAC2D30}"/>
                </c:ext>
              </c:extLst>
            </c:dLbl>
            <c:dLbl>
              <c:idx val="19"/>
              <c:delete val="1"/>
              <c:extLst>
                <c:ext xmlns:c15="http://schemas.microsoft.com/office/drawing/2012/chart" uri="{CE6537A1-D6FC-4f65-9D91-7224C49458BB}"/>
                <c:ext xmlns:c16="http://schemas.microsoft.com/office/drawing/2014/chart" uri="{C3380CC4-5D6E-409C-BE32-E72D297353CC}">
                  <c16:uniqueId val="{00000018-4E6C-4E58-8436-D8789DAC2D30}"/>
                </c:ext>
              </c:extLst>
            </c:dLbl>
            <c:dLbl>
              <c:idx val="20"/>
              <c:layout>
                <c:manualLayout>
                  <c:x val="5.3588632746207933E-3"/>
                  <c:y val="1.3611334297498527E-2"/>
                </c:manualLayout>
              </c:layout>
              <c:tx>
                <c:rich>
                  <a:bodyPr/>
                  <a:lstStyle/>
                  <a:p>
                    <a:fld id="{099680E2-989B-4D8F-A660-D842C6674B5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E6C-4E58-8436-D8789DAC2D30}"/>
                </c:ext>
              </c:extLst>
            </c:dLbl>
            <c:dLbl>
              <c:idx val="21"/>
              <c:delete val="1"/>
              <c:extLst>
                <c:ext xmlns:c15="http://schemas.microsoft.com/office/drawing/2012/chart" uri="{CE6537A1-D6FC-4f65-9D91-7224C49458BB}"/>
                <c:ext xmlns:c16="http://schemas.microsoft.com/office/drawing/2014/chart" uri="{C3380CC4-5D6E-409C-BE32-E72D297353CC}">
                  <c16:uniqueId val="{00000019-4E6C-4E58-8436-D8789DAC2D30}"/>
                </c:ext>
              </c:extLst>
            </c:dLbl>
            <c:dLbl>
              <c:idx val="22"/>
              <c:layout>
                <c:manualLayout>
                  <c:x val="-4.9122238812974206E-17"/>
                  <c:y val="-1.1345219669359205E-2"/>
                </c:manualLayout>
              </c:layout>
              <c:tx>
                <c:rich>
                  <a:bodyPr/>
                  <a:lstStyle/>
                  <a:p>
                    <a:fld id="{C2A52117-A483-4E23-9130-144ECED163E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4E6C-4E58-8436-D8789DAC2D30}"/>
                </c:ext>
              </c:extLst>
            </c:dLbl>
            <c:dLbl>
              <c:idx val="23"/>
              <c:layout>
                <c:manualLayout>
                  <c:x val="-1.9633865111163362E-16"/>
                  <c:y val="-4.0845787133751137E-2"/>
                </c:manualLayout>
              </c:layout>
              <c:tx>
                <c:rich>
                  <a:bodyPr/>
                  <a:lstStyle/>
                  <a:p>
                    <a:fld id="{38157D94-BD4D-4612-8C7F-B5A339138DF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4E6C-4E58-8436-D8789DAC2D30}"/>
                </c:ext>
              </c:extLst>
            </c:dLbl>
            <c:dLbl>
              <c:idx val="24"/>
              <c:layout>
                <c:manualLayout>
                  <c:x val="-5.6267941735780556E-2"/>
                  <c:y val="-3.1766615074205778E-2"/>
                </c:manualLayout>
              </c:layout>
              <c:tx>
                <c:rich>
                  <a:bodyPr wrap="square" lIns="38100" tIns="19050" rIns="38100" bIns="19050" anchor="ctr" anchorCtr="0">
                    <a:spAutoFit/>
                  </a:bodyPr>
                  <a:lstStyle/>
                  <a:p>
                    <a:pPr algn="l">
                      <a:defRPr>
                        <a:solidFill>
                          <a:sysClr val="windowText" lastClr="000000"/>
                        </a:solidFill>
                      </a:defRPr>
                    </a:pPr>
                    <a:fld id="{FF7D1734-52E9-4277-BEF5-C52DD57393E4}" type="CELLRANGE">
                      <a:rPr lang="en-US"/>
                      <a:pPr algn="l">
                        <a:defRPr>
                          <a:solidFill>
                            <a:sysClr val="windowText" lastClr="000000"/>
                          </a:solidFill>
                        </a:defRPr>
                      </a:pPr>
                      <a:t>[CELLRANGE]</a:t>
                    </a:fld>
                    <a:endParaRPr 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4E6C-4E58-8436-D8789DAC2D30}"/>
                </c:ext>
              </c:extLst>
            </c:dLbl>
            <c:dLbl>
              <c:idx val="25"/>
              <c:tx>
                <c:rich>
                  <a:bodyPr/>
                  <a:lstStyle/>
                  <a:p>
                    <a:fld id="{DFA0C7C6-95BC-47DA-9954-7832BD42619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4E6C-4E58-8436-D8789DAC2D30}"/>
                </c:ext>
              </c:extLst>
            </c:dLbl>
            <c:dLbl>
              <c:idx val="26"/>
              <c:layout>
                <c:manualLayout>
                  <c:x val="2.1435459120137852E-2"/>
                  <c:y val="9.0761757354873643E-2"/>
                </c:manualLayout>
              </c:layout>
              <c:tx>
                <c:rich>
                  <a:bodyPr wrap="square" lIns="38100" tIns="19050" rIns="38100" bIns="19050" anchor="ctr" anchorCtr="0">
                    <a:noAutofit/>
                  </a:bodyPr>
                  <a:lstStyle/>
                  <a:p>
                    <a:pPr algn="l">
                      <a:defRPr>
                        <a:solidFill>
                          <a:sysClr val="windowText" lastClr="000000"/>
                        </a:solidFill>
                      </a:defRPr>
                    </a:pPr>
                    <a:fld id="{1C0D96B3-DA19-4391-ACB0-00E34E317451}" type="CELLRANGE">
                      <a:rPr lang="en-US"/>
                      <a:pPr algn="l">
                        <a:defRPr>
                          <a:solidFill>
                            <a:sysClr val="windowText" lastClr="000000"/>
                          </a:solidFill>
                        </a:defRPr>
                      </a:pPr>
                      <a:t>[CELLRANGE]</a:t>
                    </a:fld>
                    <a:endParaRPr 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9200807456567717"/>
                      <c:h val="0.13073034092295774"/>
                    </c:manualLayout>
                  </c15:layout>
                  <c15:dlblFieldTable/>
                  <c15:showDataLabelsRange val="1"/>
                </c:ext>
                <c:ext xmlns:c16="http://schemas.microsoft.com/office/drawing/2014/chart" uri="{C3380CC4-5D6E-409C-BE32-E72D297353CC}">
                  <c16:uniqueId val="{0000001E-4E6C-4E58-8436-D8789DAC2D30}"/>
                </c:ext>
              </c:extLst>
            </c:dLbl>
            <c:dLbl>
              <c:idx val="27"/>
              <c:delete val="1"/>
              <c:extLst>
                <c:ext xmlns:c15="http://schemas.microsoft.com/office/drawing/2012/chart" uri="{CE6537A1-D6FC-4f65-9D91-7224C49458BB}"/>
                <c:ext xmlns:c16="http://schemas.microsoft.com/office/drawing/2014/chart" uri="{C3380CC4-5D6E-409C-BE32-E72D297353CC}">
                  <c16:uniqueId val="{0000001F-4E6C-4E58-8436-D8789DAC2D30}"/>
                </c:ext>
              </c:extLst>
            </c:dLbl>
            <c:dLbl>
              <c:idx val="28"/>
              <c:delete val="1"/>
              <c:extLst>
                <c:ext xmlns:c15="http://schemas.microsoft.com/office/drawing/2012/chart" uri="{CE6537A1-D6FC-4f65-9D91-7224C49458BB}"/>
                <c:ext xmlns:c16="http://schemas.microsoft.com/office/drawing/2014/chart" uri="{C3380CC4-5D6E-409C-BE32-E72D297353CC}">
                  <c16:uniqueId val="{00000020-4E6C-4E58-8436-D8789DAC2D30}"/>
                </c:ext>
              </c:extLst>
            </c:dLbl>
            <c:dLbl>
              <c:idx val="29"/>
              <c:layout>
                <c:manualLayout>
                  <c:x val="4.0191386954128968E-3"/>
                  <c:y val="-1.5883307537102972E-2"/>
                </c:manualLayout>
              </c:layout>
              <c:tx>
                <c:rich>
                  <a:bodyPr/>
                  <a:lstStyle/>
                  <a:p>
                    <a:fld id="{E166A2F1-C0DC-4491-9996-CDF4A14F348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4E6C-4E58-8436-D8789DAC2D30}"/>
                </c:ext>
              </c:extLst>
            </c:dLbl>
            <c:dLbl>
              <c:idx val="30"/>
              <c:delete val="1"/>
              <c:extLst>
                <c:ext xmlns:c15="http://schemas.microsoft.com/office/drawing/2012/chart" uri="{CE6537A1-D6FC-4f65-9D91-7224C49458BB}"/>
                <c:ext xmlns:c16="http://schemas.microsoft.com/office/drawing/2014/chart" uri="{C3380CC4-5D6E-409C-BE32-E72D297353CC}">
                  <c16:uniqueId val="{00000022-4E6C-4E58-8436-D8789DAC2D30}"/>
                </c:ext>
              </c:extLst>
            </c:dLbl>
            <c:dLbl>
              <c:idx val="31"/>
              <c:delete val="1"/>
              <c:extLst>
                <c:ext xmlns:c15="http://schemas.microsoft.com/office/drawing/2012/chart" uri="{CE6537A1-D6FC-4f65-9D91-7224C49458BB}"/>
                <c:ext xmlns:c16="http://schemas.microsoft.com/office/drawing/2014/chart" uri="{C3380CC4-5D6E-409C-BE32-E72D297353CC}">
                  <c16:uniqueId val="{00000023-4E6C-4E58-8436-D8789DAC2D30}"/>
                </c:ext>
              </c:extLst>
            </c:dLbl>
            <c:dLbl>
              <c:idx val="32"/>
              <c:delete val="1"/>
              <c:extLst>
                <c:ext xmlns:c15="http://schemas.microsoft.com/office/drawing/2012/chart" uri="{CE6537A1-D6FC-4f65-9D91-7224C49458BB}"/>
                <c:ext xmlns:c16="http://schemas.microsoft.com/office/drawing/2014/chart" uri="{C3380CC4-5D6E-409C-BE32-E72D297353CC}">
                  <c16:uniqueId val="{00000024-4E6C-4E58-8436-D8789DAC2D30}"/>
                </c:ext>
              </c:extLst>
            </c:dLbl>
            <c:dLbl>
              <c:idx val="33"/>
              <c:delete val="1"/>
              <c:extLst>
                <c:ext xmlns:c15="http://schemas.microsoft.com/office/drawing/2012/chart" uri="{CE6537A1-D6FC-4f65-9D91-7224C49458BB}"/>
                <c:ext xmlns:c16="http://schemas.microsoft.com/office/drawing/2014/chart" uri="{C3380CC4-5D6E-409C-BE32-E72D297353CC}">
                  <c16:uniqueId val="{00000025-4E6C-4E58-8436-D8789DAC2D30}"/>
                </c:ext>
              </c:extLst>
            </c:dLbl>
            <c:dLbl>
              <c:idx val="34"/>
              <c:layout>
                <c:manualLayout>
                  <c:x val="-1.3397128984709657E-2"/>
                  <c:y val="3.4035659008077535E-2"/>
                </c:manualLayout>
              </c:layout>
              <c:tx>
                <c:rich>
                  <a:bodyPr/>
                  <a:lstStyle/>
                  <a:p>
                    <a:fld id="{A10683C9-7619-4B82-9EE4-B759EDE491E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4E6C-4E58-8436-D8789DAC2D30}"/>
                </c:ext>
              </c:extLst>
            </c:dLbl>
            <c:dLbl>
              <c:idx val="35"/>
              <c:delete val="1"/>
              <c:extLst>
                <c:ext xmlns:c15="http://schemas.microsoft.com/office/drawing/2012/chart" uri="{CE6537A1-D6FC-4f65-9D91-7224C49458BB}"/>
                <c:ext xmlns:c16="http://schemas.microsoft.com/office/drawing/2014/chart" uri="{C3380CC4-5D6E-409C-BE32-E72D297353CC}">
                  <c16:uniqueId val="{00000026-4E6C-4E58-8436-D8789DAC2D30}"/>
                </c:ext>
              </c:extLst>
            </c:dLbl>
            <c:dLbl>
              <c:idx val="36"/>
              <c:delete val="1"/>
              <c:extLst>
                <c:ext xmlns:c15="http://schemas.microsoft.com/office/drawing/2012/chart" uri="{CE6537A1-D6FC-4f65-9D91-7224C49458BB}"/>
                <c:ext xmlns:c16="http://schemas.microsoft.com/office/drawing/2014/chart" uri="{C3380CC4-5D6E-409C-BE32-E72D297353CC}">
                  <c16:uniqueId val="{00000027-4E6C-4E58-8436-D8789DAC2D30}"/>
                </c:ext>
              </c:extLst>
            </c:dLbl>
            <c:dLbl>
              <c:idx val="37"/>
              <c:delete val="1"/>
              <c:extLst>
                <c:ext xmlns:c15="http://schemas.microsoft.com/office/drawing/2012/chart" uri="{CE6537A1-D6FC-4f65-9D91-7224C49458BB}"/>
                <c:ext xmlns:c16="http://schemas.microsoft.com/office/drawing/2014/chart" uri="{C3380CC4-5D6E-409C-BE32-E72D297353CC}">
                  <c16:uniqueId val="{00000028-4E6C-4E58-8436-D8789DAC2D30}"/>
                </c:ext>
              </c:extLst>
            </c:dLbl>
            <c:dLbl>
              <c:idx val="38"/>
              <c:layout>
                <c:manualLayout>
                  <c:x val="-2.0746608481168771E-2"/>
                  <c:y val="4.5380041780491726E-3"/>
                </c:manualLayout>
              </c:layout>
              <c:tx>
                <c:rich>
                  <a:bodyPr/>
                  <a:lstStyle/>
                  <a:p>
                    <a:fld id="{3CFD545F-6A94-4080-8ED5-5A496AB78F1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manualLayout>
                      <c:w val="0.23971887550200804"/>
                      <c:h val="6.9410430839002266E-2"/>
                    </c:manualLayout>
                  </c15:layout>
                  <c15:dlblFieldTable/>
                  <c15:showDataLabelsRange val="1"/>
                </c:ext>
                <c:ext xmlns:c16="http://schemas.microsoft.com/office/drawing/2014/chart" uri="{C3380CC4-5D6E-409C-BE32-E72D297353CC}">
                  <c16:uniqueId val="{00000009-4E6C-4E58-8436-D8789DAC2D30}"/>
                </c:ext>
              </c:extLst>
            </c:dLbl>
            <c:dLbl>
              <c:idx val="39"/>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9-4E6C-4E58-8436-D8789DAC2D30}"/>
                </c:ext>
              </c:extLst>
            </c:dLbl>
            <c:dLbl>
              <c:idx val="40"/>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A-4E6C-4E58-8436-D8789DAC2D30}"/>
                </c:ext>
              </c:extLst>
            </c:dLbl>
            <c:dLbl>
              <c:idx val="41"/>
              <c:delete val="1"/>
              <c:extLst>
                <c:ext xmlns:c15="http://schemas.microsoft.com/office/drawing/2012/chart" uri="{CE6537A1-D6FC-4f65-9D91-7224C49458BB}"/>
                <c:ext xmlns:c16="http://schemas.microsoft.com/office/drawing/2014/chart" uri="{C3380CC4-5D6E-409C-BE32-E72D297353CC}">
                  <c16:uniqueId val="{0000002B-4E6C-4E58-8436-D8789DAC2D30}"/>
                </c:ext>
              </c:extLst>
            </c:dLbl>
            <c:dLbl>
              <c:idx val="42"/>
              <c:delete val="1"/>
              <c:extLst>
                <c:ext xmlns:c15="http://schemas.microsoft.com/office/drawing/2012/chart" uri="{CE6537A1-D6FC-4f65-9D91-7224C49458BB}"/>
                <c:ext xmlns:c16="http://schemas.microsoft.com/office/drawing/2014/chart" uri="{C3380CC4-5D6E-409C-BE32-E72D297353CC}">
                  <c16:uniqueId val="{0000002C-4E6C-4E58-8436-D8789DAC2D30}"/>
                </c:ext>
              </c:extLst>
            </c:dLbl>
            <c:dLbl>
              <c:idx val="43"/>
              <c:delete val="1"/>
              <c:extLst>
                <c:ext xmlns:c15="http://schemas.microsoft.com/office/drawing/2012/chart" uri="{CE6537A1-D6FC-4f65-9D91-7224C49458BB}"/>
                <c:ext xmlns:c16="http://schemas.microsoft.com/office/drawing/2014/chart" uri="{C3380CC4-5D6E-409C-BE32-E72D297353CC}">
                  <c16:uniqueId val="{0000002D-4E6C-4E58-8436-D8789DAC2D30}"/>
                </c:ext>
              </c:extLst>
            </c:dLbl>
            <c:dLbl>
              <c:idx val="44"/>
              <c:layout>
                <c:manualLayout>
                  <c:x val="-8.031496112787502E-2"/>
                  <c:y val="-2.4966620325616914E-2"/>
                </c:manualLayout>
              </c:layout>
              <c:tx>
                <c:rich>
                  <a:bodyPr/>
                  <a:lstStyle/>
                  <a:p>
                    <a:fld id="{854F24A2-3D63-45EF-8F68-71D0077DA19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4E6C-4E58-8436-D8789DAC2D30}"/>
                </c:ext>
              </c:extLst>
            </c:dLbl>
            <c:dLbl>
              <c:idx val="45"/>
              <c:delete val="1"/>
              <c:extLst>
                <c:ext xmlns:c15="http://schemas.microsoft.com/office/drawing/2012/chart" uri="{CE6537A1-D6FC-4f65-9D91-7224C49458BB}"/>
                <c:ext xmlns:c16="http://schemas.microsoft.com/office/drawing/2014/chart" uri="{C3380CC4-5D6E-409C-BE32-E72D297353CC}">
                  <c16:uniqueId val="{0000002F-4E6C-4E58-8436-D8789DAC2D30}"/>
                </c:ext>
              </c:extLst>
            </c:dLbl>
            <c:dLbl>
              <c:idx val="46"/>
              <c:delete val="1"/>
              <c:extLst>
                <c:ext xmlns:c15="http://schemas.microsoft.com/office/drawing/2012/chart" uri="{CE6537A1-D6FC-4f65-9D91-7224C49458BB}"/>
                <c:ext xmlns:c16="http://schemas.microsoft.com/office/drawing/2014/chart" uri="{C3380CC4-5D6E-409C-BE32-E72D297353CC}">
                  <c16:uniqueId val="{00000030-4E6C-4E58-8436-D8789DAC2D30}"/>
                </c:ext>
              </c:extLst>
            </c:dLbl>
            <c:dLbl>
              <c:idx val="47"/>
              <c:tx>
                <c:rich>
                  <a:bodyPr/>
                  <a:lstStyle/>
                  <a:p>
                    <a:fld id="{7897CD60-2D3E-457F-8C35-3B8CC112887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4E6C-4E58-8436-D8789DAC2D30}"/>
                </c:ext>
              </c:extLst>
            </c:dLbl>
            <c:dLbl>
              <c:idx val="48"/>
              <c:delete val="1"/>
              <c:extLst>
                <c:ext xmlns:c15="http://schemas.microsoft.com/office/drawing/2012/chart" uri="{CE6537A1-D6FC-4f65-9D91-7224C49458BB}"/>
                <c:ext xmlns:c16="http://schemas.microsoft.com/office/drawing/2014/chart" uri="{C3380CC4-5D6E-409C-BE32-E72D297353CC}">
                  <c16:uniqueId val="{00000032-4E6C-4E58-8436-D8789DAC2D30}"/>
                </c:ext>
              </c:extLst>
            </c:dLbl>
            <c:dLbl>
              <c:idx val="49"/>
              <c:delete val="1"/>
              <c:extLst>
                <c:ext xmlns:c15="http://schemas.microsoft.com/office/drawing/2012/chart" uri="{CE6537A1-D6FC-4f65-9D91-7224C49458BB}"/>
                <c:ext xmlns:c16="http://schemas.microsoft.com/office/drawing/2014/chart" uri="{C3380CC4-5D6E-409C-BE32-E72D297353CC}">
                  <c16:uniqueId val="{00000033-4E6C-4E58-8436-D8789DAC2D30}"/>
                </c:ext>
              </c:extLst>
            </c:dLbl>
            <c:dLbl>
              <c:idx val="50"/>
              <c:delete val="1"/>
              <c:extLst>
                <c:ext xmlns:c15="http://schemas.microsoft.com/office/drawing/2012/chart" uri="{CE6537A1-D6FC-4f65-9D91-7224C49458BB}"/>
                <c:ext xmlns:c16="http://schemas.microsoft.com/office/drawing/2014/chart" uri="{C3380CC4-5D6E-409C-BE32-E72D297353CC}">
                  <c16:uniqueId val="{00000034-4E6C-4E58-8436-D8789DAC2D30}"/>
                </c:ext>
              </c:extLst>
            </c:dLbl>
            <c:dLbl>
              <c:idx val="51"/>
              <c:delete val="1"/>
              <c:extLst>
                <c:ext xmlns:c15="http://schemas.microsoft.com/office/drawing/2012/chart" uri="{CE6537A1-D6FC-4f65-9D91-7224C49458BB}"/>
                <c:ext xmlns:c16="http://schemas.microsoft.com/office/drawing/2014/chart" uri="{C3380CC4-5D6E-409C-BE32-E72D297353CC}">
                  <c16:uniqueId val="{00000035-4E6C-4E58-8436-D8789DAC2D30}"/>
                </c:ext>
              </c:extLst>
            </c:dLbl>
            <c:dLbl>
              <c:idx val="52"/>
              <c:tx>
                <c:rich>
                  <a:bodyPr/>
                  <a:lstStyle/>
                  <a:p>
                    <a:fld id="{C11F75C8-D840-4EE2-B5D2-18010217C36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4E6C-4E58-8436-D8789DAC2D30}"/>
                </c:ext>
              </c:extLst>
            </c:dLbl>
            <c:dLbl>
              <c:idx val="53"/>
              <c:delete val="1"/>
              <c:extLst>
                <c:ext xmlns:c15="http://schemas.microsoft.com/office/drawing/2012/chart" uri="{CE6537A1-D6FC-4f65-9D91-7224C49458BB}"/>
                <c:ext xmlns:c16="http://schemas.microsoft.com/office/drawing/2014/chart" uri="{C3380CC4-5D6E-409C-BE32-E72D297353CC}">
                  <c16:uniqueId val="{00000036-4E6C-4E58-8436-D8789DAC2D30}"/>
                </c:ext>
              </c:extLst>
            </c:dLbl>
            <c:dLbl>
              <c:idx val="54"/>
              <c:delete val="1"/>
              <c:extLst>
                <c:ext xmlns:c15="http://schemas.microsoft.com/office/drawing/2012/chart" uri="{CE6537A1-D6FC-4f65-9D91-7224C49458BB}"/>
                <c:ext xmlns:c16="http://schemas.microsoft.com/office/drawing/2014/chart" uri="{C3380CC4-5D6E-409C-BE32-E72D297353CC}">
                  <c16:uniqueId val="{00000037-4E6C-4E58-8436-D8789DAC2D30}"/>
                </c:ext>
              </c:extLst>
            </c:dLbl>
            <c:dLbl>
              <c:idx val="55"/>
              <c:delete val="1"/>
              <c:extLst>
                <c:ext xmlns:c15="http://schemas.microsoft.com/office/drawing/2012/chart" uri="{CE6537A1-D6FC-4f65-9D91-7224C49458BB}"/>
                <c:ext xmlns:c16="http://schemas.microsoft.com/office/drawing/2014/chart" uri="{C3380CC4-5D6E-409C-BE32-E72D297353CC}">
                  <c16:uniqueId val="{00000038-4E6C-4E58-8436-D8789DAC2D30}"/>
                </c:ext>
              </c:extLst>
            </c:dLbl>
            <c:dLbl>
              <c:idx val="56"/>
              <c:delete val="1"/>
              <c:extLst>
                <c:ext xmlns:c15="http://schemas.microsoft.com/office/drawing/2012/chart" uri="{CE6537A1-D6FC-4f65-9D91-7224C49458BB}"/>
                <c:ext xmlns:c16="http://schemas.microsoft.com/office/drawing/2014/chart" uri="{C3380CC4-5D6E-409C-BE32-E72D297353CC}">
                  <c16:uniqueId val="{00000039-4E6C-4E58-8436-D8789DAC2D30}"/>
                </c:ext>
              </c:extLst>
            </c:dLbl>
            <c:dLbl>
              <c:idx val="57"/>
              <c:delete val="1"/>
              <c:extLst>
                <c:ext xmlns:c15="http://schemas.microsoft.com/office/drawing/2012/chart" uri="{CE6537A1-D6FC-4f65-9D91-7224C49458BB}"/>
                <c:ext xmlns:c16="http://schemas.microsoft.com/office/drawing/2014/chart" uri="{C3380CC4-5D6E-409C-BE32-E72D297353CC}">
                  <c16:uniqueId val="{0000003A-4E6C-4E58-8436-D8789DAC2D30}"/>
                </c:ext>
              </c:extLst>
            </c:dLbl>
            <c:dLbl>
              <c:idx val="58"/>
              <c:delete val="1"/>
              <c:extLst>
                <c:ext xmlns:c15="http://schemas.microsoft.com/office/drawing/2012/chart" uri="{CE6537A1-D6FC-4f65-9D91-7224C49458BB}"/>
                <c:ext xmlns:c16="http://schemas.microsoft.com/office/drawing/2014/chart" uri="{C3380CC4-5D6E-409C-BE32-E72D297353CC}">
                  <c16:uniqueId val="{0000003B-4E6C-4E58-8436-D8789DAC2D30}"/>
                </c:ext>
              </c:extLst>
            </c:dLbl>
            <c:dLbl>
              <c:idx val="59"/>
              <c:delete val="1"/>
              <c:extLst>
                <c:ext xmlns:c15="http://schemas.microsoft.com/office/drawing/2012/chart" uri="{CE6537A1-D6FC-4f65-9D91-7224C49458BB}"/>
                <c:ext xmlns:c16="http://schemas.microsoft.com/office/drawing/2014/chart" uri="{C3380CC4-5D6E-409C-BE32-E72D297353CC}">
                  <c16:uniqueId val="{0000003C-4E6C-4E58-8436-D8789DAC2D30}"/>
                </c:ext>
              </c:extLst>
            </c:dLbl>
            <c:dLbl>
              <c:idx val="60"/>
              <c:delete val="1"/>
              <c:extLst>
                <c:ext xmlns:c15="http://schemas.microsoft.com/office/drawing/2012/chart" uri="{CE6537A1-D6FC-4f65-9D91-7224C49458BB}"/>
                <c:ext xmlns:c16="http://schemas.microsoft.com/office/drawing/2014/chart" uri="{C3380CC4-5D6E-409C-BE32-E72D297353CC}">
                  <c16:uniqueId val="{0000003D-4E6C-4E58-8436-D8789DAC2D30}"/>
                </c:ext>
              </c:extLst>
            </c:dLbl>
            <c:dLbl>
              <c:idx val="61"/>
              <c:layout>
                <c:manualLayout>
                  <c:x val="-6.162679332966442E-2"/>
                  <c:y val="2.2690439338717578E-3"/>
                </c:manualLayout>
              </c:layout>
              <c:tx>
                <c:rich>
                  <a:bodyPr/>
                  <a:lstStyle/>
                  <a:p>
                    <a:fld id="{F78BBFC3-5B9E-4A21-AF29-976F4F97FA5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E-4E6C-4E58-8436-D8789DAC2D30}"/>
                </c:ext>
              </c:extLst>
            </c:dLbl>
            <c:dLbl>
              <c:idx val="62"/>
              <c:delete val="1"/>
              <c:extLst>
                <c:ext xmlns:c15="http://schemas.microsoft.com/office/drawing/2012/chart" uri="{CE6537A1-D6FC-4f65-9D91-7224C49458BB}"/>
                <c:ext xmlns:c16="http://schemas.microsoft.com/office/drawing/2014/chart" uri="{C3380CC4-5D6E-409C-BE32-E72D297353CC}">
                  <c16:uniqueId val="{0000003F-4E6C-4E58-8436-D8789DAC2D30}"/>
                </c:ext>
              </c:extLst>
            </c:dLbl>
            <c:dLbl>
              <c:idx val="63"/>
              <c:delete val="1"/>
              <c:extLst>
                <c:ext xmlns:c15="http://schemas.microsoft.com/office/drawing/2012/chart" uri="{CE6537A1-D6FC-4f65-9D91-7224C49458BB}"/>
                <c:ext xmlns:c16="http://schemas.microsoft.com/office/drawing/2014/chart" uri="{C3380CC4-5D6E-409C-BE32-E72D297353CC}">
                  <c16:uniqueId val="{00000040-4E6C-4E58-8436-D8789DAC2D30}"/>
                </c:ext>
              </c:extLst>
            </c:dLbl>
            <c:dLbl>
              <c:idx val="64"/>
              <c:delete val="1"/>
              <c:extLst>
                <c:ext xmlns:c15="http://schemas.microsoft.com/office/drawing/2012/chart" uri="{CE6537A1-D6FC-4f65-9D91-7224C49458BB}"/>
                <c:ext xmlns:c16="http://schemas.microsoft.com/office/drawing/2014/chart" uri="{C3380CC4-5D6E-409C-BE32-E72D297353CC}">
                  <c16:uniqueId val="{00000041-4E6C-4E58-8436-D8789DAC2D30}"/>
                </c:ext>
              </c:extLst>
            </c:dLbl>
            <c:dLbl>
              <c:idx val="65"/>
              <c:delete val="1"/>
              <c:extLst>
                <c:ext xmlns:c15="http://schemas.microsoft.com/office/drawing/2012/chart" uri="{CE6537A1-D6FC-4f65-9D91-7224C49458BB}"/>
                <c:ext xmlns:c16="http://schemas.microsoft.com/office/drawing/2014/chart" uri="{C3380CC4-5D6E-409C-BE32-E72D297353CC}">
                  <c16:uniqueId val="{00000042-4E6C-4E58-8436-D8789DAC2D30}"/>
                </c:ext>
              </c:extLst>
            </c:dLbl>
            <c:dLbl>
              <c:idx val="66"/>
              <c:delete val="1"/>
              <c:extLst>
                <c:ext xmlns:c15="http://schemas.microsoft.com/office/drawing/2012/chart" uri="{CE6537A1-D6FC-4f65-9D91-7224C49458BB}"/>
                <c:ext xmlns:c16="http://schemas.microsoft.com/office/drawing/2014/chart" uri="{C3380CC4-5D6E-409C-BE32-E72D297353CC}">
                  <c16:uniqueId val="{00000043-4E6C-4E58-8436-D8789DAC2D30}"/>
                </c:ext>
              </c:extLst>
            </c:dLbl>
            <c:dLbl>
              <c:idx val="67"/>
              <c:tx>
                <c:rich>
                  <a:bodyPr/>
                  <a:lstStyle/>
                  <a:p>
                    <a:fld id="{5441CCF9-00E9-4EBF-87F9-88BBF42C0B2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4E6C-4E58-8436-D8789DAC2D30}"/>
                </c:ext>
              </c:extLst>
            </c:dLbl>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Data1!$J$2:$J$69</c:f>
              <c:numCache>
                <c:formatCode>General</c:formatCode>
                <c:ptCount val="68"/>
                <c:pt idx="0">
                  <c:v>83.954684506000604</c:v>
                </c:pt>
                <c:pt idx="1">
                  <c:v>76.659831243486735</c:v>
                </c:pt>
                <c:pt idx="2">
                  <c:v>85.917907688170231</c:v>
                </c:pt>
                <c:pt idx="3">
                  <c:v>84.458937035667461</c:v>
                </c:pt>
                <c:pt idx="4">
                  <c:v>72.874575587454189</c:v>
                </c:pt>
                <c:pt idx="5">
                  <c:v>109.10848152754899</c:v>
                </c:pt>
                <c:pt idx="6">
                  <c:v>53.507916764715766</c:v>
                </c:pt>
                <c:pt idx="7">
                  <c:v>75.814367835411971</c:v>
                </c:pt>
                <c:pt idx="8">
                  <c:v>79.471879517262238</c:v>
                </c:pt>
                <c:pt idx="9">
                  <c:v>78.764245133963087</c:v>
                </c:pt>
                <c:pt idx="10">
                  <c:v>98.204860994385996</c:v>
                </c:pt>
                <c:pt idx="11">
                  <c:v>74.019228829797967</c:v>
                </c:pt>
                <c:pt idx="12">
                  <c:v>56.627559081588061</c:v>
                </c:pt>
                <c:pt idx="13">
                  <c:v>71.891283154603826</c:v>
                </c:pt>
                <c:pt idx="14">
                  <c:v>80.932531011530571</c:v>
                </c:pt>
                <c:pt idx="15">
                  <c:v>80.781255252630515</c:v>
                </c:pt>
                <c:pt idx="16">
                  <c:v>72.056005647628325</c:v>
                </c:pt>
                <c:pt idx="17">
                  <c:v>69.04729888728275</c:v>
                </c:pt>
                <c:pt idx="18">
                  <c:v>103.46253403704576</c:v>
                </c:pt>
                <c:pt idx="19">
                  <c:v>86.523010723770469</c:v>
                </c:pt>
                <c:pt idx="20">
                  <c:v>59.05301374928564</c:v>
                </c:pt>
                <c:pt idx="21">
                  <c:v>81.325847984670716</c:v>
                </c:pt>
                <c:pt idx="22">
                  <c:v>70.14488856019095</c:v>
                </c:pt>
                <c:pt idx="23">
                  <c:v>115.78478502033818</c:v>
                </c:pt>
                <c:pt idx="24">
                  <c:v>92.041214240091435</c:v>
                </c:pt>
                <c:pt idx="25">
                  <c:v>92.362255017312663</c:v>
                </c:pt>
                <c:pt idx="26">
                  <c:v>100.67065586445692</c:v>
                </c:pt>
                <c:pt idx="27">
                  <c:v>54.348337647493864</c:v>
                </c:pt>
                <c:pt idx="28">
                  <c:v>64.191347026590918</c:v>
                </c:pt>
                <c:pt idx="29">
                  <c:v>94.283457155343399</c:v>
                </c:pt>
                <c:pt idx="30">
                  <c:v>73.274615927656569</c:v>
                </c:pt>
                <c:pt idx="31">
                  <c:v>76.602682623457824</c:v>
                </c:pt>
                <c:pt idx="32">
                  <c:v>71.595455003865936</c:v>
                </c:pt>
                <c:pt idx="33">
                  <c:v>77.817931219954943</c:v>
                </c:pt>
                <c:pt idx="34">
                  <c:v>59.881668739704843</c:v>
                </c:pt>
                <c:pt idx="35">
                  <c:v>75.763942582445281</c:v>
                </c:pt>
                <c:pt idx="36">
                  <c:v>71.496285339698119</c:v>
                </c:pt>
                <c:pt idx="37">
                  <c:v>77.404444145628133</c:v>
                </c:pt>
                <c:pt idx="38">
                  <c:v>52.363263522372009</c:v>
                </c:pt>
                <c:pt idx="41">
                  <c:v>68.817023565401556</c:v>
                </c:pt>
                <c:pt idx="42">
                  <c:v>75.797559417756418</c:v>
                </c:pt>
                <c:pt idx="43">
                  <c:v>69.230510639728365</c:v>
                </c:pt>
                <c:pt idx="44">
                  <c:v>83.852153158301675</c:v>
                </c:pt>
                <c:pt idx="45">
                  <c:v>65.228426395939081</c:v>
                </c:pt>
                <c:pt idx="46">
                  <c:v>78.223014085453997</c:v>
                </c:pt>
                <c:pt idx="47">
                  <c:v>74.43775842942145</c:v>
                </c:pt>
                <c:pt idx="48">
                  <c:v>87.706323326722028</c:v>
                </c:pt>
                <c:pt idx="49">
                  <c:v>65.004874441120108</c:v>
                </c:pt>
                <c:pt idx="50">
                  <c:v>76.259790903284369</c:v>
                </c:pt>
                <c:pt idx="51">
                  <c:v>53.299492385786806</c:v>
                </c:pt>
                <c:pt idx="52">
                  <c:v>54.032339395569309</c:v>
                </c:pt>
                <c:pt idx="53">
                  <c:v>84.079066796651759</c:v>
                </c:pt>
                <c:pt idx="54">
                  <c:v>79.075200860590982</c:v>
                </c:pt>
                <c:pt idx="55">
                  <c:v>89.597270312972739</c:v>
                </c:pt>
                <c:pt idx="56">
                  <c:v>79.456751941372232</c:v>
                </c:pt>
                <c:pt idx="57">
                  <c:v>73.788953507916773</c:v>
                </c:pt>
                <c:pt idx="58">
                  <c:v>76.005983796685385</c:v>
                </c:pt>
                <c:pt idx="59">
                  <c:v>80.708979056711598</c:v>
                </c:pt>
                <c:pt idx="60">
                  <c:v>69.781826738830816</c:v>
                </c:pt>
                <c:pt idx="61">
                  <c:v>95.935724610885131</c:v>
                </c:pt>
                <c:pt idx="62">
                  <c:v>76.066494100245407</c:v>
                </c:pt>
                <c:pt idx="63">
                  <c:v>83.263858540357006</c:v>
                </c:pt>
                <c:pt idx="64">
                  <c:v>90.004034020237327</c:v>
                </c:pt>
                <c:pt idx="65">
                  <c:v>76.315258681547718</c:v>
                </c:pt>
                <c:pt idx="66">
                  <c:v>78.922244259925364</c:v>
                </c:pt>
                <c:pt idx="67">
                  <c:v>48.712475207583964</c:v>
                </c:pt>
              </c:numCache>
            </c:numRef>
          </c:xVal>
          <c:yVal>
            <c:numRef>
              <c:f>Data1!$M$2:$M$69</c:f>
              <c:numCache>
                <c:formatCode>General</c:formatCode>
                <c:ptCount val="68"/>
                <c:pt idx="0">
                  <c:v>6.1220156723314378</c:v>
                </c:pt>
                <c:pt idx="1">
                  <c:v>8.2465116586248222</c:v>
                </c:pt>
                <c:pt idx="2">
                  <c:v>3.0302703960007893</c:v>
                </c:pt>
                <c:pt idx="3">
                  <c:v>-5.6822620057983109</c:v>
                </c:pt>
                <c:pt idx="4">
                  <c:v>4.0490808001051093</c:v>
                </c:pt>
                <c:pt idx="5">
                  <c:v>2.6608033758874772</c:v>
                </c:pt>
                <c:pt idx="6">
                  <c:v>2.9903874166794742</c:v>
                </c:pt>
                <c:pt idx="7">
                  <c:v>1.2298994895507454</c:v>
                </c:pt>
                <c:pt idx="8">
                  <c:v>3.5239058837313264</c:v>
                </c:pt>
                <c:pt idx="9">
                  <c:v>4.7379582657230079</c:v>
                </c:pt>
                <c:pt idx="10">
                  <c:v>0.13705492803948172</c:v>
                </c:pt>
                <c:pt idx="11">
                  <c:v>3.658627766693745</c:v>
                </c:pt>
                <c:pt idx="12">
                  <c:v>10.244266895479237</c:v>
                </c:pt>
                <c:pt idx="13">
                  <c:v>4.4519549310558792</c:v>
                </c:pt>
                <c:pt idx="14">
                  <c:v>2.3547312655530561</c:v>
                </c:pt>
                <c:pt idx="15">
                  <c:v>2.4566575809357394</c:v>
                </c:pt>
                <c:pt idx="16">
                  <c:v>4.44855332155496</c:v>
                </c:pt>
                <c:pt idx="17">
                  <c:v>5.2808312960033854</c:v>
                </c:pt>
                <c:pt idx="18">
                  <c:v>2.3479140177670166</c:v>
                </c:pt>
                <c:pt idx="19">
                  <c:v>6.1847427820115985</c:v>
                </c:pt>
                <c:pt idx="20">
                  <c:v>8.2463171131298196</c:v>
                </c:pt>
                <c:pt idx="21">
                  <c:v>2.94520091976056</c:v>
                </c:pt>
                <c:pt idx="22">
                  <c:v>6.5728213400717328</c:v>
                </c:pt>
                <c:pt idx="23">
                  <c:v>1.7640250866495899</c:v>
                </c:pt>
                <c:pt idx="24">
                  <c:v>2.1214308633743961</c:v>
                </c:pt>
                <c:pt idx="25">
                  <c:v>5.9790540013232807</c:v>
                </c:pt>
                <c:pt idx="26">
                  <c:v>0.47400654456408731</c:v>
                </c:pt>
                <c:pt idx="27">
                  <c:v>2.6513313206511846</c:v>
                </c:pt>
                <c:pt idx="28">
                  <c:v>6.1677809419728113</c:v>
                </c:pt>
                <c:pt idx="29">
                  <c:v>1.6257775801193475</c:v>
                </c:pt>
                <c:pt idx="30">
                  <c:v>3.8281899008138387</c:v>
                </c:pt>
                <c:pt idx="31">
                  <c:v>4.6141623714047508</c:v>
                </c:pt>
                <c:pt idx="32">
                  <c:v>4.8020227007366856</c:v>
                </c:pt>
                <c:pt idx="33">
                  <c:v>2.2967871303386289</c:v>
                </c:pt>
                <c:pt idx="34">
                  <c:v>5.6653469017253322</c:v>
                </c:pt>
                <c:pt idx="35">
                  <c:v>2.1817408062001276</c:v>
                </c:pt>
                <c:pt idx="36">
                  <c:v>4.8501149806219113</c:v>
                </c:pt>
                <c:pt idx="37">
                  <c:v>5.2639119131091983</c:v>
                </c:pt>
                <c:pt idx="38">
                  <c:v>9.5488020923889536</c:v>
                </c:pt>
                <c:pt idx="41">
                  <c:v>6.8452402958508296</c:v>
                </c:pt>
                <c:pt idx="42">
                  <c:v>3.7629858521340376</c:v>
                </c:pt>
                <c:pt idx="43">
                  <c:v>3.5295108731125735</c:v>
                </c:pt>
                <c:pt idx="44">
                  <c:v>-5.3763472359727</c:v>
                </c:pt>
                <c:pt idx="45">
                  <c:v>5.5105101073730234</c:v>
                </c:pt>
                <c:pt idx="46">
                  <c:v>5.4885718080345702</c:v>
                </c:pt>
                <c:pt idx="47">
                  <c:v>-6.6825045243392616</c:v>
                </c:pt>
                <c:pt idx="48">
                  <c:v>-3.7673938973413978</c:v>
                </c:pt>
                <c:pt idx="49">
                  <c:v>4.9841966984020658</c:v>
                </c:pt>
                <c:pt idx="50">
                  <c:v>1.1421510213905695</c:v>
                </c:pt>
                <c:pt idx="51">
                  <c:v>11.539244795122471</c:v>
                </c:pt>
                <c:pt idx="52">
                  <c:v>13.724850663412113</c:v>
                </c:pt>
                <c:pt idx="53">
                  <c:v>2.8889264874731202</c:v>
                </c:pt>
                <c:pt idx="54">
                  <c:v>4.2316612161400924</c:v>
                </c:pt>
                <c:pt idx="55">
                  <c:v>1.2798589522970305</c:v>
                </c:pt>
                <c:pt idx="56">
                  <c:v>2.1613717903576024</c:v>
                </c:pt>
                <c:pt idx="57">
                  <c:v>3.5805013439542899</c:v>
                </c:pt>
                <c:pt idx="58">
                  <c:v>4.6332600150893466</c:v>
                </c:pt>
                <c:pt idx="59">
                  <c:v>4.0674028613818081</c:v>
                </c:pt>
                <c:pt idx="60">
                  <c:v>5.6905966350787152</c:v>
                </c:pt>
                <c:pt idx="61">
                  <c:v>0.70453931601417441</c:v>
                </c:pt>
                <c:pt idx="62">
                  <c:v>5.8898073915167437</c:v>
                </c:pt>
                <c:pt idx="63">
                  <c:v>-2.3209090593307558</c:v>
                </c:pt>
                <c:pt idx="64">
                  <c:v>1.1985335894512783</c:v>
                </c:pt>
                <c:pt idx="65">
                  <c:v>6.0928617699305576</c:v>
                </c:pt>
                <c:pt idx="66">
                  <c:v>3.6372058913787253</c:v>
                </c:pt>
                <c:pt idx="67">
                  <c:v>-1.2969829276570977</c:v>
                </c:pt>
              </c:numCache>
            </c:numRef>
          </c:yVal>
          <c:smooth val="0"/>
          <c:extLst>
            <c:ext xmlns:c15="http://schemas.microsoft.com/office/drawing/2012/chart" uri="{02D57815-91ED-43cb-92C2-25804820EDAC}">
              <c15:datalabelsRange>
                <c15:f>Data1!$C$2:$C$69</c15:f>
                <c15:dlblRangeCache>
                  <c:ptCount val="68"/>
                  <c:pt idx="0">
                    <c:v>Abilene</c:v>
                  </c:pt>
                  <c:pt idx="1">
                    <c:v>Alice</c:v>
                  </c:pt>
                  <c:pt idx="2">
                    <c:v>Amarillo</c:v>
                  </c:pt>
                  <c:pt idx="3">
                    <c:v>Andrews</c:v>
                  </c:pt>
                  <c:pt idx="4">
                    <c:v>Athens</c:v>
                  </c:pt>
                  <c:pt idx="5">
                    <c:v>Austin–Round Rock–Georgetown</c:v>
                  </c:pt>
                  <c:pt idx="6">
                    <c:v>Beeville</c:v>
                  </c:pt>
                  <c:pt idx="7">
                    <c:v>Big Spring</c:v>
                  </c:pt>
                  <c:pt idx="8">
                    <c:v>Beaumont–Port Arthur</c:v>
                  </c:pt>
                  <c:pt idx="9">
                    <c:v>Borger</c:v>
                  </c:pt>
                  <c:pt idx="10">
                    <c:v>Brenham</c:v>
                  </c:pt>
                  <c:pt idx="11">
                    <c:v>College Station–Bryan</c:v>
                  </c:pt>
                  <c:pt idx="12">
                    <c:v>Brownsville–Harlingen</c:v>
                  </c:pt>
                  <c:pt idx="13">
                    <c:v>Brownwood</c:v>
                  </c:pt>
                  <c:pt idx="14">
                    <c:v>Bay City</c:v>
                  </c:pt>
                  <c:pt idx="15">
                    <c:v>Corpus Christi</c:v>
                  </c:pt>
                  <c:pt idx="16">
                    <c:v>Corsicana</c:v>
                  </c:pt>
                  <c:pt idx="17">
                    <c:v>Del Rio</c:v>
                  </c:pt>
                  <c:pt idx="18">
                    <c:v>Dallas–Fort Worth–Arlington</c:v>
                  </c:pt>
                  <c:pt idx="19">
                    <c:v>Dumas</c:v>
                  </c:pt>
                  <c:pt idx="20">
                    <c:v>Eagle Pass</c:v>
                  </c:pt>
                  <c:pt idx="21">
                    <c:v>El Campo</c:v>
                  </c:pt>
                  <c:pt idx="22">
                    <c:v>El Paso</c:v>
                  </c:pt>
                  <c:pt idx="23">
                    <c:v>Fredericksburg</c:v>
                  </c:pt>
                  <c:pt idx="24">
                    <c:v>Gainesville</c:v>
                  </c:pt>
                  <c:pt idx="25">
                    <c:v>Hereford</c:v>
                  </c:pt>
                  <c:pt idx="26">
                    <c:v>Houston–The Woodlands–Sugar Land</c:v>
                  </c:pt>
                  <c:pt idx="27">
                    <c:v>Huntsville</c:v>
                  </c:pt>
                  <c:pt idx="28">
                    <c:v>Jacksonville</c:v>
                  </c:pt>
                  <c:pt idx="29">
                    <c:v>Kerrville</c:v>
                  </c:pt>
                  <c:pt idx="30">
                    <c:v>Kingsville</c:v>
                  </c:pt>
                  <c:pt idx="31">
                    <c:v>Killeen–Temple</c:v>
                  </c:pt>
                  <c:pt idx="32">
                    <c:v>Lamesa</c:v>
                  </c:pt>
                  <c:pt idx="33">
                    <c:v>Lubbock</c:v>
                  </c:pt>
                  <c:pt idx="34">
                    <c:v>Laredo</c:v>
                  </c:pt>
                  <c:pt idx="35">
                    <c:v>Longview</c:v>
                  </c:pt>
                  <c:pt idx="36">
                    <c:v>Lufkin</c:v>
                  </c:pt>
                  <c:pt idx="37">
                    <c:v>Levelland</c:v>
                  </c:pt>
                  <c:pt idx="38">
                    <c:v>McAllen–Edinburg–Mission</c:v>
                  </c:pt>
                  <c:pt idx="39">
                    <c:v>Midland</c:v>
                  </c:pt>
                  <c:pt idx="40">
                    <c:v>Marshall</c:v>
                  </c:pt>
                  <c:pt idx="41">
                    <c:v>Mount Pleasant</c:v>
                  </c:pt>
                  <c:pt idx="42">
                    <c:v>Mineral Wells</c:v>
                  </c:pt>
                  <c:pt idx="43">
                    <c:v>Nacogdoches</c:v>
                  </c:pt>
                  <c:pt idx="44">
                    <c:v>Odessa</c:v>
                  </c:pt>
                  <c:pt idx="45">
                    <c:v>Palestine</c:v>
                  </c:pt>
                  <c:pt idx="46">
                    <c:v>Paris</c:v>
                  </c:pt>
                  <c:pt idx="47">
                    <c:v>Pecos</c:v>
                  </c:pt>
                  <c:pt idx="48">
                    <c:v>Port Lavaca</c:v>
                  </c:pt>
                  <c:pt idx="49">
                    <c:v>Plainview</c:v>
                  </c:pt>
                  <c:pt idx="50">
                    <c:v>Pampa</c:v>
                  </c:pt>
                  <c:pt idx="51">
                    <c:v>Raymondville</c:v>
                  </c:pt>
                  <c:pt idx="52">
                    <c:v>Rio Grande City–Roma</c:v>
                  </c:pt>
                  <c:pt idx="53">
                    <c:v>San Antonio-New Braunfels</c:v>
                  </c:pt>
                  <c:pt idx="54">
                    <c:v>Sherman–Denison</c:v>
                  </c:pt>
                  <c:pt idx="55">
                    <c:v>San Angelo</c:v>
                  </c:pt>
                  <c:pt idx="56">
                    <c:v>Snyder</c:v>
                  </c:pt>
                  <c:pt idx="57">
                    <c:v>Stephenville</c:v>
                  </c:pt>
                  <c:pt idx="58">
                    <c:v>Sulphur Springs</c:v>
                  </c:pt>
                  <c:pt idx="59">
                    <c:v>Sweetwater</c:v>
                  </c:pt>
                  <c:pt idx="60">
                    <c:v>Texarkana</c:v>
                  </c:pt>
                  <c:pt idx="61">
                    <c:v>Tyler</c:v>
                  </c:pt>
                  <c:pt idx="62">
                    <c:v>Uvalde</c:v>
                  </c:pt>
                  <c:pt idx="63">
                    <c:v>Vernon</c:v>
                  </c:pt>
                  <c:pt idx="64">
                    <c:v>Victoria</c:v>
                  </c:pt>
                  <c:pt idx="65">
                    <c:v>Waco</c:v>
                  </c:pt>
                  <c:pt idx="66">
                    <c:v>Wichita Falls</c:v>
                  </c:pt>
                  <c:pt idx="67">
                    <c:v>Zapata</c:v>
                  </c:pt>
                </c15:dlblRangeCache>
              </c15:datalabelsRange>
            </c:ext>
            <c:ext xmlns:c16="http://schemas.microsoft.com/office/drawing/2014/chart" uri="{C3380CC4-5D6E-409C-BE32-E72D297353CC}">
              <c16:uniqueId val="{00000044-4E6C-4E58-8436-D8789DAC2D30}"/>
            </c:ext>
          </c:extLst>
        </c:ser>
        <c:dLbls>
          <c:dLblPos val="t"/>
          <c:showLegendKey val="0"/>
          <c:showVal val="1"/>
          <c:showCatName val="0"/>
          <c:showSerName val="0"/>
          <c:showPercent val="0"/>
          <c:showBubbleSize val="0"/>
        </c:dLbls>
        <c:axId val="181672664"/>
        <c:axId val="181673448"/>
      </c:scatterChart>
      <c:valAx>
        <c:axId val="181672664"/>
        <c:scaling>
          <c:orientation val="minMax"/>
          <c:max val="120"/>
          <c:min val="40"/>
        </c:scaling>
        <c:delete val="0"/>
        <c:axPos val="b"/>
        <c:numFmt formatCode="#,##0" sourceLinked="0"/>
        <c:majorTickMark val="out"/>
        <c:minorTickMark val="none"/>
        <c:tickLblPos val="low"/>
        <c:spPr>
          <a:ln w="12700">
            <a:solidFill>
              <a:srgbClr val="1E1E20"/>
            </a:solidFill>
          </a:ln>
        </c:spPr>
        <c:txPr>
          <a:bodyPr/>
          <a:lstStyle/>
          <a:p>
            <a:pPr>
              <a:defRPr>
                <a:solidFill>
                  <a:sysClr val="windowText" lastClr="000000"/>
                </a:solidFill>
              </a:defRPr>
            </a:pPr>
            <a:endParaRPr lang="en-US"/>
          </a:p>
        </c:txPr>
        <c:crossAx val="181673448"/>
        <c:crosses val="autoZero"/>
        <c:crossBetween val="midCat"/>
        <c:majorUnit val="20"/>
      </c:valAx>
      <c:valAx>
        <c:axId val="181673448"/>
        <c:scaling>
          <c:orientation val="minMax"/>
          <c:min val="-10"/>
        </c:scaling>
        <c:delete val="0"/>
        <c:axPos val="l"/>
        <c:numFmt formatCode="#,##0" sourceLinked="0"/>
        <c:majorTickMark val="out"/>
        <c:minorTickMark val="none"/>
        <c:tickLblPos val="low"/>
        <c:spPr>
          <a:ln w="12700">
            <a:solidFill>
              <a:srgbClr val="1E1E20"/>
            </a:solidFill>
          </a:ln>
        </c:spPr>
        <c:txPr>
          <a:bodyPr/>
          <a:lstStyle/>
          <a:p>
            <a:pPr>
              <a:defRPr>
                <a:solidFill>
                  <a:sysClr val="windowText" lastClr="000000"/>
                </a:solidFill>
              </a:defRPr>
            </a:pPr>
            <a:endParaRPr lang="en-US"/>
          </a:p>
        </c:txPr>
        <c:crossAx val="181672664"/>
        <c:crosses val="autoZero"/>
        <c:crossBetween val="midCat"/>
      </c:valAx>
      <c:spPr>
        <a:noFill/>
      </c:spPr>
    </c:plotArea>
    <c:plotVisOnly val="1"/>
    <c:dispBlanksAs val="span"/>
    <c:showDLblsOverMax val="0"/>
  </c:chart>
  <c:spPr>
    <a:solidFill>
      <a:srgbClr val="FFFFFF"/>
    </a:solidFill>
    <a:ln>
      <a:noFill/>
    </a:ln>
  </c:spPr>
  <c:txPr>
    <a:bodyPr/>
    <a:lstStyle/>
    <a:p>
      <a:pPr>
        <a:defRPr sz="1200">
          <a:latin typeface="Arial" panose="020B0604020202020204" pitchFamily="34" charset="0"/>
          <a:cs typeface="Arial" panose="020B0604020202020204"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59607431217538E-2"/>
          <c:y val="0.16871819593979323"/>
          <c:w val="0.85311893686308271"/>
          <c:h val="0.63082346849500948"/>
        </c:manualLayout>
      </c:layout>
      <c:lineChart>
        <c:grouping val="standard"/>
        <c:varyColors val="0"/>
        <c:ser>
          <c:idx val="0"/>
          <c:order val="0"/>
          <c:tx>
            <c:strRef>
              <c:f>Data2!$H$2</c:f>
              <c:strCache>
                <c:ptCount val="1"/>
                <c:pt idx="0">
                  <c:v>Texas</c:v>
                </c:pt>
              </c:strCache>
            </c:strRef>
          </c:tx>
          <c:spPr>
            <a:ln w="19050">
              <a:solidFill>
                <a:schemeClr val="tx2"/>
              </a:solidFill>
            </a:ln>
          </c:spPr>
          <c:marker>
            <c:symbol val="none"/>
          </c:marker>
          <c:cat>
            <c:strRef>
              <c:f>Data2!$A$4:$A$39</c:f>
              <c:strCache>
                <c:ptCount val="31"/>
                <c:pt idx="6">
                  <c:v>2019</c:v>
                </c:pt>
                <c:pt idx="18">
                  <c:v>2020</c:v>
                </c:pt>
                <c:pt idx="30">
                  <c:v>2021</c:v>
                </c:pt>
              </c:strCache>
            </c:strRef>
          </c:cat>
          <c:val>
            <c:numRef>
              <c:f>Data2!$H$4:$H$39</c:f>
              <c:numCache>
                <c:formatCode>0.000</c:formatCode>
                <c:ptCount val="36"/>
                <c:pt idx="0">
                  <c:v>12683.163</c:v>
                </c:pt>
                <c:pt idx="1">
                  <c:v>12720.544</c:v>
                </c:pt>
                <c:pt idx="2">
                  <c:v>12727.602000000001</c:v>
                </c:pt>
                <c:pt idx="3">
                  <c:v>12753.967000000001</c:v>
                </c:pt>
                <c:pt idx="4">
                  <c:v>12773.721</c:v>
                </c:pt>
                <c:pt idx="5">
                  <c:v>12788.758</c:v>
                </c:pt>
                <c:pt idx="6">
                  <c:v>12834.4</c:v>
                </c:pt>
                <c:pt idx="7">
                  <c:v>12860.51</c:v>
                </c:pt>
                <c:pt idx="8">
                  <c:v>12872.98</c:v>
                </c:pt>
                <c:pt idx="9">
                  <c:v>12891.691999999999</c:v>
                </c:pt>
                <c:pt idx="10">
                  <c:v>12926.609</c:v>
                </c:pt>
                <c:pt idx="11">
                  <c:v>12924.977000000001</c:v>
                </c:pt>
                <c:pt idx="12">
                  <c:v>12964.996999999999</c:v>
                </c:pt>
                <c:pt idx="13">
                  <c:v>12982.427</c:v>
                </c:pt>
                <c:pt idx="14">
                  <c:v>12907.619000000001</c:v>
                </c:pt>
                <c:pt idx="15">
                  <c:v>11527.323</c:v>
                </c:pt>
                <c:pt idx="16">
                  <c:v>11757.683000000001</c:v>
                </c:pt>
                <c:pt idx="17">
                  <c:v>11973.718000000001</c:v>
                </c:pt>
                <c:pt idx="18">
                  <c:v>12005.514999999999</c:v>
                </c:pt>
                <c:pt idx="19">
                  <c:v>12082.522000000001</c:v>
                </c:pt>
                <c:pt idx="20">
                  <c:v>12142.75</c:v>
                </c:pt>
                <c:pt idx="21">
                  <c:v>12254.237999999999</c:v>
                </c:pt>
                <c:pt idx="22">
                  <c:v>12291.218000000001</c:v>
                </c:pt>
                <c:pt idx="23">
                  <c:v>12338.700999999999</c:v>
                </c:pt>
                <c:pt idx="24">
                  <c:v>12382.394</c:v>
                </c:pt>
                <c:pt idx="25">
                  <c:v>12342.183000000001</c:v>
                </c:pt>
                <c:pt idx="26">
                  <c:v>12465.535</c:v>
                </c:pt>
                <c:pt idx="27">
                  <c:v>12516.949000000001</c:v>
                </c:pt>
                <c:pt idx="28">
                  <c:v>12553.105</c:v>
                </c:pt>
                <c:pt idx="29">
                  <c:v>12590.351000000001</c:v>
                </c:pt>
                <c:pt idx="30">
                  <c:v>12689.616</c:v>
                </c:pt>
                <c:pt idx="31">
                  <c:v>12721.147999999999</c:v>
                </c:pt>
                <c:pt idx="32">
                  <c:v>12805.096</c:v>
                </c:pt>
                <c:pt idx="33">
                  <c:v>12851.781999999999</c:v>
                </c:pt>
                <c:pt idx="34">
                  <c:v>12933.002</c:v>
                </c:pt>
                <c:pt idx="35">
                  <c:v>12965.768</c:v>
                </c:pt>
              </c:numCache>
            </c:numRef>
          </c:val>
          <c:smooth val="0"/>
          <c:extLst>
            <c:ext xmlns:c16="http://schemas.microsoft.com/office/drawing/2014/chart" uri="{C3380CC4-5D6E-409C-BE32-E72D297353CC}">
              <c16:uniqueId val="{00000001-D884-46EA-B290-9B05E0C26FDF}"/>
            </c:ext>
          </c:extLst>
        </c:ser>
        <c:dLbls>
          <c:showLegendKey val="0"/>
          <c:showVal val="0"/>
          <c:showCatName val="0"/>
          <c:showSerName val="0"/>
          <c:showPercent val="0"/>
          <c:showBubbleSize val="0"/>
        </c:dLbls>
        <c:marker val="1"/>
        <c:smooth val="0"/>
        <c:axId val="180911624"/>
        <c:axId val="471201192"/>
      </c:lineChart>
      <c:lineChart>
        <c:grouping val="standard"/>
        <c:varyColors val="0"/>
        <c:ser>
          <c:idx val="2"/>
          <c:order val="1"/>
          <c:tx>
            <c:strRef>
              <c:f>Data2!$I$2</c:f>
              <c:strCache>
                <c:ptCount val="1"/>
                <c:pt idx="0">
                  <c:v>Border</c:v>
                </c:pt>
              </c:strCache>
            </c:strRef>
          </c:tx>
          <c:spPr>
            <a:ln w="19050">
              <a:solidFill>
                <a:schemeClr val="accent1"/>
              </a:solidFill>
            </a:ln>
          </c:spPr>
          <c:marker>
            <c:symbol val="none"/>
          </c:marker>
          <c:cat>
            <c:multiLvlStrRef>
              <c:f>#REF!</c:f>
            </c:multiLvlStrRef>
          </c:cat>
          <c:val>
            <c:numRef>
              <c:f>Data2!$I$4:$I$39</c:f>
              <c:numCache>
                <c:formatCode>0.000</c:formatCode>
                <c:ptCount val="36"/>
                <c:pt idx="0">
                  <c:v>838.20399999999995</c:v>
                </c:pt>
                <c:pt idx="1">
                  <c:v>840.71</c:v>
                </c:pt>
                <c:pt idx="2">
                  <c:v>841.63200000000006</c:v>
                </c:pt>
                <c:pt idx="3">
                  <c:v>843.85</c:v>
                </c:pt>
                <c:pt idx="4">
                  <c:v>845.14599999999996</c:v>
                </c:pt>
                <c:pt idx="5">
                  <c:v>847.38400000000001</c:v>
                </c:pt>
                <c:pt idx="6">
                  <c:v>850.79300000000001</c:v>
                </c:pt>
                <c:pt idx="7">
                  <c:v>853.94600000000003</c:v>
                </c:pt>
                <c:pt idx="8">
                  <c:v>854.59300000000007</c:v>
                </c:pt>
                <c:pt idx="9">
                  <c:v>853.72499999999991</c:v>
                </c:pt>
                <c:pt idx="10">
                  <c:v>855.32300000000009</c:v>
                </c:pt>
                <c:pt idx="11">
                  <c:v>855.20899999999995</c:v>
                </c:pt>
                <c:pt idx="12">
                  <c:v>856.57300000000009</c:v>
                </c:pt>
                <c:pt idx="13">
                  <c:v>857.19600000000003</c:v>
                </c:pt>
                <c:pt idx="14">
                  <c:v>855.43700000000013</c:v>
                </c:pt>
                <c:pt idx="15">
                  <c:v>761.13900000000012</c:v>
                </c:pt>
                <c:pt idx="16">
                  <c:v>781.93799999999999</c:v>
                </c:pt>
                <c:pt idx="17">
                  <c:v>806.45299999999997</c:v>
                </c:pt>
                <c:pt idx="18">
                  <c:v>809.31999999999994</c:v>
                </c:pt>
                <c:pt idx="19">
                  <c:v>811.37899999999991</c:v>
                </c:pt>
                <c:pt idx="20">
                  <c:v>812.15699999999993</c:v>
                </c:pt>
                <c:pt idx="21">
                  <c:v>812.41099999999994</c:v>
                </c:pt>
                <c:pt idx="22">
                  <c:v>811.38700000000006</c:v>
                </c:pt>
                <c:pt idx="23">
                  <c:v>814.86699999999996</c:v>
                </c:pt>
                <c:pt idx="24">
                  <c:v>818.63900000000001</c:v>
                </c:pt>
                <c:pt idx="25">
                  <c:v>818.08799999999997</c:v>
                </c:pt>
                <c:pt idx="26">
                  <c:v>822.56499999999994</c:v>
                </c:pt>
                <c:pt idx="27">
                  <c:v>827.80400000000009</c:v>
                </c:pt>
                <c:pt idx="28">
                  <c:v>831.73199999999997</c:v>
                </c:pt>
                <c:pt idx="29">
                  <c:v>834.91600000000005</c:v>
                </c:pt>
                <c:pt idx="30">
                  <c:v>843.53400000000011</c:v>
                </c:pt>
                <c:pt idx="31">
                  <c:v>845.89300000000003</c:v>
                </c:pt>
                <c:pt idx="32">
                  <c:v>848.05300000000011</c:v>
                </c:pt>
                <c:pt idx="33">
                  <c:v>849.34199999999998</c:v>
                </c:pt>
                <c:pt idx="34">
                  <c:v>852.0150000000001</c:v>
                </c:pt>
                <c:pt idx="35">
                  <c:v>852.41599999999994</c:v>
                </c:pt>
              </c:numCache>
            </c:numRef>
          </c:val>
          <c:smooth val="0"/>
          <c:extLst>
            <c:ext xmlns:c16="http://schemas.microsoft.com/office/drawing/2014/chart" uri="{C3380CC4-5D6E-409C-BE32-E72D297353CC}">
              <c16:uniqueId val="{00000003-D884-46EA-B290-9B05E0C26FDF}"/>
            </c:ext>
          </c:extLst>
        </c:ser>
        <c:dLbls>
          <c:showLegendKey val="0"/>
          <c:showVal val="0"/>
          <c:showCatName val="0"/>
          <c:showSerName val="0"/>
          <c:showPercent val="0"/>
          <c:showBubbleSize val="0"/>
        </c:dLbls>
        <c:marker val="1"/>
        <c:smooth val="0"/>
        <c:axId val="471201584"/>
        <c:axId val="471205896"/>
      </c:lineChart>
      <c:catAx>
        <c:axId val="180911624"/>
        <c:scaling>
          <c:orientation val="minMax"/>
          <c:max val="36"/>
        </c:scaling>
        <c:delete val="0"/>
        <c:axPos val="b"/>
        <c:numFmt formatCode="[$-409]mmm\-yy;@"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1192"/>
        <c:crossesAt val="-20"/>
        <c:auto val="1"/>
        <c:lblAlgn val="ctr"/>
        <c:lblOffset val="100"/>
        <c:tickLblSkip val="1"/>
        <c:tickMarkSkip val="12"/>
        <c:noMultiLvlLbl val="1"/>
      </c:catAx>
      <c:valAx>
        <c:axId val="471201192"/>
        <c:scaling>
          <c:orientation val="minMax"/>
          <c:min val="10000"/>
        </c:scaling>
        <c:delete val="0"/>
        <c:axPos val="l"/>
        <c:numFmt formatCode="#,##0"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180911624"/>
        <c:crosses val="autoZero"/>
        <c:crossBetween val="between"/>
      </c:valAx>
      <c:valAx>
        <c:axId val="471205896"/>
        <c:scaling>
          <c:orientation val="minMax"/>
        </c:scaling>
        <c:delete val="0"/>
        <c:axPos val="r"/>
        <c:numFmt formatCode="#,##0"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1584"/>
        <c:crosses val="max"/>
        <c:crossBetween val="between"/>
        <c:majorUnit val="40"/>
      </c:valAx>
      <c:catAx>
        <c:axId val="471201584"/>
        <c:scaling>
          <c:orientation val="minMax"/>
        </c:scaling>
        <c:delete val="1"/>
        <c:axPos val="b"/>
        <c:numFmt formatCode="m/d/yyyy" sourceLinked="1"/>
        <c:majorTickMark val="out"/>
        <c:minorTickMark val="none"/>
        <c:tickLblPos val="nextTo"/>
        <c:crossAx val="471205896"/>
        <c:crosses val="autoZero"/>
        <c:auto val="1"/>
        <c:lblAlgn val="ctr"/>
        <c:lblOffset val="100"/>
        <c:noMultiLvlLbl val="1"/>
      </c:catAx>
      <c:spPr>
        <a:noFill/>
        <a:ln>
          <a:noFill/>
        </a:ln>
      </c:spPr>
    </c:plotArea>
    <c:plotVisOnly val="1"/>
    <c:dispBlanksAs val="gap"/>
    <c:showDLblsOverMax val="0"/>
  </c:chart>
  <c:spPr>
    <a:solidFill>
      <a:srgbClr val="FFFFFF"/>
    </a:solidFill>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329812689076517E-2"/>
          <c:y val="0.16042262119611961"/>
          <c:w val="0.92116349914092066"/>
          <c:h val="0.63898833963458623"/>
        </c:manualLayout>
      </c:layout>
      <c:barChart>
        <c:barDir val="col"/>
        <c:grouping val="clustered"/>
        <c:varyColors val="0"/>
        <c:ser>
          <c:idx val="2"/>
          <c:order val="0"/>
          <c:spPr>
            <a:solidFill>
              <a:schemeClr val="bg1">
                <a:lumMod val="75000"/>
              </a:schemeClr>
            </a:solidFill>
          </c:spPr>
          <c:invertIfNegative val="0"/>
          <c:val>
            <c:numRef>
              <c:f>Data3!$Y$4:$Y$183</c:f>
              <c:numCache>
                <c:formatCode>General</c:formatCode>
                <c:ptCount val="1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1E+16</c:v>
                </c:pt>
                <c:pt idx="24">
                  <c:v>1E+16</c:v>
                </c:pt>
                <c:pt idx="25">
                  <c:v>1E+16</c:v>
                </c:pt>
                <c:pt idx="26">
                  <c:v>1E+16</c:v>
                </c:pt>
                <c:pt idx="27">
                  <c:v>1E+16</c:v>
                </c:pt>
                <c:pt idx="28">
                  <c:v>1E+16</c:v>
                </c:pt>
                <c:pt idx="29">
                  <c:v>1E+16</c:v>
                </c:pt>
                <c:pt idx="30">
                  <c:v>1E+16</c:v>
                </c:pt>
                <c:pt idx="31">
                  <c:v>1E+16</c:v>
                </c:pt>
                <c:pt idx="32">
                  <c:v>1E+16</c:v>
                </c:pt>
                <c:pt idx="33">
                  <c:v>1E+16</c:v>
                </c:pt>
                <c:pt idx="34">
                  <c:v>1E+16</c:v>
                </c:pt>
                <c:pt idx="35">
                  <c:v>1E+16</c:v>
                </c:pt>
                <c:pt idx="36">
                  <c:v>1E+16</c:v>
                </c:pt>
                <c:pt idx="37">
                  <c:v>1E+16</c:v>
                </c:pt>
                <c:pt idx="38">
                  <c:v>1E+16</c:v>
                </c:pt>
                <c:pt idx="39">
                  <c:v>1E+16</c:v>
                </c:pt>
                <c:pt idx="40">
                  <c:v>1E+16</c:v>
                </c:pt>
                <c:pt idx="41">
                  <c:v>1E+16</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1E+16</c:v>
                </c:pt>
                <c:pt idx="170">
                  <c:v>1E+16</c:v>
                </c:pt>
                <c:pt idx="171">
                  <c:v>1E+16</c:v>
                </c:pt>
                <c:pt idx="172">
                  <c:v>0</c:v>
                </c:pt>
                <c:pt idx="173">
                  <c:v>0</c:v>
                </c:pt>
                <c:pt idx="174">
                  <c:v>0</c:v>
                </c:pt>
                <c:pt idx="175">
                  <c:v>0</c:v>
                </c:pt>
                <c:pt idx="176">
                  <c:v>0</c:v>
                </c:pt>
                <c:pt idx="177">
                  <c:v>0</c:v>
                </c:pt>
                <c:pt idx="178">
                  <c:v>0</c:v>
                </c:pt>
                <c:pt idx="179">
                  <c:v>0</c:v>
                </c:pt>
              </c:numCache>
            </c:numRef>
          </c:val>
          <c:extLst>
            <c:ext xmlns:c16="http://schemas.microsoft.com/office/drawing/2014/chart" uri="{C3380CC4-5D6E-409C-BE32-E72D297353CC}">
              <c16:uniqueId val="{00000001-6436-40C2-A8C1-0AF297D4DD52}"/>
            </c:ext>
          </c:extLst>
        </c:ser>
        <c:dLbls>
          <c:showLegendKey val="0"/>
          <c:showVal val="0"/>
          <c:showCatName val="0"/>
          <c:showSerName val="0"/>
          <c:showPercent val="0"/>
          <c:showBubbleSize val="0"/>
        </c:dLbls>
        <c:gapWidth val="0"/>
        <c:axId val="1180867248"/>
        <c:axId val="1180879312"/>
      </c:barChart>
      <c:lineChart>
        <c:grouping val="standard"/>
        <c:varyColors val="0"/>
        <c:ser>
          <c:idx val="0"/>
          <c:order val="1"/>
          <c:tx>
            <c:v>Texas</c:v>
          </c:tx>
          <c:spPr>
            <a:ln w="19050">
              <a:solidFill>
                <a:schemeClr val="tx2"/>
              </a:solidFill>
            </a:ln>
          </c:spPr>
          <c:marker>
            <c:symbol val="none"/>
          </c:marker>
          <c:cat>
            <c:strRef>
              <c:f>Data3!$W$4:$W$183</c:f>
              <c:strCache>
                <c:ptCount val="175"/>
                <c:pt idx="6">
                  <c:v>2006</c:v>
                </c:pt>
                <c:pt idx="18">
                  <c:v>2007</c:v>
                </c:pt>
                <c:pt idx="30">
                  <c:v>2008</c:v>
                </c:pt>
                <c:pt idx="42">
                  <c:v>2009</c:v>
                </c:pt>
                <c:pt idx="54">
                  <c:v>2010</c:v>
                </c:pt>
                <c:pt idx="66">
                  <c:v>2011</c:v>
                </c:pt>
                <c:pt idx="78">
                  <c:v>2012</c:v>
                </c:pt>
                <c:pt idx="90">
                  <c:v>2013</c:v>
                </c:pt>
                <c:pt idx="102">
                  <c:v>2014</c:v>
                </c:pt>
                <c:pt idx="114">
                  <c:v>2015</c:v>
                </c:pt>
                <c:pt idx="126">
                  <c:v>2016</c:v>
                </c:pt>
                <c:pt idx="138">
                  <c:v>2017</c:v>
                </c:pt>
                <c:pt idx="150">
                  <c:v>2018</c:v>
                </c:pt>
                <c:pt idx="162">
                  <c:v>2019</c:v>
                </c:pt>
                <c:pt idx="174">
                  <c:v>2020</c:v>
                </c:pt>
              </c:strCache>
            </c:strRef>
          </c:cat>
          <c:val>
            <c:numRef>
              <c:f>Data3!$Z$4:$Z$183</c:f>
              <c:numCache>
                <c:formatCode>General</c:formatCode>
                <c:ptCount val="180"/>
                <c:pt idx="6">
                  <c:v>486661638.01653451</c:v>
                </c:pt>
                <c:pt idx="18">
                  <c:v>498121814.07240748</c:v>
                </c:pt>
                <c:pt idx="30">
                  <c:v>528997481.32827526</c:v>
                </c:pt>
                <c:pt idx="42">
                  <c:v>472267554.933294</c:v>
                </c:pt>
                <c:pt idx="54">
                  <c:v>476618645.92754698</c:v>
                </c:pt>
                <c:pt idx="66">
                  <c:v>500082721.25955725</c:v>
                </c:pt>
                <c:pt idx="78">
                  <c:v>519302523.86319149</c:v>
                </c:pt>
                <c:pt idx="90">
                  <c:v>538782154.97052777</c:v>
                </c:pt>
                <c:pt idx="102">
                  <c:v>570372787.56504273</c:v>
                </c:pt>
                <c:pt idx="114">
                  <c:v>562158172.27064276</c:v>
                </c:pt>
                <c:pt idx="126">
                  <c:v>552461278.9014858</c:v>
                </c:pt>
                <c:pt idx="138">
                  <c:v>555581137.88835442</c:v>
                </c:pt>
                <c:pt idx="150">
                  <c:v>571807461.33911586</c:v>
                </c:pt>
                <c:pt idx="162">
                  <c:v>582700605.86061943</c:v>
                </c:pt>
                <c:pt idx="174">
                  <c:v>554115669.04968119</c:v>
                </c:pt>
              </c:numCache>
            </c:numRef>
          </c:val>
          <c:smooth val="0"/>
          <c:extLst>
            <c:ext xmlns:c16="http://schemas.microsoft.com/office/drawing/2014/chart" uri="{C3380CC4-5D6E-409C-BE32-E72D297353CC}">
              <c16:uniqueId val="{00000001-A551-4F77-B936-A11BCF20B8E5}"/>
            </c:ext>
          </c:extLst>
        </c:ser>
        <c:dLbls>
          <c:showLegendKey val="0"/>
          <c:showVal val="0"/>
          <c:showCatName val="0"/>
          <c:showSerName val="0"/>
          <c:showPercent val="0"/>
          <c:showBubbleSize val="0"/>
        </c:dLbls>
        <c:marker val="1"/>
        <c:smooth val="0"/>
        <c:axId val="181672664"/>
        <c:axId val="181673448"/>
      </c:lineChart>
      <c:lineChart>
        <c:grouping val="standard"/>
        <c:varyColors val="0"/>
        <c:ser>
          <c:idx val="1"/>
          <c:order val="2"/>
          <c:tx>
            <c:v>Border</c:v>
          </c:tx>
          <c:spPr>
            <a:ln w="19050">
              <a:solidFill>
                <a:schemeClr val="accent1"/>
              </a:solidFill>
            </a:ln>
          </c:spPr>
          <c:marker>
            <c:symbol val="none"/>
          </c:marker>
          <c:cat>
            <c:strRef>
              <c:f>Data3!$W$4:$W$183</c:f>
              <c:strCache>
                <c:ptCount val="175"/>
                <c:pt idx="6">
                  <c:v>2006</c:v>
                </c:pt>
                <c:pt idx="18">
                  <c:v>2007</c:v>
                </c:pt>
                <c:pt idx="30">
                  <c:v>2008</c:v>
                </c:pt>
                <c:pt idx="42">
                  <c:v>2009</c:v>
                </c:pt>
                <c:pt idx="54">
                  <c:v>2010</c:v>
                </c:pt>
                <c:pt idx="66">
                  <c:v>2011</c:v>
                </c:pt>
                <c:pt idx="78">
                  <c:v>2012</c:v>
                </c:pt>
                <c:pt idx="90">
                  <c:v>2013</c:v>
                </c:pt>
                <c:pt idx="102">
                  <c:v>2014</c:v>
                </c:pt>
                <c:pt idx="114">
                  <c:v>2015</c:v>
                </c:pt>
                <c:pt idx="126">
                  <c:v>2016</c:v>
                </c:pt>
                <c:pt idx="138">
                  <c:v>2017</c:v>
                </c:pt>
                <c:pt idx="150">
                  <c:v>2018</c:v>
                </c:pt>
                <c:pt idx="162">
                  <c:v>2019</c:v>
                </c:pt>
                <c:pt idx="174">
                  <c:v>2020</c:v>
                </c:pt>
              </c:strCache>
            </c:strRef>
          </c:cat>
          <c:val>
            <c:numRef>
              <c:f>Data3!$AA$4:$AA$183</c:f>
              <c:numCache>
                <c:formatCode>General</c:formatCode>
                <c:ptCount val="180"/>
                <c:pt idx="6">
                  <c:v>32202320</c:v>
                </c:pt>
                <c:pt idx="18">
                  <c:v>33628350</c:v>
                </c:pt>
                <c:pt idx="30">
                  <c:v>33270940.000000004</c:v>
                </c:pt>
                <c:pt idx="42">
                  <c:v>30472040</c:v>
                </c:pt>
                <c:pt idx="54">
                  <c:v>32426040</c:v>
                </c:pt>
                <c:pt idx="66">
                  <c:v>34033810</c:v>
                </c:pt>
                <c:pt idx="78">
                  <c:v>35190220</c:v>
                </c:pt>
                <c:pt idx="90">
                  <c:v>35850960</c:v>
                </c:pt>
                <c:pt idx="102">
                  <c:v>36759320</c:v>
                </c:pt>
                <c:pt idx="114">
                  <c:v>36536240</c:v>
                </c:pt>
                <c:pt idx="126">
                  <c:v>35776210</c:v>
                </c:pt>
                <c:pt idx="138">
                  <c:v>34888939.999999993</c:v>
                </c:pt>
                <c:pt idx="150">
                  <c:v>36316070</c:v>
                </c:pt>
                <c:pt idx="162">
                  <c:v>37101980</c:v>
                </c:pt>
                <c:pt idx="174">
                  <c:v>37031760</c:v>
                </c:pt>
              </c:numCache>
            </c:numRef>
          </c:val>
          <c:smooth val="0"/>
          <c:extLst>
            <c:ext xmlns:c16="http://schemas.microsoft.com/office/drawing/2014/chart" uri="{C3380CC4-5D6E-409C-BE32-E72D297353CC}">
              <c16:uniqueId val="{00000003-2109-4BD5-B911-9C44577434A3}"/>
            </c:ext>
          </c:extLst>
        </c:ser>
        <c:dLbls>
          <c:showLegendKey val="0"/>
          <c:showVal val="0"/>
          <c:showCatName val="0"/>
          <c:showSerName val="0"/>
          <c:showPercent val="0"/>
          <c:showBubbleSize val="0"/>
        </c:dLbls>
        <c:marker val="1"/>
        <c:smooth val="0"/>
        <c:axId val="1180867248"/>
        <c:axId val="1180879312"/>
      </c:lineChart>
      <c:catAx>
        <c:axId val="181672664"/>
        <c:scaling>
          <c:orientation val="minMax"/>
        </c:scaling>
        <c:delete val="0"/>
        <c:axPos val="b"/>
        <c:numFmt formatCode="General" sourceLinked="0"/>
        <c:majorTickMark val="out"/>
        <c:minorTickMark val="none"/>
        <c:tickLblPos val="low"/>
        <c:spPr>
          <a:ln w="12700">
            <a:solidFill>
              <a:srgbClr val="1E1E20"/>
            </a:solidFill>
          </a:ln>
        </c:spPr>
        <c:txPr>
          <a:bodyPr/>
          <a:lstStyle/>
          <a:p>
            <a:pPr>
              <a:defRPr>
                <a:solidFill>
                  <a:sysClr val="windowText" lastClr="000000"/>
                </a:solidFill>
              </a:defRPr>
            </a:pPr>
            <a:endParaRPr lang="en-US"/>
          </a:p>
        </c:txPr>
        <c:crossAx val="181673448"/>
        <c:crosses val="autoZero"/>
        <c:auto val="0"/>
        <c:lblAlgn val="ctr"/>
        <c:lblOffset val="100"/>
        <c:tickLblSkip val="2"/>
        <c:tickMarkSkip val="12"/>
        <c:noMultiLvlLbl val="1"/>
      </c:catAx>
      <c:valAx>
        <c:axId val="181673448"/>
        <c:scaling>
          <c:orientation val="minMax"/>
        </c:scaling>
        <c:delete val="0"/>
        <c:axPos val="l"/>
        <c:numFmt formatCode="#,##0" sourceLinked="0"/>
        <c:majorTickMark val="out"/>
        <c:minorTickMark val="none"/>
        <c:tickLblPos val="low"/>
        <c:spPr>
          <a:ln w="12700">
            <a:solidFill>
              <a:srgbClr val="1E1E20"/>
            </a:solidFill>
          </a:ln>
        </c:spPr>
        <c:txPr>
          <a:bodyPr/>
          <a:lstStyle/>
          <a:p>
            <a:pPr>
              <a:defRPr>
                <a:solidFill>
                  <a:sysClr val="windowText" lastClr="000000"/>
                </a:solidFill>
              </a:defRPr>
            </a:pPr>
            <a:endParaRPr lang="en-US"/>
          </a:p>
        </c:txPr>
        <c:crossAx val="181672664"/>
        <c:crosses val="autoZero"/>
        <c:crossBetween val="midCat"/>
        <c:dispUnits>
          <c:builtInUnit val="tenMillions"/>
        </c:dispUnits>
      </c:valAx>
      <c:valAx>
        <c:axId val="1180879312"/>
        <c:scaling>
          <c:orientation val="minMax"/>
          <c:max val="40000000"/>
        </c:scaling>
        <c:delete val="0"/>
        <c:axPos val="r"/>
        <c:numFmt formatCode="#,##0.0" sourceLinked="0"/>
        <c:majorTickMark val="out"/>
        <c:minorTickMark val="none"/>
        <c:tickLblPos val="nextTo"/>
        <c:spPr>
          <a:ln>
            <a:solidFill>
              <a:srgbClr val="1E1E20"/>
            </a:solidFill>
          </a:ln>
        </c:spPr>
        <c:txPr>
          <a:bodyPr/>
          <a:lstStyle/>
          <a:p>
            <a:pPr>
              <a:defRPr>
                <a:solidFill>
                  <a:sysClr val="windowText" lastClr="000000"/>
                </a:solidFill>
              </a:defRPr>
            </a:pPr>
            <a:endParaRPr lang="en-US"/>
          </a:p>
        </c:txPr>
        <c:crossAx val="1180867248"/>
        <c:crosses val="max"/>
        <c:crossBetween val="between"/>
        <c:dispUnits>
          <c:builtInUnit val="tenMillions"/>
        </c:dispUnits>
      </c:valAx>
      <c:catAx>
        <c:axId val="1180867248"/>
        <c:scaling>
          <c:orientation val="minMax"/>
        </c:scaling>
        <c:delete val="1"/>
        <c:axPos val="b"/>
        <c:numFmt formatCode="General" sourceLinked="1"/>
        <c:majorTickMark val="out"/>
        <c:minorTickMark val="none"/>
        <c:tickLblPos val="nextTo"/>
        <c:crossAx val="1180879312"/>
        <c:crosses val="autoZero"/>
        <c:auto val="1"/>
        <c:lblAlgn val="ctr"/>
        <c:lblOffset val="100"/>
        <c:noMultiLvlLbl val="0"/>
      </c:catAx>
      <c:spPr>
        <a:noFill/>
        <a:ln>
          <a:noFill/>
        </a:ln>
      </c:spPr>
    </c:plotArea>
    <c:plotVisOnly val="1"/>
    <c:dispBlanksAs val="span"/>
    <c:showDLblsOverMax val="0"/>
  </c:chart>
  <c:spPr>
    <a:solidFill>
      <a:srgbClr val="FFFFFF"/>
    </a:solidFill>
    <a:ln>
      <a:noFill/>
    </a:ln>
  </c:spPr>
  <c:txPr>
    <a:bodyPr/>
    <a:lstStyle/>
    <a:p>
      <a:pPr>
        <a:defRPr sz="1200">
          <a:latin typeface="Arial" panose="020B0604020202020204" pitchFamily="34" charset="0"/>
          <a:cs typeface="Arial" panose="020B0604020202020204" pitchFamily="34" charset="0"/>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79645761431278E-2"/>
          <c:y val="0.16502257835019241"/>
          <c:w val="0.92972745006673563"/>
          <c:h val="0.57314976865005274"/>
        </c:manualLayout>
      </c:layout>
      <c:barChart>
        <c:barDir val="col"/>
        <c:grouping val="clustered"/>
        <c:varyColors val="0"/>
        <c:ser>
          <c:idx val="0"/>
          <c:order val="0"/>
          <c:tx>
            <c:strRef>
              <c:f>Data4!$A$56</c:f>
              <c:strCache>
                <c:ptCount val="1"/>
                <c:pt idx="0">
                  <c:v>Border metropolitan statistical areas</c:v>
                </c:pt>
              </c:strCache>
            </c:strRef>
          </c:tx>
          <c:spPr>
            <a:solidFill>
              <a:schemeClr val="accent1"/>
            </a:solidFill>
          </c:spPr>
          <c:invertIfNegative val="0"/>
          <c:dLbls>
            <c:dLbl>
              <c:idx val="7"/>
              <c:layout>
                <c:manualLayout>
                  <c:x val="-4.0160642570281121E-3"/>
                  <c:y val="4.5351473922902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2F-4B4B-AC7A-13C4F3938A7B}"/>
                </c:ext>
              </c:extLst>
            </c:dLbl>
            <c:dLbl>
              <c:idx val="9"/>
              <c:layout>
                <c:manualLayout>
                  <c:x val="-2.6773761713520749E-3"/>
                  <c:y val="2.26775224525514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2F-4B4B-AC7A-13C4F3938A7B}"/>
                </c:ext>
              </c:extLst>
            </c:dLbl>
            <c:numFmt formatCode="#,##0.0" sourceLinked="0"/>
            <c:spPr>
              <a:noFill/>
              <a:ln>
                <a:noFill/>
              </a:ln>
              <a:effectLst/>
            </c:spPr>
            <c:txPr>
              <a:bodyPr wrap="square" lIns="38100" tIns="19050" rIns="38100" bIns="19050" anchor="ctr">
                <a:spAutoFit/>
              </a:bodyPr>
              <a:lstStyle/>
              <a:p>
                <a:pPr>
                  <a:defRPr sz="12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Data4!$C$55:$L$55</c:f>
              <c:strCache>
                <c:ptCount val="10"/>
                <c:pt idx="0">
                  <c:v>Total</c:v>
                </c:pt>
                <c:pt idx="1">
                  <c:v>Trade,
Transp.
&amp; Util.
(20.2%)</c:v>
                </c:pt>
                <c:pt idx="2">
                  <c:v>Gov't
(15.1%)</c:v>
                </c:pt>
                <c:pt idx="3">
                  <c:v>Prof. &amp;
Bus. Serv.
(15.3%)</c:v>
                </c:pt>
                <c:pt idx="4">
                  <c:v>Educ. &amp;
Health
Serv.
(13.6%)</c:v>
                </c:pt>
                <c:pt idx="5">
                  <c:v>Leisure
&amp; Hosp.
(10.2%)</c:v>
                </c:pt>
                <c:pt idx="6">
                  <c:v>Constr., Mining, &amp; Nat Res
(7.1%)</c:v>
                </c:pt>
                <c:pt idx="7">
                  <c:v>Mfg.
(6.8%)</c:v>
                </c:pt>
                <c:pt idx="8">
                  <c:v>Financial
(6.6%)</c:v>
                </c:pt>
                <c:pt idx="9">
                  <c:v>Info. &amp;
Other Svcs
(4.9%)</c:v>
                </c:pt>
              </c:strCache>
            </c:strRef>
          </c:cat>
          <c:val>
            <c:numRef>
              <c:f>Data4!$C$56:$L$56</c:f>
              <c:numCache>
                <c:formatCode>General</c:formatCode>
                <c:ptCount val="10"/>
                <c:pt idx="0">
                  <c:v>-0.42868250680335729</c:v>
                </c:pt>
                <c:pt idx="1">
                  <c:v>0.98158876862877165</c:v>
                </c:pt>
                <c:pt idx="2">
                  <c:v>-3.7706036921906994</c:v>
                </c:pt>
                <c:pt idx="3">
                  <c:v>5.7237099460641483</c:v>
                </c:pt>
                <c:pt idx="4">
                  <c:v>0.92385663360505799</c:v>
                </c:pt>
                <c:pt idx="5">
                  <c:v>-2.2024001563201834</c:v>
                </c:pt>
                <c:pt idx="6">
                  <c:v>2.2578053925400132</c:v>
                </c:pt>
                <c:pt idx="7">
                  <c:v>-2.2807440597514383</c:v>
                </c:pt>
                <c:pt idx="8">
                  <c:v>-4.220193309219944</c:v>
                </c:pt>
                <c:pt idx="9">
                  <c:v>-3.5469233191470662</c:v>
                </c:pt>
              </c:numCache>
            </c:numRef>
          </c:val>
          <c:extLst>
            <c:ext xmlns:c16="http://schemas.microsoft.com/office/drawing/2014/chart" uri="{C3380CC4-5D6E-409C-BE32-E72D297353CC}">
              <c16:uniqueId val="{00000000-FEFD-45FD-A735-96B72054C6D9}"/>
            </c:ext>
          </c:extLst>
        </c:ser>
        <c:ser>
          <c:idx val="1"/>
          <c:order val="1"/>
          <c:tx>
            <c:strRef>
              <c:f>Data4!$A$57</c:f>
              <c:strCache>
                <c:ptCount val="1"/>
                <c:pt idx="0">
                  <c:v>Texas</c:v>
                </c:pt>
              </c:strCache>
            </c:strRef>
          </c:tx>
          <c:spPr>
            <a:solidFill>
              <a:schemeClr val="tx2"/>
            </a:solidFill>
          </c:spPr>
          <c:invertIfNegative val="0"/>
          <c:dLbls>
            <c:dLbl>
              <c:idx val="0"/>
              <c:layout>
                <c:manualLayout>
                  <c:x val="4.0160642570281121E-3"/>
                  <c:y val="6.80289963754530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2F-4B4B-AC7A-13C4F3938A7B}"/>
                </c:ext>
              </c:extLst>
            </c:dLbl>
            <c:dLbl>
              <c:idx val="7"/>
              <c:layout>
                <c:manualLayout>
                  <c:x val="-9.8169325555816811E-17"/>
                  <c:y val="6.80272108843537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2F-4B4B-AC7A-13C4F3938A7B}"/>
                </c:ext>
              </c:extLst>
            </c:dLbl>
            <c:dLbl>
              <c:idx val="9"/>
              <c:layout>
                <c:manualLayout>
                  <c:x val="4.0160642570279161E-3"/>
                  <c:y val="4.53568303962004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2F-4B4B-AC7A-13C4F3938A7B}"/>
                </c:ext>
              </c:extLst>
            </c:dLbl>
            <c:numFmt formatCode="#,##0.0" sourceLinked="0"/>
            <c:spPr>
              <a:noFill/>
              <a:ln>
                <a:noFill/>
              </a:ln>
              <a:effectLst/>
            </c:spPr>
            <c:txPr>
              <a:bodyPr wrap="square" lIns="38100" tIns="19050" rIns="38100" bIns="19050" anchor="ctr">
                <a:spAutoFit/>
              </a:bodyPr>
              <a:lstStyle/>
              <a:p>
                <a:pPr>
                  <a:defRPr sz="12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Data4!$C$55:$L$55</c:f>
              <c:strCache>
                <c:ptCount val="10"/>
                <c:pt idx="0">
                  <c:v>Total</c:v>
                </c:pt>
                <c:pt idx="1">
                  <c:v>Trade,
Transp.
&amp; Util.
(20.2%)</c:v>
                </c:pt>
                <c:pt idx="2">
                  <c:v>Gov't
(15.1%)</c:v>
                </c:pt>
                <c:pt idx="3">
                  <c:v>Prof. &amp;
Bus. Serv.
(15.3%)</c:v>
                </c:pt>
                <c:pt idx="4">
                  <c:v>Educ. &amp;
Health
Serv.
(13.6%)</c:v>
                </c:pt>
                <c:pt idx="5">
                  <c:v>Leisure
&amp; Hosp.
(10.2%)</c:v>
                </c:pt>
                <c:pt idx="6">
                  <c:v>Constr., Mining, &amp; Nat Res
(7.1%)</c:v>
                </c:pt>
                <c:pt idx="7">
                  <c:v>Mfg.
(6.8%)</c:v>
                </c:pt>
                <c:pt idx="8">
                  <c:v>Financial
(6.6%)</c:v>
                </c:pt>
                <c:pt idx="9">
                  <c:v>Info. &amp;
Other Svcs
(4.9%)</c:v>
                </c:pt>
              </c:strCache>
            </c:strRef>
          </c:cat>
          <c:val>
            <c:numRef>
              <c:f>Data4!$C$57:$L$57</c:f>
              <c:numCache>
                <c:formatCode>General</c:formatCode>
                <c:ptCount val="10"/>
                <c:pt idx="0">
                  <c:v>-0.12831961234982536</c:v>
                </c:pt>
                <c:pt idx="1">
                  <c:v>3.0788937454920839</c:v>
                </c:pt>
                <c:pt idx="2">
                  <c:v>-2.0885265916472884</c:v>
                </c:pt>
                <c:pt idx="3">
                  <c:v>8.1467811504992937</c:v>
                </c:pt>
                <c:pt idx="4">
                  <c:v>-0.36964414291931202</c:v>
                </c:pt>
                <c:pt idx="5">
                  <c:v>-7.1302305214408062</c:v>
                </c:pt>
                <c:pt idx="6">
                  <c:v>-8.1321447320357514</c:v>
                </c:pt>
                <c:pt idx="7">
                  <c:v>-2.9365564089494978</c:v>
                </c:pt>
                <c:pt idx="8">
                  <c:v>4.5536926572148806</c:v>
                </c:pt>
                <c:pt idx="9">
                  <c:v>-3.8031993353281557</c:v>
                </c:pt>
              </c:numCache>
            </c:numRef>
          </c:val>
          <c:extLst>
            <c:ext xmlns:c16="http://schemas.microsoft.com/office/drawing/2014/chart" uri="{C3380CC4-5D6E-409C-BE32-E72D297353CC}">
              <c16:uniqueId val="{00000003-FEFD-45FD-A735-96B72054C6D9}"/>
            </c:ext>
          </c:extLst>
        </c:ser>
        <c:dLbls>
          <c:showLegendKey val="0"/>
          <c:showVal val="0"/>
          <c:showCatName val="0"/>
          <c:showSerName val="0"/>
          <c:showPercent val="0"/>
          <c:showBubbleSize val="0"/>
        </c:dLbls>
        <c:gapWidth val="220"/>
        <c:overlap val="-27"/>
        <c:axId val="471208248"/>
        <c:axId val="471202760"/>
      </c:barChart>
      <c:catAx>
        <c:axId val="471208248"/>
        <c:scaling>
          <c:orientation val="minMax"/>
        </c:scaling>
        <c:delete val="0"/>
        <c:axPos val="b"/>
        <c:numFmt formatCode="General" sourceLinked="0"/>
        <c:majorTickMark val="out"/>
        <c:minorTickMark val="none"/>
        <c:tickLblPos val="low"/>
        <c:spPr>
          <a:ln w="12700">
            <a:solidFill>
              <a:srgbClr val="1E1E20"/>
            </a:solidFill>
          </a:ln>
        </c:spPr>
        <c:txPr>
          <a:bodyPr/>
          <a:lstStyle/>
          <a:p>
            <a:pPr>
              <a:defRPr sz="1200">
                <a:solidFill>
                  <a:srgbClr val="1E1E20"/>
                </a:solidFill>
              </a:defRPr>
            </a:pPr>
            <a:endParaRPr lang="en-US"/>
          </a:p>
        </c:txPr>
        <c:crossAx val="471202760"/>
        <c:crosses val="autoZero"/>
        <c:auto val="1"/>
        <c:lblAlgn val="ctr"/>
        <c:lblOffset val="100"/>
        <c:noMultiLvlLbl val="0"/>
      </c:catAx>
      <c:valAx>
        <c:axId val="471202760"/>
        <c:scaling>
          <c:orientation val="minMax"/>
        </c:scaling>
        <c:delete val="0"/>
        <c:axPos val="l"/>
        <c:numFmt formatCode="#,##0.0" sourceLinked="0"/>
        <c:majorTickMark val="out"/>
        <c:minorTickMark val="none"/>
        <c:tickLblPos val="nextTo"/>
        <c:spPr>
          <a:ln w="12700">
            <a:solidFill>
              <a:srgbClr val="1E1E20"/>
            </a:solidFill>
          </a:ln>
        </c:spPr>
        <c:txPr>
          <a:bodyPr/>
          <a:lstStyle/>
          <a:p>
            <a:pPr>
              <a:defRPr sz="1200">
                <a:solidFill>
                  <a:srgbClr val="1E1E20"/>
                </a:solidFill>
              </a:defRPr>
            </a:pPr>
            <a:endParaRPr lang="en-US"/>
          </a:p>
        </c:txPr>
        <c:crossAx val="471208248"/>
        <c:crosses val="autoZero"/>
        <c:crossBetween val="between"/>
      </c:valAx>
      <c:spPr>
        <a:noFill/>
      </c:spPr>
    </c:plotArea>
    <c:legend>
      <c:legendPos val="r"/>
      <c:layout>
        <c:manualLayout>
          <c:xMode val="edge"/>
          <c:yMode val="edge"/>
          <c:x val="0.60173892420073993"/>
          <c:y val="0.10951398932276322"/>
          <c:w val="0.16913491235282338"/>
          <c:h val="0.18368471798168085"/>
        </c:manualLayout>
      </c:layout>
      <c:overlay val="1"/>
      <c:txPr>
        <a:bodyPr/>
        <a:lstStyle/>
        <a:p>
          <a:pPr>
            <a:defRPr sz="1200">
              <a:solidFill>
                <a:srgbClr val="1E1E20"/>
              </a:solidFill>
            </a:defRPr>
          </a:pPr>
          <a:endParaRPr lang="en-US"/>
        </a:p>
      </c:txPr>
    </c:legend>
    <c:plotVisOnly val="1"/>
    <c:dispBlanksAs val="gap"/>
    <c:showDLblsOverMax val="0"/>
  </c:chart>
  <c:spPr>
    <a:solidFill>
      <a:srgbClr val="FFFFFF"/>
    </a:solidFill>
    <a:ln>
      <a:noFill/>
    </a:ln>
  </c:spPr>
  <c:txPr>
    <a:bodyPr/>
    <a:lstStyle/>
    <a:p>
      <a:pPr>
        <a:defRPr kern="800" baseline="0">
          <a:latin typeface="Arial" panose="020B0604020202020204" pitchFamily="34" charset="0"/>
          <a:cs typeface="Arial" panose="020B0604020202020204"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E961BF9-204A-4720-A1FF-E8DC9FDCFABF}">
  <sheetPr codeName="Chart4">
    <tabColor theme="8" tint="0.59999389629810485"/>
  </sheetPr>
  <sheetViews>
    <sheetView tabSelected="1"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354AA23-819E-4696-9FF3-7F3C69B56A90}">
  <sheetPr codeName="Chart10">
    <tabColor theme="8" tint="0.59999389629810485"/>
  </sheetPr>
  <sheetViews>
    <sheetView zoomScale="85"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codeName="Chart2">
    <tabColor theme="8" tint="0.59999389629810485"/>
  </sheetPr>
  <sheetViews>
    <sheetView zoomScale="70"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162B177-0B71-4AD2-A531-EB78A7EE54AA}">
  <sheetPr codeName="Chart8">
    <tabColor theme="8" tint="0.59999389629810485"/>
  </sheetPr>
  <sheetViews>
    <sheetView zoomScale="70"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14230350" cy="8401050"/>
    <xdr:graphicFrame macro="">
      <xdr:nvGraphicFramePr>
        <xdr:cNvPr id="2" name="Chart 1">
          <a:extLst>
            <a:ext uri="{FF2B5EF4-FFF2-40B4-BE49-F238E27FC236}">
              <a16:creationId xmlns:a16="http://schemas.microsoft.com/office/drawing/2014/main" id="{DC44273D-584B-4972-A8FE-5A2D796F8B2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0.01327</cdr:x>
      <cdr:y>0.01486</cdr:y>
    </cdr:from>
    <cdr:to>
      <cdr:x>0.98894</cdr:x>
      <cdr:y>0.11168</cdr:y>
    </cdr:to>
    <cdr:sp macro="" textlink="">
      <cdr:nvSpPr>
        <cdr:cNvPr id="4" name="TextBox 1"/>
        <cdr:cNvSpPr txBox="1"/>
      </cdr:nvSpPr>
      <cdr:spPr>
        <a:xfrm xmlns:a="http://schemas.openxmlformats.org/drawingml/2006/main">
          <a:off x="125876" y="83219"/>
          <a:ext cx="9251954" cy="54205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1</a:t>
          </a: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Federal COVID-19 Relief Boosted Incomes Particularly Along Border </a:t>
          </a:r>
          <a:endParaRPr lang="en-US" sz="1400">
            <a:solidFill>
              <a:srgbClr val="1E4C7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0.01327</cdr:x>
      <cdr:y>0.10453</cdr:y>
    </cdr:from>
    <cdr:to>
      <cdr:x>0.41046</cdr:x>
      <cdr:y>0.17603</cdr:y>
    </cdr:to>
    <cdr:sp macro="" textlink="">
      <cdr:nvSpPr>
        <cdr:cNvPr id="2" name="TextBox 4"/>
        <cdr:cNvSpPr txBox="1"/>
      </cdr:nvSpPr>
      <cdr:spPr>
        <a:xfrm xmlns:a="http://schemas.openxmlformats.org/drawingml/2006/main">
          <a:off x="125803" y="585212"/>
          <a:ext cx="3766420" cy="4002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solidFill>
                <a:srgbClr val="1E1E20"/>
              </a:solidFill>
              <a:latin typeface="Arial" panose="020B0604020202020204" pitchFamily="34" charset="0"/>
              <a:cs typeface="Arial" panose="020B0604020202020204" pitchFamily="34" charset="0"/>
            </a:rPr>
            <a:t>Real per</a:t>
          </a:r>
          <a:r>
            <a:rPr lang="en-US" sz="1200" baseline="0">
              <a:solidFill>
                <a:srgbClr val="1E1E20"/>
              </a:solidFill>
              <a:latin typeface="Arial" panose="020B0604020202020204" pitchFamily="34" charset="0"/>
              <a:cs typeface="Arial" panose="020B0604020202020204" pitchFamily="34" charset="0"/>
            </a:rPr>
            <a:t> capital income, p</a:t>
          </a:r>
          <a:r>
            <a:rPr lang="en-US" sz="1200">
              <a:solidFill>
                <a:srgbClr val="1E1E20"/>
              </a:solidFill>
              <a:latin typeface="Arial" panose="020B0604020202020204" pitchFamily="34" charset="0"/>
              <a:cs typeface="Arial" panose="020B0604020202020204" pitchFamily="34" charset="0"/>
            </a:rPr>
            <a:t>ercent change, year/year</a:t>
          </a:r>
        </a:p>
      </cdr:txBody>
    </cdr:sp>
  </cdr:relSizeAnchor>
  <cdr:relSizeAnchor xmlns:cdr="http://schemas.openxmlformats.org/drawingml/2006/chartDrawing">
    <cdr:from>
      <cdr:x>0.67656</cdr:x>
      <cdr:y>0.96674</cdr:y>
    </cdr:from>
    <cdr:to>
      <cdr:x>0.99512</cdr:x>
      <cdr:y>0.99849</cdr:y>
    </cdr:to>
    <cdr:sp macro="" textlink="">
      <cdr:nvSpPr>
        <cdr:cNvPr id="5" name="TextBox 1"/>
        <cdr:cNvSpPr txBox="1"/>
      </cdr:nvSpPr>
      <cdr:spPr>
        <a:xfrm xmlns:a="http://schemas.openxmlformats.org/drawingml/2006/main">
          <a:off x="6416666" y="5414061"/>
          <a:ext cx="3021328" cy="177803"/>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0.01217</cdr:x>
      <cdr:y>0.84045</cdr:y>
    </cdr:from>
    <cdr:to>
      <cdr:x>1</cdr:x>
      <cdr:y>1</cdr:y>
    </cdr:to>
    <cdr:sp macro="" textlink="">
      <cdr:nvSpPr>
        <cdr:cNvPr id="7" name="TextBox 5"/>
        <cdr:cNvSpPr txBox="1"/>
      </cdr:nvSpPr>
      <cdr:spPr>
        <a:xfrm xmlns:a="http://schemas.openxmlformats.org/drawingml/2006/main">
          <a:off x="115404" y="4705350"/>
          <a:ext cx="9367263" cy="89323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NOTES: Chart shows 2019–20 change in per capita income on the vertical axis and per capita income as share of U.S. per capita income on the horizontal axis. Red diamonds represent metropolitan statistical areas along the Texas–Mexico border. Dollars are real, 2020 dollars.</a:t>
          </a:r>
        </a:p>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SOURCES: Texas Comptroller of Public Accounts; Federal Reserve Bank of Dallas.</a:t>
          </a:r>
        </a:p>
        <a:p xmlns:a="http://schemas.openxmlformats.org/drawingml/2006/main">
          <a:pPr>
            <a:lnSpc>
              <a:spcPct val="100000"/>
            </a:lnSpc>
            <a:spcAft>
              <a:spcPts val="200"/>
            </a:spcAft>
          </a:pPr>
          <a:endParaRPr lang="en-US" sz="1100" kern="900" baseline="0">
            <a:solidFill>
              <a:srgbClr val="1E1E2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0.8254</cdr:y>
    </cdr:from>
    <cdr:to>
      <cdr:x>1</cdr:x>
      <cdr:y>0.88493</cdr:y>
    </cdr:to>
    <cdr:sp macro="" textlink="">
      <cdr:nvSpPr>
        <cdr:cNvPr id="3" name="TextBox 2">
          <a:extLst xmlns:a="http://schemas.openxmlformats.org/drawingml/2006/main">
            <a:ext uri="{FF2B5EF4-FFF2-40B4-BE49-F238E27FC236}">
              <a16:creationId xmlns:a16="http://schemas.microsoft.com/office/drawing/2014/main" id="{FBF2D588-4279-4459-9072-1536ADFA3D34}"/>
            </a:ext>
          </a:extLst>
        </cdr:cNvPr>
        <cdr:cNvSpPr txBox="1"/>
      </cdr:nvSpPr>
      <cdr:spPr>
        <a:xfrm xmlns:a="http://schemas.openxmlformats.org/drawingml/2006/main">
          <a:off x="0" y="4622799"/>
          <a:ext cx="9486900" cy="3334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a:latin typeface="Arial" panose="020B0604020202020204" pitchFamily="34" charset="0"/>
              <a:cs typeface="Arial" panose="020B0604020202020204" pitchFamily="34" charset="0"/>
            </a:rPr>
            <a:t>Share</a:t>
          </a:r>
          <a:r>
            <a:rPr lang="en-US" sz="1200" baseline="0">
              <a:latin typeface="Arial" panose="020B0604020202020204" pitchFamily="34" charset="0"/>
              <a:cs typeface="Arial" panose="020B0604020202020204" pitchFamily="34" charset="0"/>
            </a:rPr>
            <a:t> of U.S. per capita income</a:t>
          </a:r>
          <a:endParaRPr lang="en-US" sz="12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487647" cy="5595471"/>
    <xdr:graphicFrame macro="">
      <xdr:nvGraphicFramePr>
        <xdr:cNvPr id="2" name="Chart 1">
          <a:extLst>
            <a:ext uri="{FF2B5EF4-FFF2-40B4-BE49-F238E27FC236}">
              <a16:creationId xmlns:a16="http://schemas.microsoft.com/office/drawing/2014/main" id="{FC2861B6-BD6D-4E05-87E0-67ED4127923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0.52975</cdr:x>
      <cdr:y>0.26393</cdr:y>
    </cdr:from>
    <cdr:to>
      <cdr:x>0.63701</cdr:x>
      <cdr:y>0.32845</cdr:y>
    </cdr:to>
    <cdr:sp macro="" textlink="">
      <cdr:nvSpPr>
        <cdr:cNvPr id="5" name="TextBox 4"/>
        <cdr:cNvSpPr txBox="1"/>
      </cdr:nvSpPr>
      <cdr:spPr>
        <a:xfrm xmlns:a="http://schemas.openxmlformats.org/drawingml/2006/main">
          <a:off x="5025708" y="1478182"/>
          <a:ext cx="1017565" cy="36135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solidFill>
                <a:schemeClr val="accent1"/>
              </a:solidFill>
              <a:latin typeface="Arial" panose="020B0604020202020204" pitchFamily="34" charset="0"/>
              <a:cs typeface="Arial" panose="020B0604020202020204" pitchFamily="34" charset="0"/>
            </a:rPr>
            <a:t>Border</a:t>
          </a:r>
        </a:p>
      </cdr:txBody>
    </cdr:sp>
  </cdr:relSizeAnchor>
  <cdr:relSizeAnchor xmlns:cdr="http://schemas.openxmlformats.org/drawingml/2006/chartDrawing">
    <cdr:from>
      <cdr:x>0.58539</cdr:x>
      <cdr:y>0.31542</cdr:y>
    </cdr:from>
    <cdr:to>
      <cdr:x>0.62584</cdr:x>
      <cdr:y>0.31633</cdr:y>
    </cdr:to>
    <cdr:cxnSp macro="">
      <cdr:nvCxnSpPr>
        <cdr:cNvPr id="7" name="Straight Arrow Connector 6">
          <a:extLst xmlns:a="http://schemas.openxmlformats.org/drawingml/2006/main">
            <a:ext uri="{FF2B5EF4-FFF2-40B4-BE49-F238E27FC236}">
              <a16:creationId xmlns:a16="http://schemas.microsoft.com/office/drawing/2014/main" id="{93B86FD6-1DA8-4765-8702-8C222287D85C}"/>
            </a:ext>
          </a:extLst>
        </cdr:cNvPr>
        <cdr:cNvCxnSpPr/>
      </cdr:nvCxnSpPr>
      <cdr:spPr>
        <a:xfrm xmlns:a="http://schemas.openxmlformats.org/drawingml/2006/main">
          <a:off x="5553521" y="1766597"/>
          <a:ext cx="383729" cy="5053"/>
        </a:xfrm>
        <a:prstGeom xmlns:a="http://schemas.openxmlformats.org/drawingml/2006/main" prst="straightConnector1">
          <a:avLst/>
        </a:prstGeom>
        <a:ln xmlns:a="http://schemas.openxmlformats.org/drawingml/2006/main" w="12700">
          <a:solidFill>
            <a:schemeClr val="accent1"/>
          </a:solidFill>
          <a:headEnd type="none" w="med" len="med"/>
          <a:tailEnd type="triangl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0.57392</cdr:x>
      <cdr:y>0.43878</cdr:y>
    </cdr:from>
    <cdr:to>
      <cdr:x>0.65127</cdr:x>
      <cdr:y>0.47846</cdr:y>
    </cdr:to>
    <cdr:sp macro="" textlink="">
      <cdr:nvSpPr>
        <cdr:cNvPr id="8" name="TextBox 1"/>
        <cdr:cNvSpPr txBox="1"/>
      </cdr:nvSpPr>
      <cdr:spPr>
        <a:xfrm xmlns:a="http://schemas.openxmlformats.org/drawingml/2006/main">
          <a:off x="5444682" y="2457450"/>
          <a:ext cx="733868" cy="222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solidFill>
                <a:schemeClr val="tx2"/>
              </a:solidFill>
              <a:latin typeface="Arial" panose="020B0604020202020204" pitchFamily="34" charset="0"/>
              <a:cs typeface="Arial" panose="020B0604020202020204" pitchFamily="34" charset="0"/>
            </a:rPr>
            <a:t>Texas</a:t>
          </a:r>
        </a:p>
      </cdr:txBody>
    </cdr:sp>
  </cdr:relSizeAnchor>
  <cdr:relSizeAnchor xmlns:cdr="http://schemas.openxmlformats.org/drawingml/2006/chartDrawing">
    <cdr:from>
      <cdr:x>0.52628</cdr:x>
      <cdr:y>0.46372</cdr:y>
    </cdr:from>
    <cdr:to>
      <cdr:x>0.56827</cdr:x>
      <cdr:y>0.46387</cdr:y>
    </cdr:to>
    <cdr:cxnSp macro="">
      <cdr:nvCxnSpPr>
        <cdr:cNvPr id="9" name="Straight Arrow Connector 8">
          <a:extLst xmlns:a="http://schemas.openxmlformats.org/drawingml/2006/main">
            <a:ext uri="{FF2B5EF4-FFF2-40B4-BE49-F238E27FC236}">
              <a16:creationId xmlns:a16="http://schemas.microsoft.com/office/drawing/2014/main" id="{5ABE5164-A644-4C84-AA4B-929625965167}"/>
            </a:ext>
          </a:extLst>
        </cdr:cNvPr>
        <cdr:cNvCxnSpPr/>
      </cdr:nvCxnSpPr>
      <cdr:spPr>
        <a:xfrm xmlns:a="http://schemas.openxmlformats.org/drawingml/2006/main" flipV="1">
          <a:off x="4992732" y="2597150"/>
          <a:ext cx="398418" cy="854"/>
        </a:xfrm>
        <a:prstGeom xmlns:a="http://schemas.openxmlformats.org/drawingml/2006/main" prst="straightConnector1">
          <a:avLst/>
        </a:prstGeom>
        <a:ln xmlns:a="http://schemas.openxmlformats.org/drawingml/2006/main" w="12700">
          <a:solidFill>
            <a:schemeClr val="tx2"/>
          </a:solidFill>
          <a:headEnd type="triangl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0.70614</cdr:x>
      <cdr:y>0.11703</cdr:y>
    </cdr:from>
    <cdr:to>
      <cdr:x>0.98956</cdr:x>
      <cdr:y>0.14988</cdr:y>
    </cdr:to>
    <cdr:sp macro="" textlink="">
      <cdr:nvSpPr>
        <cdr:cNvPr id="10" name="TextBox 4"/>
        <cdr:cNvSpPr txBox="1"/>
      </cdr:nvSpPr>
      <cdr:spPr>
        <a:xfrm xmlns:a="http://schemas.openxmlformats.org/drawingml/2006/main">
          <a:off x="6699080" y="655442"/>
          <a:ext cx="2688777" cy="1839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US" sz="1200">
              <a:solidFill>
                <a:srgbClr val="1E1E20"/>
              </a:solidFill>
              <a:latin typeface="Arial" panose="020B0604020202020204" pitchFamily="34" charset="0"/>
              <a:cs typeface="Arial" panose="020B0604020202020204" pitchFamily="34" charset="0"/>
            </a:rPr>
            <a:t> Jobs (thousands)</a:t>
          </a:r>
        </a:p>
      </cdr:txBody>
    </cdr:sp>
  </cdr:relSizeAnchor>
  <cdr:relSizeAnchor xmlns:cdr="http://schemas.openxmlformats.org/drawingml/2006/chartDrawing">
    <cdr:from>
      <cdr:x>0.01039</cdr:x>
      <cdr:y>0.01644</cdr:y>
    </cdr:from>
    <cdr:to>
      <cdr:x>0.97542</cdr:x>
      <cdr:y>0.15275</cdr:y>
    </cdr:to>
    <cdr:sp macro="" textlink="">
      <cdr:nvSpPr>
        <cdr:cNvPr id="11" name="TextBox 1"/>
        <cdr:cNvSpPr txBox="1"/>
      </cdr:nvSpPr>
      <cdr:spPr>
        <a:xfrm xmlns:a="http://schemas.openxmlformats.org/drawingml/2006/main">
          <a:off x="98638" y="92220"/>
          <a:ext cx="9164335" cy="76472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2</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Employment Rebounded Faster Along Border than Across Texas</a:t>
          </a:r>
          <a:endParaRPr lang="en-US" sz="1400">
            <a:solidFill>
              <a:srgbClr val="1E4C7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0.00809</cdr:x>
      <cdr:y>0.10852</cdr:y>
    </cdr:from>
    <cdr:to>
      <cdr:x>0.28671</cdr:x>
      <cdr:y>0.14088</cdr:y>
    </cdr:to>
    <cdr:sp macro="" textlink="">
      <cdr:nvSpPr>
        <cdr:cNvPr id="12" name="TextBox 4"/>
        <cdr:cNvSpPr txBox="1"/>
      </cdr:nvSpPr>
      <cdr:spPr>
        <a:xfrm xmlns:a="http://schemas.openxmlformats.org/drawingml/2006/main">
          <a:off x="76872" y="608809"/>
          <a:ext cx="2645894" cy="18154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solidFill>
                <a:srgbClr val="1E1E20"/>
              </a:solidFill>
              <a:latin typeface="Arial" panose="020B0604020202020204" pitchFamily="34" charset="0"/>
              <a:cs typeface="Arial" panose="020B0604020202020204" pitchFamily="34" charset="0"/>
            </a:rPr>
            <a:t>Jobs (thousands)</a:t>
          </a:r>
        </a:p>
      </cdr:txBody>
    </cdr:sp>
  </cdr:relSizeAnchor>
  <cdr:relSizeAnchor xmlns:cdr="http://schemas.openxmlformats.org/drawingml/2006/chartDrawing">
    <cdr:from>
      <cdr:x>0.6712</cdr:x>
      <cdr:y>0.96825</cdr:y>
    </cdr:from>
    <cdr:to>
      <cdr:x>0.98976</cdr:x>
      <cdr:y>1</cdr:y>
    </cdr:to>
    <cdr:sp macro="" textlink="">
      <cdr:nvSpPr>
        <cdr:cNvPr id="14" name="TextBox 1"/>
        <cdr:cNvSpPr txBox="1"/>
      </cdr:nvSpPr>
      <cdr:spPr>
        <a:xfrm xmlns:a="http://schemas.openxmlformats.org/drawingml/2006/main">
          <a:off x="6365866" y="5422527"/>
          <a:ext cx="3021328" cy="177803"/>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0.01217</cdr:x>
      <cdr:y>0.87018</cdr:y>
    </cdr:from>
    <cdr:to>
      <cdr:x>1</cdr:x>
      <cdr:y>0.95408</cdr:y>
    </cdr:to>
    <cdr:sp macro="" textlink="">
      <cdr:nvSpPr>
        <cdr:cNvPr id="16" name="TextBox 5"/>
        <cdr:cNvSpPr txBox="1"/>
      </cdr:nvSpPr>
      <cdr:spPr>
        <a:xfrm xmlns:a="http://schemas.openxmlformats.org/drawingml/2006/main">
          <a:off x="115571" y="4881918"/>
          <a:ext cx="9380854" cy="47069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NOTES: Data are through December 2021. Border category comprises Brownsville, El Paso, Laredo and McAllen metropolitan statistical areas.</a:t>
          </a:r>
        </a:p>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SOURCES: Bureau of Labor Statistics;Texas Workforce Commission; Federal Reserve Bank of Dallas.</a:t>
          </a:r>
          <a:endParaRPr lang="en-US" sz="1100" kern="900" baseline="0">
            <a:solidFill>
              <a:srgbClr val="1E1E20"/>
            </a:solidFill>
            <a:effectLst/>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484179" cy="5592536"/>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0.00749</cdr:x>
      <cdr:y>0.00787</cdr:y>
    </cdr:from>
    <cdr:to>
      <cdr:x>0.99073</cdr:x>
      <cdr:y>0.10469</cdr:y>
    </cdr:to>
    <cdr:sp macro="" textlink="">
      <cdr:nvSpPr>
        <cdr:cNvPr id="4" name="TextBox 1"/>
        <cdr:cNvSpPr txBox="1"/>
      </cdr:nvSpPr>
      <cdr:spPr>
        <a:xfrm xmlns:a="http://schemas.openxmlformats.org/drawingml/2006/main">
          <a:off x="71037" y="44095"/>
          <a:ext cx="9325354" cy="54222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3</a:t>
          </a: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Border Retail Sales Held Steady in 2020 Despite Pandemic Recession, Border Closure</a:t>
          </a:r>
          <a:endParaRPr lang="en-US" sz="1400">
            <a:solidFill>
              <a:srgbClr val="1E4C7E"/>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0.00747</cdr:x>
      <cdr:y>0.09992</cdr:y>
    </cdr:from>
    <cdr:to>
      <cdr:x>0.28124</cdr:x>
      <cdr:y>0.13228</cdr:y>
    </cdr:to>
    <cdr:sp macro="" textlink="">
      <cdr:nvSpPr>
        <cdr:cNvPr id="2" name="TextBox 4"/>
        <cdr:cNvSpPr txBox="1"/>
      </cdr:nvSpPr>
      <cdr:spPr>
        <a:xfrm xmlns:a="http://schemas.openxmlformats.org/drawingml/2006/main">
          <a:off x="70847" y="558905"/>
          <a:ext cx="2598223" cy="1810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solidFill>
                <a:srgbClr val="1E1E20"/>
              </a:solidFill>
              <a:latin typeface="Arial" panose="020B0604020202020204" pitchFamily="34" charset="0"/>
              <a:cs typeface="Arial" panose="020B0604020202020204" pitchFamily="34" charset="0"/>
            </a:rPr>
            <a:t>Billions of dollars*</a:t>
          </a:r>
        </a:p>
      </cdr:txBody>
    </cdr:sp>
  </cdr:relSizeAnchor>
  <cdr:relSizeAnchor xmlns:cdr="http://schemas.openxmlformats.org/drawingml/2006/chartDrawing">
    <cdr:from>
      <cdr:x>0.67656</cdr:x>
      <cdr:y>0.96674</cdr:y>
    </cdr:from>
    <cdr:to>
      <cdr:x>0.99512</cdr:x>
      <cdr:y>0.99849</cdr:y>
    </cdr:to>
    <cdr:sp macro="" textlink="">
      <cdr:nvSpPr>
        <cdr:cNvPr id="5" name="TextBox 1"/>
        <cdr:cNvSpPr txBox="1"/>
      </cdr:nvSpPr>
      <cdr:spPr>
        <a:xfrm xmlns:a="http://schemas.openxmlformats.org/drawingml/2006/main">
          <a:off x="6416666" y="5414061"/>
          <a:ext cx="3021328" cy="177803"/>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0.00536</cdr:x>
      <cdr:y>0.86694</cdr:y>
    </cdr:from>
    <cdr:to>
      <cdr:x>0.99319</cdr:x>
      <cdr:y>0.94069</cdr:y>
    </cdr:to>
    <cdr:sp macro="" textlink="">
      <cdr:nvSpPr>
        <cdr:cNvPr id="7" name="TextBox 5"/>
        <cdr:cNvSpPr txBox="1"/>
      </cdr:nvSpPr>
      <cdr:spPr>
        <a:xfrm xmlns:a="http://schemas.openxmlformats.org/drawingml/2006/main">
          <a:off x="50800" y="4855158"/>
          <a:ext cx="9368912" cy="4130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*Quarterly, seasonally adjusted, real 2021:Q3 dollars.</a:t>
          </a:r>
        </a:p>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NOTES: Data are through fourth quarter 2020. Shaded bars indicate U.S. recessions. MSA is metropolitan statistical area. </a:t>
          </a:r>
        </a:p>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SOURCES: Texas Comptroller of Public Accounts; Federal Reserve Bank of Dallas; National Bureau of Economic Research. </a:t>
          </a:r>
          <a:endParaRPr lang="en-US" sz="1100" kern="900" baseline="0">
            <a:solidFill>
              <a:srgbClr val="1E1E2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0.7205</cdr:x>
      <cdr:y>0.10802</cdr:y>
    </cdr:from>
    <cdr:to>
      <cdr:x>1</cdr:x>
      <cdr:y>0.14033</cdr:y>
    </cdr:to>
    <cdr:sp macro="" textlink="">
      <cdr:nvSpPr>
        <cdr:cNvPr id="6" name="TextBox 4">
          <a:extLst xmlns:a="http://schemas.openxmlformats.org/drawingml/2006/main">
            <a:ext uri="{FF2B5EF4-FFF2-40B4-BE49-F238E27FC236}">
              <a16:creationId xmlns:a16="http://schemas.microsoft.com/office/drawing/2014/main" id="{4E71BC1B-A6D2-46D2-ABBD-431D589D262C}"/>
            </a:ext>
          </a:extLst>
        </cdr:cNvPr>
        <cdr:cNvSpPr txBox="1"/>
      </cdr:nvSpPr>
      <cdr:spPr>
        <a:xfrm xmlns:a="http://schemas.openxmlformats.org/drawingml/2006/main">
          <a:off x="6835311" y="604981"/>
          <a:ext cx="2651589" cy="1809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US" sz="1200">
              <a:solidFill>
                <a:srgbClr val="1E1E20"/>
              </a:solidFill>
              <a:latin typeface="Arial" panose="020B0604020202020204" pitchFamily="34" charset="0"/>
              <a:cs typeface="Arial" panose="020B0604020202020204" pitchFamily="34" charset="0"/>
            </a:rPr>
            <a:t>Billions of dollars*</a:t>
          </a:r>
        </a:p>
      </cdr:txBody>
    </cdr:sp>
  </cdr:relSizeAnchor>
  <cdr:relSizeAnchor xmlns:cdr="http://schemas.openxmlformats.org/drawingml/2006/chartDrawing">
    <cdr:from>
      <cdr:x>0.69177</cdr:x>
      <cdr:y>0.44751</cdr:y>
    </cdr:from>
    <cdr:to>
      <cdr:x>0.70323</cdr:x>
      <cdr:y>0.44906</cdr:y>
    </cdr:to>
    <cdr:cxnSp macro="">
      <cdr:nvCxnSpPr>
        <cdr:cNvPr id="9" name="Straight Arrow Connector 8">
          <a:extLst xmlns:a="http://schemas.openxmlformats.org/drawingml/2006/main">
            <a:ext uri="{FF2B5EF4-FFF2-40B4-BE49-F238E27FC236}">
              <a16:creationId xmlns:a16="http://schemas.microsoft.com/office/drawing/2014/main" id="{09AD20EB-5A4B-4588-BC92-6CE8FB97B9DE}"/>
            </a:ext>
          </a:extLst>
        </cdr:cNvPr>
        <cdr:cNvCxnSpPr/>
      </cdr:nvCxnSpPr>
      <cdr:spPr>
        <a:xfrm xmlns:a="http://schemas.openxmlformats.org/drawingml/2006/main" flipH="1" flipV="1">
          <a:off x="6565165" y="2503264"/>
          <a:ext cx="108714" cy="8677"/>
        </a:xfrm>
        <a:prstGeom xmlns:a="http://schemas.openxmlformats.org/drawingml/2006/main" prst="straightConnector1">
          <a:avLst/>
        </a:prstGeom>
        <a:ln xmlns:a="http://schemas.openxmlformats.org/drawingml/2006/main" w="19050">
          <a:solidFill>
            <a:schemeClr val="accent1"/>
          </a:solidFill>
          <a:headEnd type="triangl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0.57974</cdr:x>
      <cdr:y>0.15516</cdr:y>
    </cdr:from>
    <cdr:to>
      <cdr:x>0.69867</cdr:x>
      <cdr:y>0.20409</cdr:y>
    </cdr:to>
    <cdr:sp macro="" textlink="">
      <cdr:nvSpPr>
        <cdr:cNvPr id="11" name="TextBox 10">
          <a:extLst xmlns:a="http://schemas.openxmlformats.org/drawingml/2006/main">
            <a:ext uri="{FF2B5EF4-FFF2-40B4-BE49-F238E27FC236}">
              <a16:creationId xmlns:a16="http://schemas.microsoft.com/office/drawing/2014/main" id="{64DC4F52-1834-4A20-8327-88C10AF24E54}"/>
            </a:ext>
          </a:extLst>
        </cdr:cNvPr>
        <cdr:cNvSpPr txBox="1"/>
      </cdr:nvSpPr>
      <cdr:spPr>
        <a:xfrm xmlns:a="http://schemas.openxmlformats.org/drawingml/2006/main">
          <a:off x="5505450" y="870483"/>
          <a:ext cx="1129417" cy="2745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rgbClr val="C00000"/>
              </a:solidFill>
              <a:latin typeface="Arial" panose="020B0604020202020204" pitchFamily="34" charset="0"/>
              <a:cs typeface="Arial" panose="020B0604020202020204" pitchFamily="34" charset="0"/>
            </a:rPr>
            <a:t>Border MSAs</a:t>
          </a:r>
        </a:p>
        <a:p xmlns:a="http://schemas.openxmlformats.org/drawingml/2006/main">
          <a:endParaRPr lang="en-US" sz="1200">
            <a:latin typeface="Arial" panose="020B0604020202020204" pitchFamily="34" charset="0"/>
            <a:cs typeface="Arial" panose="020B0604020202020204" pitchFamily="34" charset="0"/>
          </a:endParaRPr>
        </a:p>
        <a:p xmlns:a="http://schemas.openxmlformats.org/drawingml/2006/main">
          <a:r>
            <a:rPr lang="en-US" sz="1200">
              <a:latin typeface="Arial" panose="020B0604020202020204" pitchFamily="34" charset="0"/>
              <a:cs typeface="Arial" panose="020B0604020202020204" pitchFamily="34" charset="0"/>
            </a:rPr>
            <a:t>Texas</a:t>
          </a:r>
        </a:p>
      </cdr:txBody>
    </cdr:sp>
  </cdr:relSizeAnchor>
  <cdr:relSizeAnchor xmlns:cdr="http://schemas.openxmlformats.org/drawingml/2006/chartDrawing">
    <cdr:from>
      <cdr:x>0.68514</cdr:x>
      <cdr:y>0.42077</cdr:y>
    </cdr:from>
    <cdr:to>
      <cdr:x>0.70338</cdr:x>
      <cdr:y>0.4658</cdr:y>
    </cdr:to>
    <cdr:sp macro="" textlink="">
      <cdr:nvSpPr>
        <cdr:cNvPr id="26" name="TextBox 25">
          <a:extLst xmlns:a="http://schemas.openxmlformats.org/drawingml/2006/main">
            <a:ext uri="{FF2B5EF4-FFF2-40B4-BE49-F238E27FC236}">
              <a16:creationId xmlns:a16="http://schemas.microsoft.com/office/drawing/2014/main" id="{9FDA841D-81E1-4F26-8B49-D057E9468431}"/>
            </a:ext>
          </a:extLst>
        </cdr:cNvPr>
        <cdr:cNvSpPr txBox="1"/>
      </cdr:nvSpPr>
      <cdr:spPr>
        <a:xfrm xmlns:a="http://schemas.openxmlformats.org/drawingml/2006/main">
          <a:off x="6502190" y="2353698"/>
          <a:ext cx="173182" cy="25190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0.8149</cdr:x>
      <cdr:y>0.449</cdr:y>
    </cdr:from>
    <cdr:to>
      <cdr:x>0.91132</cdr:x>
      <cdr:y>0.61227</cdr:y>
    </cdr:to>
    <cdr:sp macro="" textlink="">
      <cdr:nvSpPr>
        <cdr:cNvPr id="3" name="TextBox 2">
          <a:extLst xmlns:a="http://schemas.openxmlformats.org/drawingml/2006/main">
            <a:ext uri="{FF2B5EF4-FFF2-40B4-BE49-F238E27FC236}">
              <a16:creationId xmlns:a16="http://schemas.microsoft.com/office/drawing/2014/main" id="{06D5AE04-43F2-4EB9-BAA1-7D7F4AEA25BF}"/>
            </a:ext>
          </a:extLst>
        </cdr:cNvPr>
        <cdr:cNvSpPr txBox="1"/>
      </cdr:nvSpPr>
      <cdr:spPr>
        <a:xfrm xmlns:a="http://schemas.openxmlformats.org/drawingml/2006/main">
          <a:off x="7727950" y="25146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0.79682</cdr:x>
      <cdr:y>0.4524</cdr:y>
    </cdr:from>
    <cdr:to>
      <cdr:x>0.89324</cdr:x>
      <cdr:y>0.61567</cdr:y>
    </cdr:to>
    <cdr:sp macro="" textlink="">
      <cdr:nvSpPr>
        <cdr:cNvPr id="10" name="TextBox 9">
          <a:extLst xmlns:a="http://schemas.openxmlformats.org/drawingml/2006/main">
            <a:ext uri="{FF2B5EF4-FFF2-40B4-BE49-F238E27FC236}">
              <a16:creationId xmlns:a16="http://schemas.microsoft.com/office/drawing/2014/main" id="{E67B5265-F80B-4DE3-80CC-04B9F8C13E06}"/>
            </a:ext>
          </a:extLst>
        </cdr:cNvPr>
        <cdr:cNvSpPr txBox="1"/>
      </cdr:nvSpPr>
      <cdr:spPr>
        <a:xfrm xmlns:a="http://schemas.openxmlformats.org/drawingml/2006/main">
          <a:off x="7556500" y="25336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0.68834</cdr:x>
      <cdr:y>0.18141</cdr:y>
    </cdr:from>
    <cdr:to>
      <cdr:x>0.72785</cdr:x>
      <cdr:y>0.18141</cdr:y>
    </cdr:to>
    <cdr:cxnSp macro="">
      <cdr:nvCxnSpPr>
        <cdr:cNvPr id="18" name="Straight Arrow Connector 17">
          <a:extLst xmlns:a="http://schemas.openxmlformats.org/drawingml/2006/main">
            <a:ext uri="{FF2B5EF4-FFF2-40B4-BE49-F238E27FC236}">
              <a16:creationId xmlns:a16="http://schemas.microsoft.com/office/drawing/2014/main" id="{8EAABC35-CFAE-49BF-AFD7-A51D1526C39B}"/>
            </a:ext>
          </a:extLst>
        </cdr:cNvPr>
        <cdr:cNvCxnSpPr/>
      </cdr:nvCxnSpPr>
      <cdr:spPr>
        <a:xfrm xmlns:a="http://schemas.openxmlformats.org/drawingml/2006/main">
          <a:off x="6527800" y="1016000"/>
          <a:ext cx="374650" cy="0"/>
        </a:xfrm>
        <a:prstGeom xmlns:a="http://schemas.openxmlformats.org/drawingml/2006/main" prst="straightConnector1">
          <a:avLst/>
        </a:prstGeom>
        <a:ln xmlns:a="http://schemas.openxmlformats.org/drawingml/2006/main" w="12700">
          <a:solidFill>
            <a:schemeClr val="accent1"/>
          </a:solidFill>
          <a:headEnd type="none" w="med" len="med"/>
          <a:tailEnd type="triangl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0.57786</cdr:x>
      <cdr:y>0.33901</cdr:y>
    </cdr:from>
    <cdr:to>
      <cdr:x>0.61987</cdr:x>
      <cdr:y>0.33917</cdr:y>
    </cdr:to>
    <cdr:cxnSp macro="">
      <cdr:nvCxnSpPr>
        <cdr:cNvPr id="21" name="Straight Arrow Connector 20">
          <a:extLst xmlns:a="http://schemas.openxmlformats.org/drawingml/2006/main">
            <a:ext uri="{FF2B5EF4-FFF2-40B4-BE49-F238E27FC236}">
              <a16:creationId xmlns:a16="http://schemas.microsoft.com/office/drawing/2014/main" id="{8D75B19D-5345-40BE-96B3-DB7835B8C1E0}"/>
            </a:ext>
          </a:extLst>
        </cdr:cNvPr>
        <cdr:cNvCxnSpPr/>
      </cdr:nvCxnSpPr>
      <cdr:spPr>
        <a:xfrm xmlns:a="http://schemas.openxmlformats.org/drawingml/2006/main" flipV="1">
          <a:off x="5480050" y="1898650"/>
          <a:ext cx="398418" cy="854"/>
        </a:xfrm>
        <a:prstGeom xmlns:a="http://schemas.openxmlformats.org/drawingml/2006/main" prst="straightConnector1">
          <a:avLst/>
        </a:prstGeom>
        <a:ln xmlns:a="http://schemas.openxmlformats.org/drawingml/2006/main" w="12700">
          <a:solidFill>
            <a:schemeClr val="tx2"/>
          </a:solidFill>
          <a:headEnd type="triangl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0.61536</cdr:x>
      <cdr:y>0.3118</cdr:y>
    </cdr:from>
    <cdr:to>
      <cdr:x>0.71178</cdr:x>
      <cdr:y>0.36509</cdr:y>
    </cdr:to>
    <cdr:sp macro="" textlink="">
      <cdr:nvSpPr>
        <cdr:cNvPr id="30" name="TextBox 29">
          <a:extLst xmlns:a="http://schemas.openxmlformats.org/drawingml/2006/main">
            <a:ext uri="{FF2B5EF4-FFF2-40B4-BE49-F238E27FC236}">
              <a16:creationId xmlns:a16="http://schemas.microsoft.com/office/drawing/2014/main" id="{4AA89055-65CF-47BB-8D2C-D20C2D6A27AA}"/>
            </a:ext>
          </a:extLst>
        </cdr:cNvPr>
        <cdr:cNvSpPr txBox="1"/>
      </cdr:nvSpPr>
      <cdr:spPr>
        <a:xfrm xmlns:a="http://schemas.openxmlformats.org/drawingml/2006/main">
          <a:off x="5835650" y="1746250"/>
          <a:ext cx="914400" cy="298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solidFill>
                <a:srgbClr val="1E4C7E"/>
              </a:solidFill>
              <a:latin typeface="Arial" panose="020B0604020202020204" pitchFamily="34" charset="0"/>
              <a:cs typeface="Arial" panose="020B0604020202020204" pitchFamily="34" charset="0"/>
            </a:rPr>
            <a:t>Texas</a:t>
          </a:r>
        </a:p>
      </cdr:txBody>
    </cdr:sp>
  </cdr:relSizeAnchor>
  <cdr:relSizeAnchor xmlns:cdr="http://schemas.openxmlformats.org/drawingml/2006/chartDrawing">
    <cdr:from>
      <cdr:x>0.96088</cdr:x>
      <cdr:y>0.79711</cdr:y>
    </cdr:from>
    <cdr:to>
      <cdr:x>0.96088</cdr:x>
      <cdr:y>0.8056</cdr:y>
    </cdr:to>
    <cdr:cxnSp macro="">
      <cdr:nvCxnSpPr>
        <cdr:cNvPr id="14" name="Straight Connector 13">
          <a:extLst xmlns:a="http://schemas.openxmlformats.org/drawingml/2006/main">
            <a:ext uri="{FF2B5EF4-FFF2-40B4-BE49-F238E27FC236}">
              <a16:creationId xmlns:a16="http://schemas.microsoft.com/office/drawing/2014/main" id="{D7D73B52-82AE-4BED-BDD6-B3064C84566E}"/>
            </a:ext>
          </a:extLst>
        </cdr:cNvPr>
        <cdr:cNvCxnSpPr/>
      </cdr:nvCxnSpPr>
      <cdr:spPr>
        <a:xfrm xmlns:a="http://schemas.openxmlformats.org/drawingml/2006/main">
          <a:off x="9115772" y="4464366"/>
          <a:ext cx="0" cy="4755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absoluteAnchor>
    <xdr:pos x="0" y="0"/>
    <xdr:ext cx="9487647" cy="5595471"/>
    <xdr:graphicFrame macro="">
      <xdr:nvGraphicFramePr>
        <xdr:cNvPr id="2" name="Chart 1">
          <a:extLst>
            <a:ext uri="{FF2B5EF4-FFF2-40B4-BE49-F238E27FC236}">
              <a16:creationId xmlns:a16="http://schemas.microsoft.com/office/drawing/2014/main" id="{B7B88EB9-6F70-4791-A4C2-C71A19FF8AE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0.00972</cdr:x>
      <cdr:y>0.00867</cdr:y>
    </cdr:from>
    <cdr:to>
      <cdr:x>0.97646</cdr:x>
      <cdr:y>0.11092</cdr:y>
    </cdr:to>
    <cdr:sp macro="" textlink="">
      <cdr:nvSpPr>
        <cdr:cNvPr id="8" name="TextBox 1"/>
        <cdr:cNvSpPr txBox="1"/>
      </cdr:nvSpPr>
      <cdr:spPr>
        <a:xfrm xmlns:a="http://schemas.openxmlformats.org/drawingml/2006/main">
          <a:off x="92276" y="48641"/>
          <a:ext cx="9180574" cy="57364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kern="800" baseline="0">
              <a:solidFill>
                <a:srgbClr val="2B5280"/>
              </a:solidFill>
              <a:effectLst/>
              <a:latin typeface="Arial" panose="020B0604020202020204" pitchFamily="34" charset="0"/>
              <a:ea typeface="+mn-ea"/>
              <a:cs typeface="Arial" panose="020B0604020202020204" pitchFamily="34" charset="0"/>
            </a:rPr>
            <a:t>Chart 4</a:t>
          </a:r>
          <a:endParaRPr lang="en-US" sz="1400" b="1" kern="800">
            <a:solidFill>
              <a:srgbClr val="2B5280"/>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kern="800" baseline="0">
              <a:solidFill>
                <a:srgbClr val="2B5280"/>
              </a:solidFill>
              <a:effectLst/>
              <a:latin typeface="Arial" panose="020B0604020202020204" pitchFamily="34" charset="0"/>
              <a:ea typeface="+mn-ea"/>
              <a:cs typeface="Arial" panose="020B0604020202020204" pitchFamily="34" charset="0"/>
            </a:rPr>
            <a:t>Border Employment Almost Back to Prepandemic Levels</a:t>
          </a:r>
          <a:endParaRPr lang="en-US" sz="1400" b="1" kern="800">
            <a:solidFill>
              <a:srgbClr val="2B528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0.01169</cdr:x>
      <cdr:y>0.09917</cdr:y>
    </cdr:from>
    <cdr:to>
      <cdr:x>0.2906</cdr:x>
      <cdr:y>0.13158</cdr:y>
    </cdr:to>
    <cdr:sp macro="" textlink="">
      <cdr:nvSpPr>
        <cdr:cNvPr id="9" name="TextBox 4"/>
        <cdr:cNvSpPr txBox="1"/>
      </cdr:nvSpPr>
      <cdr:spPr>
        <a:xfrm xmlns:a="http://schemas.openxmlformats.org/drawingml/2006/main">
          <a:off x="111012" y="556366"/>
          <a:ext cx="2648648" cy="18182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kern="800" baseline="0">
              <a:solidFill>
                <a:srgbClr val="1E1E20"/>
              </a:solidFill>
              <a:latin typeface="Arial" panose="020B0604020202020204" pitchFamily="34" charset="0"/>
              <a:cs typeface="Arial" panose="020B0604020202020204" pitchFamily="34" charset="0"/>
            </a:rPr>
            <a:t>Percent change, Dec. 2021/Feb. 2020</a:t>
          </a:r>
        </a:p>
      </cdr:txBody>
    </cdr:sp>
  </cdr:relSizeAnchor>
  <cdr:relSizeAnchor xmlns:cdr="http://schemas.openxmlformats.org/drawingml/2006/chartDrawing">
    <cdr:from>
      <cdr:x>0.01071</cdr:x>
      <cdr:y>0.89683</cdr:y>
    </cdr:from>
    <cdr:to>
      <cdr:x>0.99975</cdr:x>
      <cdr:y>0.9898</cdr:y>
    </cdr:to>
    <cdr:sp macro="" textlink="">
      <cdr:nvSpPr>
        <cdr:cNvPr id="5" name="TextBox 5"/>
        <cdr:cNvSpPr txBox="1"/>
      </cdr:nvSpPr>
      <cdr:spPr>
        <a:xfrm xmlns:a="http://schemas.openxmlformats.org/drawingml/2006/main">
          <a:off x="101688" y="5031418"/>
          <a:ext cx="9392344" cy="5215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NOTES: Data show Dec. 2021/Feb. 2020 nonannualized job growth. Numbers in parentheses indicate share of state employment in December 2021.</a:t>
          </a:r>
        </a:p>
        <a:p xmlns:a="http://schemas.openxmlformats.org/drawingml/2006/main">
          <a:pPr>
            <a:lnSpc>
              <a:spcPct val="100000"/>
            </a:lnSpc>
            <a:spcAft>
              <a:spcPts val="200"/>
            </a:spcAft>
          </a:pPr>
          <a:r>
            <a:rPr lang="en-US" sz="1100" b="0" i="0" kern="900" baseline="0">
              <a:solidFill>
                <a:srgbClr val="1E1E20"/>
              </a:solidFill>
              <a:effectLst/>
              <a:latin typeface="Arial" panose="020B0604020202020204" pitchFamily="34" charset="0"/>
              <a:ea typeface="+mn-ea"/>
              <a:cs typeface="Arial" panose="020B0604020202020204" pitchFamily="34" charset="0"/>
            </a:rPr>
            <a:t>SOURCES: Bureau of Labor Statistics; Texas Workforce Commission; Federal Reserve Bank of Dallas. </a:t>
          </a:r>
          <a:endParaRPr lang="en-US" sz="1100" kern="900" baseline="0">
            <a:solidFill>
              <a:srgbClr val="1E1E2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0.67202</cdr:x>
      <cdr:y>0.96944</cdr:y>
    </cdr:from>
    <cdr:to>
      <cdr:x>0.99097</cdr:x>
      <cdr:y>1</cdr:y>
    </cdr:to>
    <cdr:sp macro="" textlink="">
      <cdr:nvSpPr>
        <cdr:cNvPr id="2" name="TextBox 1"/>
        <cdr:cNvSpPr txBox="1"/>
      </cdr:nvSpPr>
      <cdr:spPr>
        <a:xfrm xmlns:a="http://schemas.openxmlformats.org/drawingml/2006/main">
          <a:off x="6371895" y="5431222"/>
          <a:ext cx="3024190" cy="171210"/>
        </a:xfrm>
        <a:prstGeom xmlns:a="http://schemas.openxmlformats.org/drawingml/2006/main" prst="rect">
          <a:avLst/>
        </a:prstGeom>
        <a:noFill xmlns:a="http://schemas.openxmlformats.org/drawingml/2006/main"/>
      </cdr:spPr>
      <cdr:txBody>
        <a:bodyPr xmlns:a="http://schemas.openxmlformats.org/drawingml/2006/main" vertOverflow="clip" wrap="square" lIns="0" tIns="0" rIns="0" bIns="0" rtlCol="0" anchor="ctr"/>
        <a:lstStyle xmlns:a="http://schemas.openxmlformats.org/drawingml/2006/main"/>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userShapes>
</file>

<file path=xl/theme/theme1.xml><?xml version="1.0" encoding="utf-8"?>
<a:theme xmlns:a="http://schemas.openxmlformats.org/drawingml/2006/main" name="Dallasfed.org">
  <a:themeElements>
    <a:clrScheme name="Dallasfed.org">
      <a:dk1>
        <a:srgbClr val="656668"/>
      </a:dk1>
      <a:lt1>
        <a:sysClr val="window" lastClr="FFFFFF"/>
      </a:lt1>
      <a:dk2>
        <a:srgbClr val="1F497D"/>
      </a:dk2>
      <a:lt2>
        <a:srgbClr val="EEECE1"/>
      </a:lt2>
      <a:accent1>
        <a:srgbClr val="BC151E"/>
      </a:accent1>
      <a:accent2>
        <a:srgbClr val="D3B178"/>
      </a:accent2>
      <a:accent3>
        <a:srgbClr val="354B5F"/>
      </a:accent3>
      <a:accent4>
        <a:srgbClr val="BDC9D5"/>
      </a:accent4>
      <a:accent5>
        <a:srgbClr val="7EB1AD"/>
      </a:accent5>
      <a:accent6>
        <a:srgbClr val="624199"/>
      </a:accent6>
      <a:hlink>
        <a:srgbClr val="838448"/>
      </a:hlink>
      <a:folHlink>
        <a:srgbClr val="800080"/>
      </a:folHlink>
    </a:clrScheme>
    <a:fontScheme name="dallasfed.org">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870B4-FEBA-4F8F-9FCB-F9A80A0E3DEB}">
  <dimension ref="A1:AC69"/>
  <sheetViews>
    <sheetView zoomScale="74" workbookViewId="0">
      <selection activeCell="F19" sqref="F19"/>
    </sheetView>
  </sheetViews>
  <sheetFormatPr defaultColWidth="8.7265625" defaultRowHeight="14.5" x14ac:dyDescent="0.35"/>
  <cols>
    <col min="1" max="16384" width="8.7265625" style="10"/>
  </cols>
  <sheetData>
    <row r="1" spans="1:19" x14ac:dyDescent="0.35">
      <c r="A1" s="15" t="s">
        <v>248</v>
      </c>
      <c r="B1" s="15" t="s">
        <v>434</v>
      </c>
      <c r="C1" s="15" t="s">
        <v>245</v>
      </c>
      <c r="D1" s="15" t="s">
        <v>246</v>
      </c>
      <c r="E1" s="15" t="s">
        <v>146</v>
      </c>
      <c r="F1" s="15" t="s">
        <v>442</v>
      </c>
      <c r="G1" s="15" t="s">
        <v>443</v>
      </c>
      <c r="H1" s="15" t="s">
        <v>441</v>
      </c>
      <c r="I1" s="15" t="s">
        <v>170</v>
      </c>
      <c r="J1" s="15" t="s">
        <v>249</v>
      </c>
      <c r="K1" s="15" t="s">
        <v>444</v>
      </c>
      <c r="L1" s="15" t="s">
        <v>445</v>
      </c>
      <c r="M1" s="18" t="s">
        <v>437</v>
      </c>
      <c r="N1" s="15" t="s">
        <v>454</v>
      </c>
      <c r="Q1" s="10" t="s">
        <v>436</v>
      </c>
      <c r="R1" s="10" t="s">
        <v>435</v>
      </c>
      <c r="S1" s="10" t="s">
        <v>439</v>
      </c>
    </row>
    <row r="2" spans="1:19" x14ac:dyDescent="0.35">
      <c r="A2" s="16" t="s">
        <v>250</v>
      </c>
      <c r="B2" s="16" t="s">
        <v>251</v>
      </c>
      <c r="C2" s="16" t="s">
        <v>252</v>
      </c>
      <c r="D2" s="16" t="s">
        <v>247</v>
      </c>
      <c r="F2" s="17">
        <v>46493</v>
      </c>
      <c r="G2" s="17">
        <v>49948</v>
      </c>
      <c r="H2" s="17">
        <v>59494</v>
      </c>
      <c r="I2" s="16">
        <f t="shared" ref="I2:I40" si="0">(G2/F2-1)*100</f>
        <v>7.4312262060955314</v>
      </c>
      <c r="J2" s="16">
        <f t="shared" ref="J2:J40" si="1">G2/H2*100</f>
        <v>83.954684506000604</v>
      </c>
      <c r="K2" s="10">
        <f t="shared" ref="K2:K40" si="2">F2/$S$2</f>
        <v>47066.576792342858</v>
      </c>
      <c r="L2" s="10">
        <f t="shared" ref="L2:L40" si="3">G2/$S$3</f>
        <v>49948</v>
      </c>
      <c r="M2" s="10">
        <f t="shared" ref="M2:M40" si="4">(L2/K2-1)*100</f>
        <v>6.1220156723314378</v>
      </c>
      <c r="N2" s="10">
        <f t="shared" ref="N2:N40" si="5">RANK(J2,$J$2:$J$69)</f>
        <v>17</v>
      </c>
      <c r="Q2" s="10">
        <v>2019</v>
      </c>
      <c r="R2" s="10">
        <v>255.65700000000001</v>
      </c>
      <c r="S2" s="10">
        <f>R2/R3</f>
        <v>0.98781350097175169</v>
      </c>
    </row>
    <row r="3" spans="1:19" x14ac:dyDescent="0.35">
      <c r="A3" s="16" t="s">
        <v>253</v>
      </c>
      <c r="B3" s="16" t="s">
        <v>254</v>
      </c>
      <c r="C3" s="16" t="s">
        <v>255</v>
      </c>
      <c r="D3" s="16" t="s">
        <v>247</v>
      </c>
      <c r="F3" s="17">
        <v>41620</v>
      </c>
      <c r="G3" s="17">
        <v>45608</v>
      </c>
      <c r="H3" s="17">
        <v>59494</v>
      </c>
      <c r="I3" s="16">
        <f t="shared" si="0"/>
        <v>9.5819317635752022</v>
      </c>
      <c r="J3" s="16">
        <f t="shared" si="1"/>
        <v>76.659831243486735</v>
      </c>
      <c r="K3" s="10">
        <f t="shared" si="2"/>
        <v>42133.459361566471</v>
      </c>
      <c r="L3" s="10">
        <f t="shared" si="3"/>
        <v>45608</v>
      </c>
      <c r="M3" s="10">
        <f t="shared" si="4"/>
        <v>8.2465116586248222</v>
      </c>
      <c r="N3" s="10">
        <f t="shared" si="5"/>
        <v>32</v>
      </c>
      <c r="Q3" s="10">
        <v>2020</v>
      </c>
      <c r="R3" s="10">
        <v>258.81099999999998</v>
      </c>
      <c r="S3" s="10">
        <f>R3/R3</f>
        <v>1</v>
      </c>
    </row>
    <row r="4" spans="1:19" x14ac:dyDescent="0.35">
      <c r="A4" s="16" t="s">
        <v>256</v>
      </c>
      <c r="B4" s="16" t="s">
        <v>257</v>
      </c>
      <c r="C4" s="16" t="s">
        <v>258</v>
      </c>
      <c r="D4" s="16" t="s">
        <v>247</v>
      </c>
      <c r="F4" s="17">
        <v>49008</v>
      </c>
      <c r="G4" s="17">
        <v>51116</v>
      </c>
      <c r="H4" s="17">
        <v>59494</v>
      </c>
      <c r="I4" s="16">
        <f t="shared" si="0"/>
        <v>4.30133855697028</v>
      </c>
      <c r="J4" s="16">
        <f t="shared" si="1"/>
        <v>85.917907688170231</v>
      </c>
      <c r="K4" s="10">
        <f t="shared" si="2"/>
        <v>49612.603949823388</v>
      </c>
      <c r="L4" s="10">
        <f t="shared" si="3"/>
        <v>51116</v>
      </c>
      <c r="M4" s="10">
        <f t="shared" si="4"/>
        <v>3.0302703960007893</v>
      </c>
      <c r="N4" s="10">
        <f t="shared" si="5"/>
        <v>14</v>
      </c>
    </row>
    <row r="5" spans="1:19" x14ac:dyDescent="0.35">
      <c r="A5" s="16" t="s">
        <v>259</v>
      </c>
      <c r="B5" s="16" t="s">
        <v>260</v>
      </c>
      <c r="C5" s="16" t="s">
        <v>261</v>
      </c>
      <c r="D5" s="16" t="s">
        <v>247</v>
      </c>
      <c r="F5" s="17">
        <v>52626</v>
      </c>
      <c r="G5" s="17">
        <v>50248</v>
      </c>
      <c r="H5" s="17">
        <v>59494</v>
      </c>
      <c r="I5" s="16">
        <f t="shared" si="0"/>
        <v>-4.5186789799718792</v>
      </c>
      <c r="J5" s="16">
        <f t="shared" si="1"/>
        <v>84.458937035667461</v>
      </c>
      <c r="K5" s="10">
        <f t="shared" si="2"/>
        <v>53275.238643964367</v>
      </c>
      <c r="L5" s="10">
        <f t="shared" si="3"/>
        <v>50248</v>
      </c>
      <c r="M5" s="10">
        <f t="shared" si="4"/>
        <v>-5.6822620057983109</v>
      </c>
      <c r="N5" s="10">
        <f t="shared" si="5"/>
        <v>15</v>
      </c>
      <c r="Q5" s="10" t="s">
        <v>440</v>
      </c>
    </row>
    <row r="6" spans="1:19" x14ac:dyDescent="0.35">
      <c r="A6" s="16" t="s">
        <v>263</v>
      </c>
      <c r="B6" s="16" t="s">
        <v>264</v>
      </c>
      <c r="C6" s="16" t="s">
        <v>262</v>
      </c>
      <c r="D6" s="16" t="s">
        <v>247</v>
      </c>
      <c r="F6" s="17">
        <v>41161</v>
      </c>
      <c r="G6" s="17">
        <v>43356</v>
      </c>
      <c r="H6" s="17">
        <v>59494</v>
      </c>
      <c r="I6" s="16">
        <f t="shared" si="0"/>
        <v>5.3327178639974715</v>
      </c>
      <c r="J6" s="16">
        <f t="shared" si="1"/>
        <v>72.874575587454189</v>
      </c>
      <c r="K6" s="10">
        <f t="shared" si="2"/>
        <v>41668.796751115748</v>
      </c>
      <c r="L6" s="10">
        <f t="shared" si="3"/>
        <v>43356</v>
      </c>
      <c r="M6" s="10">
        <f t="shared" si="4"/>
        <v>4.0490808001051093</v>
      </c>
      <c r="N6" s="10">
        <f t="shared" si="5"/>
        <v>45</v>
      </c>
      <c r="Q6" s="10" t="s">
        <v>436</v>
      </c>
      <c r="R6" s="10" t="s">
        <v>438</v>
      </c>
    </row>
    <row r="7" spans="1:19" x14ac:dyDescent="0.35">
      <c r="A7" s="16" t="s">
        <v>265</v>
      </c>
      <c r="B7" s="16" t="s">
        <v>266</v>
      </c>
      <c r="C7" s="16" t="s">
        <v>659</v>
      </c>
      <c r="D7" s="16" t="s">
        <v>247</v>
      </c>
      <c r="F7" s="17">
        <v>62460</v>
      </c>
      <c r="G7" s="17">
        <v>64913</v>
      </c>
      <c r="H7" s="17">
        <v>59494</v>
      </c>
      <c r="I7" s="16">
        <f t="shared" si="0"/>
        <v>3.9273134806276033</v>
      </c>
      <c r="J7" s="16">
        <f t="shared" si="1"/>
        <v>109.10848152754899</v>
      </c>
      <c r="K7" s="10">
        <f t="shared" si="2"/>
        <v>63230.559147607921</v>
      </c>
      <c r="L7" s="10">
        <f t="shared" si="3"/>
        <v>64913</v>
      </c>
      <c r="M7" s="10">
        <f t="shared" si="4"/>
        <v>2.6608033758874772</v>
      </c>
      <c r="N7" s="19">
        <f t="shared" si="5"/>
        <v>2</v>
      </c>
      <c r="Q7" s="10">
        <v>2019</v>
      </c>
      <c r="R7" s="10">
        <v>56039</v>
      </c>
    </row>
    <row r="8" spans="1:19" x14ac:dyDescent="0.35">
      <c r="A8" s="16" t="s">
        <v>268</v>
      </c>
      <c r="B8" s="16" t="s">
        <v>269</v>
      </c>
      <c r="C8" s="16" t="s">
        <v>270</v>
      </c>
      <c r="D8" s="16" t="s">
        <v>247</v>
      </c>
      <c r="F8" s="17">
        <v>30533</v>
      </c>
      <c r="G8" s="17">
        <v>31834</v>
      </c>
      <c r="H8" s="17">
        <v>59494</v>
      </c>
      <c r="I8" s="16">
        <f t="shared" si="0"/>
        <v>4.2609635476369867</v>
      </c>
      <c r="J8" s="16">
        <f t="shared" si="1"/>
        <v>53.507916764715766</v>
      </c>
      <c r="K8" s="10">
        <f t="shared" si="2"/>
        <v>30909.680794971384</v>
      </c>
      <c r="L8" s="10">
        <f t="shared" si="3"/>
        <v>31834</v>
      </c>
      <c r="M8" s="10">
        <f t="shared" si="4"/>
        <v>2.9903874166794742</v>
      </c>
      <c r="N8" s="10">
        <f t="shared" si="5"/>
        <v>63</v>
      </c>
      <c r="Q8" s="10">
        <v>2020</v>
      </c>
      <c r="R8" s="10">
        <v>59494</v>
      </c>
    </row>
    <row r="9" spans="1:19" x14ac:dyDescent="0.35">
      <c r="A9" s="16" t="s">
        <v>271</v>
      </c>
      <c r="B9" s="16" t="s">
        <v>272</v>
      </c>
      <c r="C9" s="16" t="s">
        <v>273</v>
      </c>
      <c r="D9" s="16" t="s">
        <v>247</v>
      </c>
      <c r="F9" s="17">
        <v>44014</v>
      </c>
      <c r="G9" s="17">
        <v>45105</v>
      </c>
      <c r="H9" s="17">
        <v>59494</v>
      </c>
      <c r="I9" s="16">
        <f t="shared" si="0"/>
        <v>2.4787567592129855</v>
      </c>
      <c r="J9" s="16">
        <f t="shared" si="1"/>
        <v>75.814367835411971</v>
      </c>
      <c r="K9" s="10">
        <f t="shared" si="2"/>
        <v>44556.993761172191</v>
      </c>
      <c r="L9" s="10">
        <f t="shared" si="3"/>
        <v>45105</v>
      </c>
      <c r="M9" s="10">
        <f t="shared" si="4"/>
        <v>1.2298994895507454</v>
      </c>
      <c r="N9" s="10">
        <f t="shared" si="5"/>
        <v>38</v>
      </c>
    </row>
    <row r="10" spans="1:19" x14ac:dyDescent="0.35">
      <c r="A10" s="16" t="s">
        <v>274</v>
      </c>
      <c r="B10" s="16" t="s">
        <v>651</v>
      </c>
      <c r="C10" s="16" t="s">
        <v>660</v>
      </c>
      <c r="D10" s="16" t="s">
        <v>247</v>
      </c>
      <c r="F10" s="17">
        <v>45115</v>
      </c>
      <c r="G10" s="17">
        <v>47281</v>
      </c>
      <c r="H10" s="17">
        <v>59494</v>
      </c>
      <c r="I10" s="16">
        <f t="shared" si="0"/>
        <v>4.8010639476892436</v>
      </c>
      <c r="J10" s="16">
        <f t="shared" si="1"/>
        <v>79.471879517262238</v>
      </c>
      <c r="K10" s="10">
        <f t="shared" si="2"/>
        <v>45671.576624148758</v>
      </c>
      <c r="L10" s="10">
        <f t="shared" si="3"/>
        <v>47281</v>
      </c>
      <c r="M10" s="10">
        <f t="shared" si="4"/>
        <v>3.5239058837313264</v>
      </c>
      <c r="N10" s="10">
        <f t="shared" si="5"/>
        <v>24</v>
      </c>
    </row>
    <row r="11" spans="1:19" x14ac:dyDescent="0.35">
      <c r="A11" s="16" t="s">
        <v>275</v>
      </c>
      <c r="B11" s="16" t="s">
        <v>276</v>
      </c>
      <c r="C11" s="16" t="s">
        <v>277</v>
      </c>
      <c r="D11" s="16" t="s">
        <v>247</v>
      </c>
      <c r="F11" s="17">
        <v>44195</v>
      </c>
      <c r="G11" s="17">
        <v>46860</v>
      </c>
      <c r="H11" s="17">
        <v>59494</v>
      </c>
      <c r="I11" s="16">
        <f t="shared" si="0"/>
        <v>6.0300939020251132</v>
      </c>
      <c r="J11" s="16">
        <f t="shared" si="1"/>
        <v>78.764245133963087</v>
      </c>
      <c r="K11" s="10">
        <f t="shared" si="2"/>
        <v>44740.226729563437</v>
      </c>
      <c r="L11" s="10">
        <f t="shared" si="3"/>
        <v>46860</v>
      </c>
      <c r="M11" s="10">
        <f t="shared" si="4"/>
        <v>4.7379582657230079</v>
      </c>
      <c r="N11" s="10">
        <f t="shared" si="5"/>
        <v>28</v>
      </c>
    </row>
    <row r="12" spans="1:19" x14ac:dyDescent="0.35">
      <c r="A12" s="16" t="s">
        <v>278</v>
      </c>
      <c r="B12" s="16" t="s">
        <v>279</v>
      </c>
      <c r="C12" s="16" t="s">
        <v>280</v>
      </c>
      <c r="D12" s="16" t="s">
        <v>247</v>
      </c>
      <c r="F12" s="17">
        <v>57635</v>
      </c>
      <c r="G12" s="17">
        <v>58426</v>
      </c>
      <c r="H12" s="17">
        <v>59494</v>
      </c>
      <c r="I12" s="16">
        <f t="shared" si="0"/>
        <v>1.3724299470807777</v>
      </c>
      <c r="J12" s="16">
        <f t="shared" si="1"/>
        <v>98.204860994385996</v>
      </c>
      <c r="K12" s="10">
        <f t="shared" si="2"/>
        <v>58346.03388524468</v>
      </c>
      <c r="L12" s="10">
        <f t="shared" si="3"/>
        <v>58426</v>
      </c>
      <c r="M12" s="10">
        <f t="shared" si="4"/>
        <v>0.13705492803948172</v>
      </c>
      <c r="N12" s="19">
        <f t="shared" si="5"/>
        <v>5</v>
      </c>
    </row>
    <row r="13" spans="1:19" x14ac:dyDescent="0.35">
      <c r="A13" s="16" t="s">
        <v>281</v>
      </c>
      <c r="B13" s="16" t="s">
        <v>652</v>
      </c>
      <c r="C13" s="16" t="s">
        <v>661</v>
      </c>
      <c r="D13" s="16" t="s">
        <v>247</v>
      </c>
      <c r="F13" s="17">
        <v>41965</v>
      </c>
      <c r="G13" s="17">
        <v>44037</v>
      </c>
      <c r="H13" s="17">
        <v>59494</v>
      </c>
      <c r="I13" s="16">
        <f t="shared" si="0"/>
        <v>4.9374478732276961</v>
      </c>
      <c r="J13" s="16">
        <f t="shared" si="1"/>
        <v>74.019228829797967</v>
      </c>
      <c r="K13" s="10">
        <f t="shared" si="2"/>
        <v>42482.715572035966</v>
      </c>
      <c r="L13" s="10">
        <f t="shared" si="3"/>
        <v>44037</v>
      </c>
      <c r="M13" s="10">
        <f t="shared" si="4"/>
        <v>3.658627766693745</v>
      </c>
      <c r="N13" s="10">
        <f t="shared" si="5"/>
        <v>42</v>
      </c>
    </row>
    <row r="14" spans="1:19" x14ac:dyDescent="0.35">
      <c r="A14" s="16" t="s">
        <v>282</v>
      </c>
      <c r="B14" s="16" t="s">
        <v>653</v>
      </c>
      <c r="C14" s="16" t="s">
        <v>662</v>
      </c>
      <c r="D14" s="16" t="s">
        <v>247</v>
      </c>
      <c r="E14" s="10" t="s">
        <v>146</v>
      </c>
      <c r="F14" s="17">
        <v>30187</v>
      </c>
      <c r="G14" s="17">
        <v>33690</v>
      </c>
      <c r="H14" s="17">
        <v>59494</v>
      </c>
      <c r="I14" s="16">
        <f t="shared" si="0"/>
        <v>11.604332991022638</v>
      </c>
      <c r="J14" s="16">
        <f t="shared" si="1"/>
        <v>56.627559081588061</v>
      </c>
      <c r="K14" s="10">
        <f t="shared" si="2"/>
        <v>30559.412247659948</v>
      </c>
      <c r="L14" s="10">
        <f t="shared" si="3"/>
        <v>33690</v>
      </c>
      <c r="M14" s="10">
        <f t="shared" si="4"/>
        <v>10.244266895479237</v>
      </c>
      <c r="N14" s="10">
        <f t="shared" si="5"/>
        <v>60</v>
      </c>
    </row>
    <row r="15" spans="1:19" x14ac:dyDescent="0.35">
      <c r="A15" s="16" t="s">
        <v>283</v>
      </c>
      <c r="B15" s="16" t="s">
        <v>284</v>
      </c>
      <c r="C15" s="16" t="s">
        <v>285</v>
      </c>
      <c r="D15" s="16" t="s">
        <v>247</v>
      </c>
      <c r="F15" s="17">
        <v>40449</v>
      </c>
      <c r="G15" s="17">
        <v>42771</v>
      </c>
      <c r="H15" s="17">
        <v>59494</v>
      </c>
      <c r="I15" s="16">
        <f t="shared" si="0"/>
        <v>5.7405621894237147</v>
      </c>
      <c r="J15" s="16">
        <f t="shared" si="1"/>
        <v>71.891283154603826</v>
      </c>
      <c r="K15" s="10">
        <f t="shared" si="2"/>
        <v>40948.012919654066</v>
      </c>
      <c r="L15" s="10">
        <f t="shared" si="3"/>
        <v>42771</v>
      </c>
      <c r="M15" s="10">
        <f t="shared" si="4"/>
        <v>4.4519549310558792</v>
      </c>
      <c r="N15" s="10">
        <f t="shared" si="5"/>
        <v>47</v>
      </c>
    </row>
    <row r="16" spans="1:19" x14ac:dyDescent="0.35">
      <c r="A16" s="16" t="s">
        <v>286</v>
      </c>
      <c r="B16" s="16" t="s">
        <v>287</v>
      </c>
      <c r="C16" s="16" t="s">
        <v>267</v>
      </c>
      <c r="D16" s="16" t="s">
        <v>247</v>
      </c>
      <c r="F16" s="17">
        <v>46469</v>
      </c>
      <c r="G16" s="17">
        <v>48150</v>
      </c>
      <c r="H16" s="17">
        <v>59494</v>
      </c>
      <c r="I16" s="16">
        <f t="shared" si="0"/>
        <v>3.6174654070455503</v>
      </c>
      <c r="J16" s="16">
        <f t="shared" si="1"/>
        <v>80.932531011530571</v>
      </c>
      <c r="K16" s="10">
        <f t="shared" si="2"/>
        <v>47042.280708136284</v>
      </c>
      <c r="L16" s="10">
        <f t="shared" si="3"/>
        <v>48150</v>
      </c>
      <c r="M16" s="10">
        <f t="shared" si="4"/>
        <v>2.3547312655530561</v>
      </c>
      <c r="N16" s="10">
        <f t="shared" si="5"/>
        <v>21</v>
      </c>
    </row>
    <row r="17" spans="1:14" x14ac:dyDescent="0.35">
      <c r="A17" s="16" t="s">
        <v>288</v>
      </c>
      <c r="B17" s="16" t="s">
        <v>289</v>
      </c>
      <c r="C17" s="16" t="s">
        <v>290</v>
      </c>
      <c r="D17" s="16" t="s">
        <v>247</v>
      </c>
      <c r="F17" s="17">
        <v>46336</v>
      </c>
      <c r="G17" s="17">
        <v>48060</v>
      </c>
      <c r="H17" s="17">
        <v>59494</v>
      </c>
      <c r="I17" s="16">
        <f t="shared" si="0"/>
        <v>3.720649171270729</v>
      </c>
      <c r="J17" s="16">
        <f t="shared" si="1"/>
        <v>80.781255252630515</v>
      </c>
      <c r="K17" s="10">
        <f t="shared" si="2"/>
        <v>46907.639908158191</v>
      </c>
      <c r="L17" s="10">
        <f t="shared" si="3"/>
        <v>48060</v>
      </c>
      <c r="M17" s="10">
        <f t="shared" si="4"/>
        <v>2.4566575809357394</v>
      </c>
      <c r="N17" s="10">
        <f t="shared" si="5"/>
        <v>22</v>
      </c>
    </row>
    <row r="18" spans="1:14" x14ac:dyDescent="0.35">
      <c r="A18" s="16" t="s">
        <v>291</v>
      </c>
      <c r="B18" s="16" t="s">
        <v>292</v>
      </c>
      <c r="C18" s="16" t="s">
        <v>293</v>
      </c>
      <c r="D18" s="16" t="s">
        <v>247</v>
      </c>
      <c r="F18" s="17">
        <v>40543</v>
      </c>
      <c r="G18" s="17">
        <v>42869</v>
      </c>
      <c r="H18" s="17">
        <v>59494</v>
      </c>
      <c r="I18" s="16">
        <f t="shared" si="0"/>
        <v>5.7371186148040376</v>
      </c>
      <c r="J18" s="16">
        <f t="shared" si="1"/>
        <v>72.056005647628325</v>
      </c>
      <c r="K18" s="10">
        <f t="shared" si="2"/>
        <v>41043.172582796476</v>
      </c>
      <c r="L18" s="10">
        <f t="shared" si="3"/>
        <v>42869</v>
      </c>
      <c r="M18" s="10">
        <f t="shared" si="4"/>
        <v>4.44855332155496</v>
      </c>
      <c r="N18" s="10">
        <f t="shared" si="5"/>
        <v>46</v>
      </c>
    </row>
    <row r="19" spans="1:14" x14ac:dyDescent="0.35">
      <c r="A19" s="16" t="s">
        <v>294</v>
      </c>
      <c r="B19" s="16" t="s">
        <v>295</v>
      </c>
      <c r="C19" s="16" t="s">
        <v>296</v>
      </c>
      <c r="D19" s="16" t="s">
        <v>247</v>
      </c>
      <c r="E19" s="10" t="s">
        <v>146</v>
      </c>
      <c r="F19" s="17">
        <v>38543</v>
      </c>
      <c r="G19" s="17">
        <v>41079</v>
      </c>
      <c r="H19" s="17">
        <v>59494</v>
      </c>
      <c r="I19" s="16">
        <f t="shared" si="0"/>
        <v>6.5796642710738595</v>
      </c>
      <c r="J19" s="16">
        <f t="shared" si="1"/>
        <v>69.04729888728275</v>
      </c>
      <c r="K19" s="10">
        <f t="shared" si="2"/>
        <v>39018.498898915343</v>
      </c>
      <c r="L19" s="10">
        <f t="shared" si="3"/>
        <v>41079</v>
      </c>
      <c r="M19" s="10">
        <f t="shared" si="4"/>
        <v>5.2808312960033854</v>
      </c>
      <c r="N19" s="10">
        <f t="shared" si="5"/>
        <v>53</v>
      </c>
    </row>
    <row r="20" spans="1:14" x14ac:dyDescent="0.35">
      <c r="A20" s="16" t="s">
        <v>297</v>
      </c>
      <c r="B20" s="16" t="s">
        <v>654</v>
      </c>
      <c r="C20" s="16" t="s">
        <v>663</v>
      </c>
      <c r="D20" s="16" t="s">
        <v>247</v>
      </c>
      <c r="F20" s="17">
        <v>59409</v>
      </c>
      <c r="G20" s="17">
        <v>61554</v>
      </c>
      <c r="H20" s="17">
        <v>59494</v>
      </c>
      <c r="I20" s="16">
        <f t="shared" si="0"/>
        <v>3.6105640559511265</v>
      </c>
      <c r="J20" s="16">
        <f t="shared" si="1"/>
        <v>103.46253403704576</v>
      </c>
      <c r="K20" s="10">
        <f t="shared" si="2"/>
        <v>60141.919442847247</v>
      </c>
      <c r="L20" s="10">
        <f t="shared" si="3"/>
        <v>61554</v>
      </c>
      <c r="M20" s="10">
        <f t="shared" si="4"/>
        <v>2.3479140177670166</v>
      </c>
      <c r="N20" s="19">
        <f t="shared" si="5"/>
        <v>3</v>
      </c>
    </row>
    <row r="21" spans="1:14" x14ac:dyDescent="0.35">
      <c r="A21" s="16" t="s">
        <v>298</v>
      </c>
      <c r="B21" s="16" t="s">
        <v>299</v>
      </c>
      <c r="C21" s="16" t="s">
        <v>300</v>
      </c>
      <c r="D21" s="16" t="s">
        <v>247</v>
      </c>
      <c r="F21" s="17">
        <v>47887</v>
      </c>
      <c r="G21" s="17">
        <v>51476</v>
      </c>
      <c r="H21" s="17">
        <v>59494</v>
      </c>
      <c r="I21" s="16">
        <f t="shared" si="0"/>
        <v>7.4947271702132001</v>
      </c>
      <c r="J21" s="16">
        <f t="shared" si="1"/>
        <v>86.523010723770469</v>
      </c>
      <c r="K21" s="10">
        <f t="shared" si="2"/>
        <v>48477.774350008011</v>
      </c>
      <c r="L21" s="10">
        <f t="shared" si="3"/>
        <v>51476</v>
      </c>
      <c r="M21" s="10">
        <f t="shared" si="4"/>
        <v>6.1847427820115985</v>
      </c>
      <c r="N21" s="10">
        <f t="shared" si="5"/>
        <v>13</v>
      </c>
    </row>
    <row r="22" spans="1:14" x14ac:dyDescent="0.35">
      <c r="A22" s="16" t="s">
        <v>301</v>
      </c>
      <c r="B22" s="16" t="s">
        <v>302</v>
      </c>
      <c r="C22" s="16" t="s">
        <v>303</v>
      </c>
      <c r="D22" s="16" t="s">
        <v>247</v>
      </c>
      <c r="E22" s="10" t="s">
        <v>146</v>
      </c>
      <c r="F22" s="17">
        <v>32061</v>
      </c>
      <c r="G22" s="17">
        <v>35133</v>
      </c>
      <c r="H22" s="17">
        <v>59494</v>
      </c>
      <c r="I22" s="16">
        <f t="shared" si="0"/>
        <v>9.5817348180031736</v>
      </c>
      <c r="J22" s="16">
        <f t="shared" si="1"/>
        <v>59.05301374928564</v>
      </c>
      <c r="K22" s="10">
        <f t="shared" si="2"/>
        <v>32456.531489456574</v>
      </c>
      <c r="L22" s="10">
        <f t="shared" si="3"/>
        <v>35133</v>
      </c>
      <c r="M22" s="10">
        <f t="shared" si="4"/>
        <v>8.2463171131298196</v>
      </c>
      <c r="N22" s="10">
        <f t="shared" si="5"/>
        <v>59</v>
      </c>
    </row>
    <row r="23" spans="1:14" x14ac:dyDescent="0.35">
      <c r="A23" s="16" t="s">
        <v>304</v>
      </c>
      <c r="B23" s="16" t="s">
        <v>305</v>
      </c>
      <c r="C23" s="16" t="s">
        <v>306</v>
      </c>
      <c r="D23" s="16" t="s">
        <v>247</v>
      </c>
      <c r="F23" s="17">
        <v>46427</v>
      </c>
      <c r="G23" s="17">
        <v>48384</v>
      </c>
      <c r="H23" s="17">
        <v>59494</v>
      </c>
      <c r="I23" s="16">
        <f t="shared" si="0"/>
        <v>4.2152195920477364</v>
      </c>
      <c r="J23" s="16">
        <f t="shared" si="1"/>
        <v>81.325847984670716</v>
      </c>
      <c r="K23" s="10">
        <f t="shared" si="2"/>
        <v>46999.762560774783</v>
      </c>
      <c r="L23" s="10">
        <f t="shared" si="3"/>
        <v>48384</v>
      </c>
      <c r="M23" s="10">
        <f t="shared" si="4"/>
        <v>2.94520091976056</v>
      </c>
      <c r="N23" s="10">
        <f t="shared" si="5"/>
        <v>20</v>
      </c>
    </row>
    <row r="24" spans="1:14" x14ac:dyDescent="0.35">
      <c r="A24" s="16" t="s">
        <v>307</v>
      </c>
      <c r="B24" s="16" t="s">
        <v>308</v>
      </c>
      <c r="C24" s="16" t="s">
        <v>1</v>
      </c>
      <c r="D24" s="16" t="s">
        <v>247</v>
      </c>
      <c r="E24" s="10" t="s">
        <v>146</v>
      </c>
      <c r="F24" s="17">
        <v>38681</v>
      </c>
      <c r="G24" s="17">
        <v>41732</v>
      </c>
      <c r="H24" s="17">
        <v>59494</v>
      </c>
      <c r="I24" s="16">
        <f t="shared" si="0"/>
        <v>7.8875933921046526</v>
      </c>
      <c r="J24" s="16">
        <f t="shared" si="1"/>
        <v>70.14488856019095</v>
      </c>
      <c r="K24" s="10">
        <f t="shared" si="2"/>
        <v>39158.201383103136</v>
      </c>
      <c r="L24" s="10">
        <f t="shared" si="3"/>
        <v>41732</v>
      </c>
      <c r="M24" s="10">
        <f t="shared" si="4"/>
        <v>6.5728213400717328</v>
      </c>
      <c r="N24" s="10">
        <f t="shared" si="5"/>
        <v>50</v>
      </c>
    </row>
    <row r="25" spans="1:14" x14ac:dyDescent="0.35">
      <c r="A25" s="16" t="s">
        <v>309</v>
      </c>
      <c r="B25" s="16" t="s">
        <v>310</v>
      </c>
      <c r="C25" s="16" t="s">
        <v>311</v>
      </c>
      <c r="D25" s="16" t="s">
        <v>247</v>
      </c>
      <c r="F25" s="17">
        <v>66866</v>
      </c>
      <c r="G25" s="17">
        <v>68885</v>
      </c>
      <c r="H25" s="17">
        <v>59494</v>
      </c>
      <c r="I25" s="16">
        <f t="shared" si="0"/>
        <v>3.0194717793796455</v>
      </c>
      <c r="J25" s="16">
        <f t="shared" si="1"/>
        <v>115.78478502033818</v>
      </c>
      <c r="K25" s="10">
        <f t="shared" si="2"/>
        <v>67690.915273198072</v>
      </c>
      <c r="L25" s="10">
        <f t="shared" si="3"/>
        <v>68885</v>
      </c>
      <c r="M25" s="10">
        <f t="shared" si="4"/>
        <v>1.7640250866495899</v>
      </c>
      <c r="N25" s="19">
        <f t="shared" si="5"/>
        <v>1</v>
      </c>
    </row>
    <row r="26" spans="1:14" x14ac:dyDescent="0.35">
      <c r="A26" s="16" t="s">
        <v>313</v>
      </c>
      <c r="B26" s="16" t="s">
        <v>314</v>
      </c>
      <c r="C26" s="16" t="s">
        <v>312</v>
      </c>
      <c r="D26" s="16" t="s">
        <v>247</v>
      </c>
      <c r="F26" s="17">
        <v>52968</v>
      </c>
      <c r="G26" s="17">
        <v>54759</v>
      </c>
      <c r="H26" s="17">
        <v>59494</v>
      </c>
      <c r="I26" s="16">
        <f t="shared" si="0"/>
        <v>3.3812868146805508</v>
      </c>
      <c r="J26" s="16">
        <f t="shared" si="1"/>
        <v>92.041214240091435</v>
      </c>
      <c r="K26" s="10">
        <f t="shared" si="2"/>
        <v>53621.457843908043</v>
      </c>
      <c r="L26" s="10">
        <f t="shared" si="3"/>
        <v>54759</v>
      </c>
      <c r="M26" s="10">
        <f t="shared" si="4"/>
        <v>2.1214308633743961</v>
      </c>
      <c r="N26" s="19">
        <f t="shared" si="5"/>
        <v>9</v>
      </c>
    </row>
    <row r="27" spans="1:14" x14ac:dyDescent="0.35">
      <c r="A27" s="16" t="s">
        <v>315</v>
      </c>
      <c r="B27" s="16" t="s">
        <v>316</v>
      </c>
      <c r="C27" s="16" t="s">
        <v>317</v>
      </c>
      <c r="D27" s="16" t="s">
        <v>247</v>
      </c>
      <c r="F27" s="17">
        <v>51218</v>
      </c>
      <c r="G27" s="17">
        <v>54950</v>
      </c>
      <c r="H27" s="17">
        <v>59494</v>
      </c>
      <c r="I27" s="16">
        <f t="shared" si="0"/>
        <v>7.2865008395486042</v>
      </c>
      <c r="J27" s="16">
        <f t="shared" si="1"/>
        <v>92.362255017312663</v>
      </c>
      <c r="K27" s="10">
        <f t="shared" si="2"/>
        <v>51849.868370512049</v>
      </c>
      <c r="L27" s="10">
        <f t="shared" si="3"/>
        <v>54950</v>
      </c>
      <c r="M27" s="10">
        <f t="shared" si="4"/>
        <v>5.9790540013232807</v>
      </c>
      <c r="N27" s="19">
        <f t="shared" si="5"/>
        <v>8</v>
      </c>
    </row>
    <row r="28" spans="1:14" x14ac:dyDescent="0.35">
      <c r="A28" s="16" t="s">
        <v>318</v>
      </c>
      <c r="B28" s="16" t="s">
        <v>655</v>
      </c>
      <c r="C28" s="16" t="s">
        <v>668</v>
      </c>
      <c r="D28" s="16" t="s">
        <v>247</v>
      </c>
      <c r="F28" s="17">
        <v>58884</v>
      </c>
      <c r="G28" s="17">
        <v>59893</v>
      </c>
      <c r="H28" s="17">
        <v>59494</v>
      </c>
      <c r="I28" s="16">
        <f t="shared" si="0"/>
        <v>1.7135384824400468</v>
      </c>
      <c r="J28" s="16">
        <f t="shared" si="1"/>
        <v>100.67065586445692</v>
      </c>
      <c r="K28" s="10">
        <f t="shared" si="2"/>
        <v>59610.44260082845</v>
      </c>
      <c r="L28" s="10">
        <f t="shared" si="3"/>
        <v>59893</v>
      </c>
      <c r="M28" s="10">
        <f t="shared" si="4"/>
        <v>0.47400654456408731</v>
      </c>
      <c r="N28" s="19">
        <f t="shared" si="5"/>
        <v>4</v>
      </c>
    </row>
    <row r="29" spans="1:14" x14ac:dyDescent="0.35">
      <c r="A29" s="16" t="s">
        <v>320</v>
      </c>
      <c r="B29" s="16" t="s">
        <v>321</v>
      </c>
      <c r="C29" s="16" t="s">
        <v>319</v>
      </c>
      <c r="D29" s="16" t="s">
        <v>247</v>
      </c>
      <c r="F29" s="17">
        <v>31115</v>
      </c>
      <c r="G29" s="17">
        <v>32334</v>
      </c>
      <c r="H29" s="17">
        <v>59494</v>
      </c>
      <c r="I29" s="16">
        <f t="shared" si="0"/>
        <v>3.9177245701430108</v>
      </c>
      <c r="J29" s="16">
        <f t="shared" si="1"/>
        <v>54.348337647493864</v>
      </c>
      <c r="K29" s="10">
        <f t="shared" si="2"/>
        <v>31498.860836980795</v>
      </c>
      <c r="L29" s="10">
        <f t="shared" si="3"/>
        <v>32334</v>
      </c>
      <c r="M29" s="10">
        <f t="shared" si="4"/>
        <v>2.6513313206511846</v>
      </c>
      <c r="N29" s="10">
        <f t="shared" si="5"/>
        <v>61</v>
      </c>
    </row>
    <row r="30" spans="1:14" x14ac:dyDescent="0.35">
      <c r="A30" s="16" t="s">
        <v>323</v>
      </c>
      <c r="B30" s="16" t="s">
        <v>324</v>
      </c>
      <c r="C30" s="16" t="s">
        <v>322</v>
      </c>
      <c r="D30" s="16" t="s">
        <v>247</v>
      </c>
      <c r="F30" s="17">
        <v>35533</v>
      </c>
      <c r="G30" s="17">
        <v>38190</v>
      </c>
      <c r="H30" s="17">
        <v>59494</v>
      </c>
      <c r="I30" s="16">
        <f t="shared" si="0"/>
        <v>7.4775560746348502</v>
      </c>
      <c r="J30" s="16">
        <f t="shared" si="1"/>
        <v>64.191347026590918</v>
      </c>
      <c r="K30" s="10">
        <f t="shared" si="2"/>
        <v>35971.365004674226</v>
      </c>
      <c r="L30" s="10">
        <f t="shared" si="3"/>
        <v>38190</v>
      </c>
      <c r="M30" s="10">
        <f t="shared" si="4"/>
        <v>6.1677809419728113</v>
      </c>
      <c r="N30" s="10">
        <f t="shared" si="5"/>
        <v>57</v>
      </c>
    </row>
    <row r="31" spans="1:14" x14ac:dyDescent="0.35">
      <c r="A31" s="16" t="s">
        <v>325</v>
      </c>
      <c r="B31" s="16" t="s">
        <v>326</v>
      </c>
      <c r="C31" s="16" t="s">
        <v>327</v>
      </c>
      <c r="D31" s="16" t="s">
        <v>247</v>
      </c>
      <c r="F31" s="17">
        <v>54523</v>
      </c>
      <c r="G31" s="17">
        <v>56093</v>
      </c>
      <c r="H31" s="17">
        <v>59494</v>
      </c>
      <c r="I31" s="16">
        <f t="shared" si="0"/>
        <v>2.8795187352126606</v>
      </c>
      <c r="J31" s="16">
        <f t="shared" si="1"/>
        <v>94.283457155343399</v>
      </c>
      <c r="K31" s="10">
        <f t="shared" si="2"/>
        <v>55195.641633125626</v>
      </c>
      <c r="L31" s="10">
        <f t="shared" si="3"/>
        <v>56093</v>
      </c>
      <c r="M31" s="10">
        <f t="shared" si="4"/>
        <v>1.6257775801193475</v>
      </c>
      <c r="N31" s="19">
        <f t="shared" si="5"/>
        <v>7</v>
      </c>
    </row>
    <row r="32" spans="1:14" x14ac:dyDescent="0.35">
      <c r="A32" s="16" t="s">
        <v>328</v>
      </c>
      <c r="B32" s="16" t="s">
        <v>329</v>
      </c>
      <c r="C32" s="16" t="s">
        <v>330</v>
      </c>
      <c r="D32" s="16" t="s">
        <v>247</v>
      </c>
      <c r="F32" s="17">
        <v>41475</v>
      </c>
      <c r="G32" s="17">
        <v>43594</v>
      </c>
      <c r="H32" s="17">
        <v>59494</v>
      </c>
      <c r="I32" s="16">
        <f t="shared" si="0"/>
        <v>5.1091018685955447</v>
      </c>
      <c r="J32" s="16">
        <f t="shared" si="1"/>
        <v>73.274615927656569</v>
      </c>
      <c r="K32" s="10">
        <f t="shared" si="2"/>
        <v>41986.670519485087</v>
      </c>
      <c r="L32" s="10">
        <f t="shared" si="3"/>
        <v>43594</v>
      </c>
      <c r="M32" s="10">
        <f t="shared" si="4"/>
        <v>3.8281899008138387</v>
      </c>
      <c r="N32" s="10">
        <f t="shared" si="5"/>
        <v>44</v>
      </c>
    </row>
    <row r="33" spans="1:29" x14ac:dyDescent="0.35">
      <c r="A33" s="16" t="s">
        <v>331</v>
      </c>
      <c r="B33" s="16" t="s">
        <v>332</v>
      </c>
      <c r="C33" s="16" t="s">
        <v>664</v>
      </c>
      <c r="D33" s="16" t="s">
        <v>247</v>
      </c>
      <c r="F33" s="17">
        <v>43033</v>
      </c>
      <c r="G33" s="17">
        <v>45574</v>
      </c>
      <c r="H33" s="17">
        <v>59494</v>
      </c>
      <c r="I33" s="16">
        <f t="shared" si="0"/>
        <v>5.9047707573257835</v>
      </c>
      <c r="J33" s="16">
        <f t="shared" si="1"/>
        <v>76.602682623457824</v>
      </c>
      <c r="K33" s="10">
        <f t="shared" si="2"/>
        <v>43563.891319228496</v>
      </c>
      <c r="L33" s="10">
        <f t="shared" si="3"/>
        <v>45574</v>
      </c>
      <c r="M33" s="10">
        <f t="shared" si="4"/>
        <v>4.6141623714047508</v>
      </c>
      <c r="N33" s="10">
        <f t="shared" si="5"/>
        <v>33</v>
      </c>
    </row>
    <row r="34" spans="1:29" x14ac:dyDescent="0.35">
      <c r="A34" s="16" t="s">
        <v>333</v>
      </c>
      <c r="B34" s="16" t="s">
        <v>334</v>
      </c>
      <c r="C34" s="16" t="s">
        <v>335</v>
      </c>
      <c r="D34" s="16" t="s">
        <v>247</v>
      </c>
      <c r="F34" s="17">
        <v>40148</v>
      </c>
      <c r="G34" s="17">
        <v>42595</v>
      </c>
      <c r="H34" s="17">
        <v>59494</v>
      </c>
      <c r="I34" s="16">
        <f t="shared" si="0"/>
        <v>6.094948689847568</v>
      </c>
      <c r="J34" s="16">
        <f t="shared" si="1"/>
        <v>71.595455003865936</v>
      </c>
      <c r="K34" s="10">
        <f t="shared" si="2"/>
        <v>40643.299530229953</v>
      </c>
      <c r="L34" s="10">
        <f t="shared" si="3"/>
        <v>42595</v>
      </c>
      <c r="M34" s="10">
        <f t="shared" si="4"/>
        <v>4.8020227007366856</v>
      </c>
      <c r="N34" s="10">
        <f t="shared" si="5"/>
        <v>48</v>
      </c>
    </row>
    <row r="35" spans="1:29" x14ac:dyDescent="0.35">
      <c r="A35" s="16" t="s">
        <v>336</v>
      </c>
      <c r="B35" s="16" t="s">
        <v>337</v>
      </c>
      <c r="C35" s="16" t="s">
        <v>338</v>
      </c>
      <c r="D35" s="16" t="s">
        <v>247</v>
      </c>
      <c r="F35" s="17">
        <v>44706</v>
      </c>
      <c r="G35" s="17">
        <v>46297</v>
      </c>
      <c r="H35" s="17">
        <v>59494</v>
      </c>
      <c r="I35" s="16">
        <f t="shared" si="0"/>
        <v>3.5588064241936168</v>
      </c>
      <c r="J35" s="16">
        <f t="shared" si="1"/>
        <v>77.817931219954943</v>
      </c>
      <c r="K35" s="10">
        <f t="shared" si="2"/>
        <v>45257.530855795063</v>
      </c>
      <c r="L35" s="10">
        <f t="shared" si="3"/>
        <v>46297</v>
      </c>
      <c r="M35" s="10">
        <f t="shared" si="4"/>
        <v>2.2967871303386289</v>
      </c>
      <c r="N35" s="10">
        <f t="shared" si="5"/>
        <v>30</v>
      </c>
    </row>
    <row r="36" spans="1:29" x14ac:dyDescent="0.35">
      <c r="A36" s="16" t="s">
        <v>339</v>
      </c>
      <c r="B36" s="16" t="s">
        <v>340</v>
      </c>
      <c r="C36" s="16" t="s">
        <v>3</v>
      </c>
      <c r="D36" s="16" t="s">
        <v>247</v>
      </c>
      <c r="E36" s="10" t="s">
        <v>146</v>
      </c>
      <c r="F36" s="17">
        <v>33305</v>
      </c>
      <c r="G36" s="17">
        <v>35626</v>
      </c>
      <c r="H36" s="17">
        <v>59494</v>
      </c>
      <c r="I36" s="16">
        <f t="shared" si="0"/>
        <v>6.9689235850472819</v>
      </c>
      <c r="J36" s="16">
        <f t="shared" si="1"/>
        <v>59.881668739704843</v>
      </c>
      <c r="K36" s="10">
        <f t="shared" si="2"/>
        <v>33715.878520830644</v>
      </c>
      <c r="L36" s="10">
        <f t="shared" si="3"/>
        <v>35626</v>
      </c>
      <c r="M36" s="10">
        <f t="shared" si="4"/>
        <v>5.6653469017253322</v>
      </c>
      <c r="N36" s="10">
        <f t="shared" si="5"/>
        <v>58</v>
      </c>
    </row>
    <row r="37" spans="1:29" x14ac:dyDescent="0.35">
      <c r="A37" s="16" t="s">
        <v>342</v>
      </c>
      <c r="B37" s="16" t="s">
        <v>343</v>
      </c>
      <c r="C37" s="16" t="s">
        <v>341</v>
      </c>
      <c r="D37" s="16" t="s">
        <v>247</v>
      </c>
      <c r="F37" s="17">
        <v>43575</v>
      </c>
      <c r="G37" s="17">
        <v>45075</v>
      </c>
      <c r="H37" s="17">
        <v>59494</v>
      </c>
      <c r="I37" s="16">
        <f t="shared" si="0"/>
        <v>3.4423407917383742</v>
      </c>
      <c r="J37" s="16">
        <f t="shared" si="1"/>
        <v>75.763942582445281</v>
      </c>
      <c r="K37" s="10">
        <f t="shared" si="2"/>
        <v>44112.577887560285</v>
      </c>
      <c r="L37" s="10">
        <f t="shared" si="3"/>
        <v>45075</v>
      </c>
      <c r="M37" s="10">
        <f t="shared" si="4"/>
        <v>2.1817408062001276</v>
      </c>
      <c r="N37" s="10">
        <f t="shared" si="5"/>
        <v>40</v>
      </c>
    </row>
    <row r="38" spans="1:29" x14ac:dyDescent="0.35">
      <c r="A38" s="16" t="s">
        <v>344</v>
      </c>
      <c r="B38" s="16" t="s">
        <v>345</v>
      </c>
      <c r="C38" s="16" t="s">
        <v>346</v>
      </c>
      <c r="D38" s="16" t="s">
        <v>247</v>
      </c>
      <c r="F38" s="17">
        <v>40074</v>
      </c>
      <c r="G38" s="17">
        <v>42536</v>
      </c>
      <c r="H38" s="17">
        <v>59494</v>
      </c>
      <c r="I38" s="16">
        <f t="shared" si="0"/>
        <v>6.1436342765883056</v>
      </c>
      <c r="J38" s="16">
        <f t="shared" si="1"/>
        <v>71.496285339698119</v>
      </c>
      <c r="K38" s="10">
        <f t="shared" si="2"/>
        <v>40568.386603926352</v>
      </c>
      <c r="L38" s="10">
        <f t="shared" si="3"/>
        <v>42536</v>
      </c>
      <c r="M38" s="10">
        <f t="shared" si="4"/>
        <v>4.8501149806219113</v>
      </c>
      <c r="N38" s="10">
        <f t="shared" si="5"/>
        <v>49</v>
      </c>
    </row>
    <row r="39" spans="1:29" x14ac:dyDescent="0.35">
      <c r="A39" s="16" t="s">
        <v>347</v>
      </c>
      <c r="B39" s="16" t="s">
        <v>348</v>
      </c>
      <c r="C39" s="16" t="s">
        <v>349</v>
      </c>
      <c r="D39" s="16" t="s">
        <v>247</v>
      </c>
      <c r="F39" s="17">
        <v>43215</v>
      </c>
      <c r="G39" s="17">
        <v>46051</v>
      </c>
      <c r="H39" s="17">
        <v>59494</v>
      </c>
      <c r="I39" s="16">
        <f t="shared" si="0"/>
        <v>6.5625361564271678</v>
      </c>
      <c r="J39" s="16">
        <f t="shared" si="1"/>
        <v>77.404444145628133</v>
      </c>
      <c r="K39" s="10">
        <f t="shared" si="2"/>
        <v>43748.136624461673</v>
      </c>
      <c r="L39" s="10">
        <f t="shared" si="3"/>
        <v>46051</v>
      </c>
      <c r="M39" s="10">
        <f t="shared" si="4"/>
        <v>5.2639119131091983</v>
      </c>
      <c r="N39" s="10">
        <f t="shared" si="5"/>
        <v>31</v>
      </c>
    </row>
    <row r="40" spans="1:29" x14ac:dyDescent="0.35">
      <c r="A40" s="16" t="s">
        <v>350</v>
      </c>
      <c r="B40" s="16" t="s">
        <v>656</v>
      </c>
      <c r="C40" s="16" t="s">
        <v>665</v>
      </c>
      <c r="D40" s="16" t="s">
        <v>247</v>
      </c>
      <c r="E40" s="10" t="s">
        <v>146</v>
      </c>
      <c r="F40" s="17">
        <v>28091</v>
      </c>
      <c r="G40" s="17">
        <v>31153</v>
      </c>
      <c r="H40" s="17">
        <v>59494</v>
      </c>
      <c r="I40" s="16">
        <f t="shared" si="0"/>
        <v>10.900288348581388</v>
      </c>
      <c r="J40" s="16">
        <f t="shared" si="1"/>
        <v>52.363263522372009</v>
      </c>
      <c r="K40" s="10">
        <f t="shared" si="2"/>
        <v>28437.554226952514</v>
      </c>
      <c r="L40" s="10">
        <f t="shared" si="3"/>
        <v>31153</v>
      </c>
      <c r="M40" s="10">
        <f t="shared" si="4"/>
        <v>9.5488020923889536</v>
      </c>
      <c r="N40" s="10">
        <f t="shared" si="5"/>
        <v>65</v>
      </c>
    </row>
    <row r="41" spans="1:29" x14ac:dyDescent="0.35">
      <c r="A41" s="16" t="s">
        <v>351</v>
      </c>
      <c r="B41" s="16" t="s">
        <v>352</v>
      </c>
      <c r="C41" s="16" t="s">
        <v>353</v>
      </c>
      <c r="D41" s="16" t="s">
        <v>247</v>
      </c>
      <c r="R41" s="10" t="s">
        <v>455</v>
      </c>
      <c r="U41" s="17">
        <v>135900</v>
      </c>
      <c r="V41" s="17">
        <v>124667</v>
      </c>
      <c r="W41" s="17">
        <v>59494</v>
      </c>
      <c r="X41" s="16">
        <f>(V41/U41-1)*100</f>
        <v>-8.2656364974245768</v>
      </c>
      <c r="Y41" s="16">
        <f>V41/W41*100</f>
        <v>209.54550038659357</v>
      </c>
      <c r="Z41" s="10">
        <f>U41/$S$2</f>
        <v>137576.5768197233</v>
      </c>
      <c r="AA41" s="10">
        <f>V41/$S$3</f>
        <v>124667</v>
      </c>
      <c r="AB41" s="10">
        <f>(AA41/Z41-1)*100</f>
        <v>-9.3835572291056994</v>
      </c>
      <c r="AC41" s="19" t="e">
        <f>RANK(Y41,$J$2:$J$69)</f>
        <v>#N/A</v>
      </c>
    </row>
    <row r="42" spans="1:29" x14ac:dyDescent="0.35">
      <c r="A42" s="16" t="s">
        <v>355</v>
      </c>
      <c r="B42" s="16" t="s">
        <v>356</v>
      </c>
      <c r="C42" s="16" t="s">
        <v>354</v>
      </c>
      <c r="D42" s="16" t="s">
        <v>247</v>
      </c>
      <c r="F42" s="17"/>
      <c r="G42" s="17"/>
      <c r="H42" s="17"/>
      <c r="I42" s="16"/>
      <c r="J42" s="16"/>
    </row>
    <row r="43" spans="1:29" x14ac:dyDescent="0.35">
      <c r="A43" s="16" t="s">
        <v>358</v>
      </c>
      <c r="B43" s="16" t="s">
        <v>359</v>
      </c>
      <c r="C43" s="16" t="s">
        <v>357</v>
      </c>
      <c r="D43" s="16" t="s">
        <v>247</v>
      </c>
      <c r="F43" s="17">
        <v>37852</v>
      </c>
      <c r="G43" s="17">
        <v>40942</v>
      </c>
      <c r="H43" s="17">
        <v>59494</v>
      </c>
      <c r="I43" s="16">
        <f t="shared" ref="I43:I69" si="6">(G43/F43-1)*100</f>
        <v>8.1633731374828322</v>
      </c>
      <c r="J43" s="16">
        <f t="shared" ref="J43:J69" si="7">G43/H43*100</f>
        <v>68.817023565401556</v>
      </c>
      <c r="K43" s="10">
        <f t="shared" ref="K43:K69" si="8">F43/$S$2</f>
        <v>38318.974141134408</v>
      </c>
      <c r="L43" s="10">
        <f t="shared" ref="L43:L69" si="9">G43/$S$3</f>
        <v>40942</v>
      </c>
      <c r="M43" s="10">
        <f t="shared" ref="M43:M69" si="10">(L43/K43-1)*100</f>
        <v>6.8452402958508296</v>
      </c>
      <c r="N43" s="10">
        <f t="shared" ref="N43:N69" si="11">RANK(J43,$J$2:$J$69)</f>
        <v>54</v>
      </c>
    </row>
    <row r="44" spans="1:29" x14ac:dyDescent="0.35">
      <c r="A44" s="16" t="s">
        <v>360</v>
      </c>
      <c r="B44" s="16" t="s">
        <v>361</v>
      </c>
      <c r="C44" s="16" t="s">
        <v>362</v>
      </c>
      <c r="D44" s="16" t="s">
        <v>247</v>
      </c>
      <c r="F44" s="17">
        <v>42930</v>
      </c>
      <c r="G44" s="17">
        <v>45095</v>
      </c>
      <c r="H44" s="17">
        <v>59494</v>
      </c>
      <c r="I44" s="16">
        <f t="shared" si="6"/>
        <v>5.0430934078732781</v>
      </c>
      <c r="J44" s="16">
        <f t="shared" si="7"/>
        <v>75.797559417756418</v>
      </c>
      <c r="K44" s="10">
        <f t="shared" si="8"/>
        <v>43459.620624508614</v>
      </c>
      <c r="L44" s="10">
        <f t="shared" si="9"/>
        <v>45095</v>
      </c>
      <c r="M44" s="10">
        <f t="shared" si="10"/>
        <v>3.7629858521340376</v>
      </c>
      <c r="N44" s="10">
        <f t="shared" si="11"/>
        <v>39</v>
      </c>
    </row>
    <row r="45" spans="1:29" x14ac:dyDescent="0.35">
      <c r="A45" s="16" t="s">
        <v>363</v>
      </c>
      <c r="B45" s="16" t="s">
        <v>364</v>
      </c>
      <c r="C45" s="16" t="s">
        <v>365</v>
      </c>
      <c r="D45" s="16" t="s">
        <v>247</v>
      </c>
      <c r="F45" s="17">
        <v>39299</v>
      </c>
      <c r="G45" s="17">
        <v>41188</v>
      </c>
      <c r="H45" s="17">
        <v>59494</v>
      </c>
      <c r="I45" s="16">
        <f t="shared" si="6"/>
        <v>4.8067380849385444</v>
      </c>
      <c r="J45" s="16">
        <f t="shared" si="7"/>
        <v>69.230510639728365</v>
      </c>
      <c r="K45" s="10">
        <f t="shared" si="8"/>
        <v>39783.825551422407</v>
      </c>
      <c r="L45" s="10">
        <f t="shared" si="9"/>
        <v>41188</v>
      </c>
      <c r="M45" s="10">
        <f t="shared" si="10"/>
        <v>3.5295108731125735</v>
      </c>
      <c r="N45" s="10">
        <f t="shared" si="11"/>
        <v>52</v>
      </c>
    </row>
    <row r="46" spans="1:29" x14ac:dyDescent="0.35">
      <c r="A46" s="16" t="s">
        <v>366</v>
      </c>
      <c r="B46" s="16" t="s">
        <v>367</v>
      </c>
      <c r="C46" s="16" t="s">
        <v>368</v>
      </c>
      <c r="D46" s="16" t="s">
        <v>247</v>
      </c>
      <c r="F46" s="17">
        <v>52079</v>
      </c>
      <c r="G46" s="17">
        <v>49887</v>
      </c>
      <c r="H46" s="17">
        <v>59494</v>
      </c>
      <c r="I46" s="16">
        <f t="shared" si="6"/>
        <v>-4.2089901879836411</v>
      </c>
      <c r="J46" s="16">
        <f t="shared" si="7"/>
        <v>83.852153158301675</v>
      </c>
      <c r="K46" s="10">
        <f t="shared" si="8"/>
        <v>52721.490391422878</v>
      </c>
      <c r="L46" s="10">
        <f t="shared" si="9"/>
        <v>49887</v>
      </c>
      <c r="M46" s="10">
        <f t="shared" si="10"/>
        <v>-5.3763472359727</v>
      </c>
      <c r="N46" s="10">
        <f t="shared" si="11"/>
        <v>18</v>
      </c>
    </row>
    <row r="47" spans="1:29" x14ac:dyDescent="0.35">
      <c r="A47" s="16" t="s">
        <v>369</v>
      </c>
      <c r="B47" s="16" t="s">
        <v>370</v>
      </c>
      <c r="C47" s="16" t="s">
        <v>371</v>
      </c>
      <c r="D47" s="16" t="s">
        <v>247</v>
      </c>
      <c r="F47" s="17">
        <v>36332</v>
      </c>
      <c r="G47" s="17">
        <v>38807</v>
      </c>
      <c r="H47" s="17">
        <v>59494</v>
      </c>
      <c r="I47" s="16">
        <f t="shared" si="6"/>
        <v>6.8121765936364653</v>
      </c>
      <c r="J47" s="16">
        <f t="shared" si="7"/>
        <v>65.228426395939081</v>
      </c>
      <c r="K47" s="10">
        <f t="shared" si="8"/>
        <v>36780.222141384744</v>
      </c>
      <c r="L47" s="10">
        <f t="shared" si="9"/>
        <v>38807</v>
      </c>
      <c r="M47" s="10">
        <f t="shared" si="10"/>
        <v>5.5105101073730234</v>
      </c>
      <c r="N47" s="10">
        <f t="shared" si="11"/>
        <v>55</v>
      </c>
    </row>
    <row r="48" spans="1:29" x14ac:dyDescent="0.35">
      <c r="A48" s="16" t="s">
        <v>373</v>
      </c>
      <c r="B48" s="16" t="s">
        <v>374</v>
      </c>
      <c r="C48" s="16" t="s">
        <v>372</v>
      </c>
      <c r="D48" s="16" t="s">
        <v>247</v>
      </c>
      <c r="F48" s="17">
        <v>43579</v>
      </c>
      <c r="G48" s="17">
        <v>46538</v>
      </c>
      <c r="H48" s="17">
        <v>59494</v>
      </c>
      <c r="I48" s="16">
        <f t="shared" si="6"/>
        <v>6.7899676449666213</v>
      </c>
      <c r="J48" s="16">
        <f t="shared" si="7"/>
        <v>78.223014085453997</v>
      </c>
      <c r="K48" s="10">
        <f t="shared" si="8"/>
        <v>44116.627234928041</v>
      </c>
      <c r="L48" s="10">
        <f t="shared" si="9"/>
        <v>46538</v>
      </c>
      <c r="M48" s="10">
        <f t="shared" si="10"/>
        <v>5.4885718080345702</v>
      </c>
      <c r="N48" s="10">
        <f t="shared" si="11"/>
        <v>29</v>
      </c>
    </row>
    <row r="49" spans="1:14" x14ac:dyDescent="0.35">
      <c r="A49" s="16" t="s">
        <v>375</v>
      </c>
      <c r="B49" s="16" t="s">
        <v>376</v>
      </c>
      <c r="C49" s="16" t="s">
        <v>377</v>
      </c>
      <c r="D49" s="16" t="s">
        <v>247</v>
      </c>
      <c r="F49" s="17">
        <v>46879</v>
      </c>
      <c r="G49" s="17">
        <v>44286</v>
      </c>
      <c r="H49" s="17">
        <v>59494</v>
      </c>
      <c r="I49" s="16">
        <f t="shared" si="6"/>
        <v>-5.5312613323662996</v>
      </c>
      <c r="J49" s="16">
        <f t="shared" si="7"/>
        <v>74.43775842942145</v>
      </c>
      <c r="K49" s="10">
        <f t="shared" si="8"/>
        <v>47457.338813331917</v>
      </c>
      <c r="L49" s="10">
        <f t="shared" si="9"/>
        <v>44286</v>
      </c>
      <c r="M49" s="10">
        <f t="shared" si="10"/>
        <v>-6.6825045243392616</v>
      </c>
      <c r="N49" s="10">
        <f t="shared" si="11"/>
        <v>41</v>
      </c>
    </row>
    <row r="50" spans="1:14" x14ac:dyDescent="0.35">
      <c r="A50" s="16" t="s">
        <v>378</v>
      </c>
      <c r="B50" s="16" t="s">
        <v>379</v>
      </c>
      <c r="C50" s="16" t="s">
        <v>380</v>
      </c>
      <c r="D50" s="16" t="s">
        <v>247</v>
      </c>
      <c r="F50" s="17">
        <v>53562</v>
      </c>
      <c r="G50" s="17">
        <v>52180</v>
      </c>
      <c r="H50" s="17">
        <v>59494</v>
      </c>
      <c r="I50" s="16">
        <f t="shared" si="6"/>
        <v>-2.5801874463238894</v>
      </c>
      <c r="J50" s="16">
        <f t="shared" si="7"/>
        <v>87.706323326722028</v>
      </c>
      <c r="K50" s="10">
        <f t="shared" si="8"/>
        <v>54222.785928020741</v>
      </c>
      <c r="L50" s="10">
        <f t="shared" si="9"/>
        <v>52180</v>
      </c>
      <c r="M50" s="10">
        <f t="shared" si="10"/>
        <v>-3.7673938973413978</v>
      </c>
      <c r="N50" s="10">
        <f t="shared" si="11"/>
        <v>12</v>
      </c>
    </row>
    <row r="51" spans="1:14" x14ac:dyDescent="0.35">
      <c r="A51" s="16" t="s">
        <v>381</v>
      </c>
      <c r="B51" s="16" t="s">
        <v>382</v>
      </c>
      <c r="C51" s="16" t="s">
        <v>383</v>
      </c>
      <c r="D51" s="16" t="s">
        <v>247</v>
      </c>
      <c r="F51" s="17">
        <v>36389</v>
      </c>
      <c r="G51" s="17">
        <v>38674</v>
      </c>
      <c r="H51" s="17">
        <v>59494</v>
      </c>
      <c r="I51" s="16">
        <f t="shared" si="6"/>
        <v>6.2793701393278223</v>
      </c>
      <c r="J51" s="16">
        <f t="shared" si="7"/>
        <v>65.004874441120108</v>
      </c>
      <c r="K51" s="10">
        <f t="shared" si="8"/>
        <v>36837.925341375354</v>
      </c>
      <c r="L51" s="10">
        <f t="shared" si="9"/>
        <v>38674</v>
      </c>
      <c r="M51" s="10">
        <f t="shared" si="10"/>
        <v>4.9841966984020658</v>
      </c>
      <c r="N51" s="10">
        <f t="shared" si="11"/>
        <v>56</v>
      </c>
    </row>
    <row r="52" spans="1:14" x14ac:dyDescent="0.35">
      <c r="A52" s="16" t="s">
        <v>384</v>
      </c>
      <c r="B52" s="16" t="s">
        <v>385</v>
      </c>
      <c r="C52" s="16" t="s">
        <v>386</v>
      </c>
      <c r="D52" s="16" t="s">
        <v>247</v>
      </c>
      <c r="F52" s="17">
        <v>44311</v>
      </c>
      <c r="G52" s="17">
        <v>45370</v>
      </c>
      <c r="H52" s="17">
        <v>59494</v>
      </c>
      <c r="I52" s="16">
        <f t="shared" si="6"/>
        <v>2.3899257520705985</v>
      </c>
      <c r="J52" s="16">
        <f t="shared" si="7"/>
        <v>76.259790903284369</v>
      </c>
      <c r="K52" s="10">
        <f t="shared" si="8"/>
        <v>44857.65780322854</v>
      </c>
      <c r="L52" s="10">
        <f t="shared" si="9"/>
        <v>45370</v>
      </c>
      <c r="M52" s="10">
        <f t="shared" si="10"/>
        <v>1.1421510213905695</v>
      </c>
      <c r="N52" s="10">
        <f t="shared" si="11"/>
        <v>35</v>
      </c>
    </row>
    <row r="53" spans="1:14" x14ac:dyDescent="0.35">
      <c r="A53" s="16" t="s">
        <v>387</v>
      </c>
      <c r="B53" s="16" t="s">
        <v>388</v>
      </c>
      <c r="C53" s="16" t="s">
        <v>389</v>
      </c>
      <c r="D53" s="16" t="s">
        <v>247</v>
      </c>
      <c r="F53" s="17">
        <v>28083</v>
      </c>
      <c r="G53" s="17">
        <v>31710</v>
      </c>
      <c r="H53" s="17">
        <v>59494</v>
      </c>
      <c r="I53" s="16">
        <f t="shared" si="6"/>
        <v>12.915286828330297</v>
      </c>
      <c r="J53" s="16">
        <f t="shared" si="7"/>
        <v>53.299492385786806</v>
      </c>
      <c r="K53" s="10">
        <f t="shared" si="8"/>
        <v>28429.455532216991</v>
      </c>
      <c r="L53" s="10">
        <f t="shared" si="9"/>
        <v>31710</v>
      </c>
      <c r="M53" s="10">
        <f t="shared" si="10"/>
        <v>11.539244795122471</v>
      </c>
      <c r="N53" s="10">
        <f t="shared" si="11"/>
        <v>64</v>
      </c>
    </row>
    <row r="54" spans="1:14" x14ac:dyDescent="0.35">
      <c r="A54" s="16" t="s">
        <v>390</v>
      </c>
      <c r="B54" s="16" t="s">
        <v>657</v>
      </c>
      <c r="C54" s="16" t="s">
        <v>666</v>
      </c>
      <c r="D54" s="16" t="s">
        <v>247</v>
      </c>
      <c r="E54" s="10" t="s">
        <v>146</v>
      </c>
      <c r="F54" s="17">
        <v>27922</v>
      </c>
      <c r="G54" s="17">
        <v>32146</v>
      </c>
      <c r="H54" s="17">
        <v>59494</v>
      </c>
      <c r="I54" s="16">
        <f t="shared" si="6"/>
        <v>15.127856170761401</v>
      </c>
      <c r="J54" s="16">
        <f t="shared" si="7"/>
        <v>54.032339395569309</v>
      </c>
      <c r="K54" s="10">
        <f t="shared" si="8"/>
        <v>28266.469300664558</v>
      </c>
      <c r="L54" s="10">
        <f t="shared" si="9"/>
        <v>32146</v>
      </c>
      <c r="M54" s="10">
        <f t="shared" si="10"/>
        <v>13.724850663412113</v>
      </c>
      <c r="N54" s="10">
        <f t="shared" si="11"/>
        <v>62</v>
      </c>
    </row>
    <row r="55" spans="1:14" x14ac:dyDescent="0.35">
      <c r="A55" s="16" t="s">
        <v>391</v>
      </c>
      <c r="B55" s="16" t="s">
        <v>392</v>
      </c>
      <c r="C55" s="16" t="s">
        <v>393</v>
      </c>
      <c r="D55" s="16" t="s">
        <v>247</v>
      </c>
      <c r="F55" s="17">
        <v>48025</v>
      </c>
      <c r="G55" s="17">
        <v>50022</v>
      </c>
      <c r="H55" s="17">
        <v>59494</v>
      </c>
      <c r="I55" s="16">
        <f t="shared" si="6"/>
        <v>4.1582509109838517</v>
      </c>
      <c r="J55" s="16">
        <f t="shared" si="7"/>
        <v>84.079066796651759</v>
      </c>
      <c r="K55" s="10">
        <f t="shared" si="8"/>
        <v>48617.476834195812</v>
      </c>
      <c r="L55" s="10">
        <f t="shared" si="9"/>
        <v>50022</v>
      </c>
      <c r="M55" s="10">
        <f t="shared" si="10"/>
        <v>2.8889264874731202</v>
      </c>
      <c r="N55" s="10">
        <f t="shared" si="11"/>
        <v>16</v>
      </c>
    </row>
    <row r="56" spans="1:14" x14ac:dyDescent="0.35">
      <c r="A56" s="16" t="s">
        <v>394</v>
      </c>
      <c r="B56" s="16" t="s">
        <v>658</v>
      </c>
      <c r="C56" s="16" t="s">
        <v>667</v>
      </c>
      <c r="D56" s="16" t="s">
        <v>247</v>
      </c>
      <c r="F56" s="17">
        <v>44585</v>
      </c>
      <c r="G56" s="17">
        <v>47045</v>
      </c>
      <c r="H56" s="17">
        <v>59494</v>
      </c>
      <c r="I56" s="16">
        <f t="shared" si="6"/>
        <v>5.5175507457665196</v>
      </c>
      <c r="J56" s="16">
        <f t="shared" si="7"/>
        <v>79.075200860590982</v>
      </c>
      <c r="K56" s="10">
        <f t="shared" si="8"/>
        <v>45135.038097920253</v>
      </c>
      <c r="L56" s="10">
        <f t="shared" si="9"/>
        <v>47045</v>
      </c>
      <c r="M56" s="10">
        <f t="shared" si="10"/>
        <v>4.2316612161400924</v>
      </c>
      <c r="N56" s="10">
        <f t="shared" si="11"/>
        <v>26</v>
      </c>
    </row>
    <row r="57" spans="1:14" x14ac:dyDescent="0.35">
      <c r="A57" s="16" t="s">
        <v>395</v>
      </c>
      <c r="B57" s="16" t="s">
        <v>396</v>
      </c>
      <c r="C57" s="16" t="s">
        <v>397</v>
      </c>
      <c r="D57" s="16" t="s">
        <v>247</v>
      </c>
      <c r="F57" s="17">
        <v>51990</v>
      </c>
      <c r="G57" s="17">
        <v>53305</v>
      </c>
      <c r="H57" s="17">
        <v>59494</v>
      </c>
      <c r="I57" s="16">
        <f t="shared" si="6"/>
        <v>2.5293325639546005</v>
      </c>
      <c r="J57" s="16">
        <f t="shared" si="7"/>
        <v>89.597270312972739</v>
      </c>
      <c r="K57" s="10">
        <f t="shared" si="8"/>
        <v>52631.392412490168</v>
      </c>
      <c r="L57" s="10">
        <f t="shared" si="9"/>
        <v>53305</v>
      </c>
      <c r="M57" s="10">
        <f t="shared" si="10"/>
        <v>1.2798589522970305</v>
      </c>
      <c r="N57" s="10">
        <f t="shared" si="11"/>
        <v>11</v>
      </c>
    </row>
    <row r="58" spans="1:14" x14ac:dyDescent="0.35">
      <c r="A58" s="16" t="s">
        <v>398</v>
      </c>
      <c r="B58" s="16" t="s">
        <v>399</v>
      </c>
      <c r="C58" s="16" t="s">
        <v>400</v>
      </c>
      <c r="D58" s="16" t="s">
        <v>247</v>
      </c>
      <c r="F58" s="17">
        <v>45708</v>
      </c>
      <c r="G58" s="17">
        <v>47272</v>
      </c>
      <c r="H58" s="17">
        <v>59494</v>
      </c>
      <c r="I58" s="16">
        <f t="shared" si="6"/>
        <v>3.4217204865669038</v>
      </c>
      <c r="J58" s="16">
        <f t="shared" si="7"/>
        <v>79.456751941372232</v>
      </c>
      <c r="K58" s="10">
        <f t="shared" si="8"/>
        <v>46271.892371419512</v>
      </c>
      <c r="L58" s="10">
        <f t="shared" si="9"/>
        <v>47272</v>
      </c>
      <c r="M58" s="10">
        <f t="shared" si="10"/>
        <v>2.1613717903576024</v>
      </c>
      <c r="N58" s="10">
        <f t="shared" si="11"/>
        <v>25</v>
      </c>
    </row>
    <row r="59" spans="1:14" x14ac:dyDescent="0.35">
      <c r="A59" s="16" t="s">
        <v>401</v>
      </c>
      <c r="B59" s="16" t="s">
        <v>402</v>
      </c>
      <c r="C59" s="16" t="s">
        <v>403</v>
      </c>
      <c r="D59" s="16" t="s">
        <v>247</v>
      </c>
      <c r="F59" s="17">
        <v>41866</v>
      </c>
      <c r="G59" s="17">
        <v>43900</v>
      </c>
      <c r="H59" s="17">
        <v>59494</v>
      </c>
      <c r="I59" s="16">
        <f t="shared" si="6"/>
        <v>4.8583576171595144</v>
      </c>
      <c r="J59" s="16">
        <f t="shared" si="7"/>
        <v>73.788953507916773</v>
      </c>
      <c r="K59" s="10">
        <f t="shared" si="8"/>
        <v>42382.494224683847</v>
      </c>
      <c r="L59" s="10">
        <f t="shared" si="9"/>
        <v>43900</v>
      </c>
      <c r="M59" s="10">
        <f t="shared" si="10"/>
        <v>3.5805013439542899</v>
      </c>
      <c r="N59" s="10">
        <f t="shared" si="11"/>
        <v>43</v>
      </c>
    </row>
    <row r="60" spans="1:14" x14ac:dyDescent="0.35">
      <c r="A60" s="16" t="s">
        <v>404</v>
      </c>
      <c r="B60" s="16" t="s">
        <v>405</v>
      </c>
      <c r="C60" s="16" t="s">
        <v>406</v>
      </c>
      <c r="D60" s="16" t="s">
        <v>247</v>
      </c>
      <c r="F60" s="17">
        <v>42690</v>
      </c>
      <c r="G60" s="17">
        <v>45219</v>
      </c>
      <c r="H60" s="17">
        <v>59494</v>
      </c>
      <c r="I60" s="16">
        <f t="shared" si="6"/>
        <v>5.924104005621933</v>
      </c>
      <c r="J60" s="16">
        <f t="shared" si="7"/>
        <v>76.005983796685385</v>
      </c>
      <c r="K60" s="10">
        <f t="shared" si="8"/>
        <v>43216.659782442875</v>
      </c>
      <c r="L60" s="10">
        <f t="shared" si="9"/>
        <v>45219</v>
      </c>
      <c r="M60" s="10">
        <f t="shared" si="10"/>
        <v>4.6332600150893466</v>
      </c>
      <c r="N60" s="10">
        <f t="shared" si="11"/>
        <v>37</v>
      </c>
    </row>
    <row r="61" spans="1:14" x14ac:dyDescent="0.35">
      <c r="A61" s="16" t="s">
        <v>407</v>
      </c>
      <c r="B61" s="16" t="s">
        <v>408</v>
      </c>
      <c r="C61" s="16" t="s">
        <v>409</v>
      </c>
      <c r="D61" s="16" t="s">
        <v>247</v>
      </c>
      <c r="F61" s="17">
        <v>45578</v>
      </c>
      <c r="G61" s="17">
        <v>48017</v>
      </c>
      <c r="H61" s="17">
        <v>59494</v>
      </c>
      <c r="I61" s="16">
        <f t="shared" si="6"/>
        <v>5.3512659616481661</v>
      </c>
      <c r="J61" s="16">
        <f t="shared" si="7"/>
        <v>80.708979056711598</v>
      </c>
      <c r="K61" s="10">
        <f t="shared" si="8"/>
        <v>46140.288581967237</v>
      </c>
      <c r="L61" s="10">
        <f t="shared" si="9"/>
        <v>48017</v>
      </c>
      <c r="M61" s="10">
        <f t="shared" si="10"/>
        <v>4.0674028613818081</v>
      </c>
      <c r="N61" s="10">
        <f t="shared" si="11"/>
        <v>23</v>
      </c>
    </row>
    <row r="62" spans="1:14" x14ac:dyDescent="0.35">
      <c r="A62" s="16" t="s">
        <v>410</v>
      </c>
      <c r="B62" s="16" t="s">
        <v>411</v>
      </c>
      <c r="C62" s="16" t="s">
        <v>412</v>
      </c>
      <c r="D62" s="16" t="s">
        <v>247</v>
      </c>
      <c r="F62" s="17">
        <v>38802</v>
      </c>
      <c r="G62" s="17">
        <v>41516</v>
      </c>
      <c r="H62" s="17">
        <v>59494</v>
      </c>
      <c r="I62" s="16">
        <f t="shared" si="6"/>
        <v>6.9944848203700838</v>
      </c>
      <c r="J62" s="16">
        <f t="shared" si="7"/>
        <v>69.781826738830816</v>
      </c>
      <c r="K62" s="10">
        <f t="shared" si="8"/>
        <v>39280.694140977947</v>
      </c>
      <c r="L62" s="10">
        <f t="shared" si="9"/>
        <v>41516</v>
      </c>
      <c r="M62" s="10">
        <f t="shared" si="10"/>
        <v>5.6905966350787152</v>
      </c>
      <c r="N62" s="10">
        <f t="shared" si="11"/>
        <v>51</v>
      </c>
    </row>
    <row r="63" spans="1:14" x14ac:dyDescent="0.35">
      <c r="A63" s="16" t="s">
        <v>413</v>
      </c>
      <c r="B63" s="16" t="s">
        <v>414</v>
      </c>
      <c r="C63" s="16" t="s">
        <v>415</v>
      </c>
      <c r="D63" s="16" t="s">
        <v>247</v>
      </c>
      <c r="F63" s="17">
        <v>55986</v>
      </c>
      <c r="G63" s="17">
        <v>57076</v>
      </c>
      <c r="H63" s="17">
        <v>59494</v>
      </c>
      <c r="I63" s="16">
        <f t="shared" si="6"/>
        <v>1.9469153002536377</v>
      </c>
      <c r="J63" s="16">
        <f t="shared" si="7"/>
        <v>95.935724610885131</v>
      </c>
      <c r="K63" s="10">
        <f t="shared" si="8"/>
        <v>56676.690432884679</v>
      </c>
      <c r="L63" s="10">
        <f t="shared" si="9"/>
        <v>57076</v>
      </c>
      <c r="M63" s="10">
        <f t="shared" si="10"/>
        <v>0.70453931601417441</v>
      </c>
      <c r="N63" s="19">
        <f t="shared" si="11"/>
        <v>6</v>
      </c>
    </row>
    <row r="64" spans="1:14" x14ac:dyDescent="0.35">
      <c r="A64" s="16" t="s">
        <v>416</v>
      </c>
      <c r="B64" s="16" t="s">
        <v>417</v>
      </c>
      <c r="C64" s="16" t="s">
        <v>418</v>
      </c>
      <c r="D64" s="16" t="s">
        <v>247</v>
      </c>
      <c r="F64" s="17">
        <v>42217</v>
      </c>
      <c r="G64" s="17">
        <v>45255</v>
      </c>
      <c r="H64" s="17">
        <v>59494</v>
      </c>
      <c r="I64" s="16">
        <f t="shared" si="6"/>
        <v>7.1961532084231505</v>
      </c>
      <c r="J64" s="16">
        <f t="shared" si="7"/>
        <v>76.066494100245407</v>
      </c>
      <c r="K64" s="10">
        <f t="shared" si="8"/>
        <v>42737.824456204988</v>
      </c>
      <c r="L64" s="10">
        <f t="shared" si="9"/>
        <v>45255</v>
      </c>
      <c r="M64" s="10">
        <f t="shared" si="10"/>
        <v>5.8898073915167437</v>
      </c>
      <c r="N64" s="10">
        <f t="shared" si="11"/>
        <v>36</v>
      </c>
    </row>
    <row r="65" spans="1:14" x14ac:dyDescent="0.35">
      <c r="A65" s="16" t="s">
        <v>419</v>
      </c>
      <c r="B65" s="16" t="s">
        <v>420</v>
      </c>
      <c r="C65" s="16" t="s">
        <v>421</v>
      </c>
      <c r="D65" s="16" t="s">
        <v>247</v>
      </c>
      <c r="F65" s="17">
        <v>50096</v>
      </c>
      <c r="G65" s="17">
        <v>49537</v>
      </c>
      <c r="H65" s="17">
        <v>59494</v>
      </c>
      <c r="I65" s="16">
        <f t="shared" si="6"/>
        <v>-1.1158575534972903</v>
      </c>
      <c r="J65" s="16">
        <f t="shared" si="7"/>
        <v>83.263858540357006</v>
      </c>
      <c r="K65" s="10">
        <f t="shared" si="8"/>
        <v>50714.026433854728</v>
      </c>
      <c r="L65" s="10">
        <f t="shared" si="9"/>
        <v>49537</v>
      </c>
      <c r="M65" s="10">
        <f t="shared" si="10"/>
        <v>-2.3209090593307558</v>
      </c>
      <c r="N65" s="10">
        <f t="shared" si="11"/>
        <v>19</v>
      </c>
    </row>
    <row r="66" spans="1:14" x14ac:dyDescent="0.35">
      <c r="A66" s="16" t="s">
        <v>422</v>
      </c>
      <c r="B66" s="16" t="s">
        <v>423</v>
      </c>
      <c r="C66" s="16" t="s">
        <v>424</v>
      </c>
      <c r="D66" s="16" t="s">
        <v>247</v>
      </c>
      <c r="F66" s="17">
        <v>52268</v>
      </c>
      <c r="G66" s="17">
        <v>53547</v>
      </c>
      <c r="H66" s="17">
        <v>59494</v>
      </c>
      <c r="I66" s="16">
        <f t="shared" si="6"/>
        <v>2.4470039029616641</v>
      </c>
      <c r="J66" s="16">
        <f t="shared" si="7"/>
        <v>90.004034020237327</v>
      </c>
      <c r="K66" s="10">
        <f t="shared" si="8"/>
        <v>52912.822054549644</v>
      </c>
      <c r="L66" s="10">
        <f t="shared" si="9"/>
        <v>53547</v>
      </c>
      <c r="M66" s="10">
        <f t="shared" si="10"/>
        <v>1.1985335894512783</v>
      </c>
      <c r="N66" s="10">
        <f t="shared" si="11"/>
        <v>10</v>
      </c>
    </row>
    <row r="67" spans="1:14" x14ac:dyDescent="0.35">
      <c r="A67" s="16" t="s">
        <v>425</v>
      </c>
      <c r="B67" s="16" t="s">
        <v>426</v>
      </c>
      <c r="C67" s="16" t="s">
        <v>427</v>
      </c>
      <c r="D67" s="16" t="s">
        <v>247</v>
      </c>
      <c r="F67" s="17">
        <v>42274</v>
      </c>
      <c r="G67" s="17">
        <v>45403</v>
      </c>
      <c r="H67" s="17">
        <v>59494</v>
      </c>
      <c r="I67" s="16">
        <f t="shared" si="6"/>
        <v>7.4017126366087815</v>
      </c>
      <c r="J67" s="16">
        <f t="shared" si="7"/>
        <v>76.315258681547718</v>
      </c>
      <c r="K67" s="10">
        <f t="shared" si="8"/>
        <v>42795.527656195598</v>
      </c>
      <c r="L67" s="10">
        <f t="shared" si="9"/>
        <v>45403</v>
      </c>
      <c r="M67" s="10">
        <f t="shared" si="10"/>
        <v>6.0928617699305576</v>
      </c>
      <c r="N67" s="10">
        <f t="shared" si="11"/>
        <v>34</v>
      </c>
    </row>
    <row r="68" spans="1:14" x14ac:dyDescent="0.35">
      <c r="A68" s="16" t="s">
        <v>428</v>
      </c>
      <c r="B68" s="16" t="s">
        <v>429</v>
      </c>
      <c r="C68" s="16" t="s">
        <v>430</v>
      </c>
      <c r="D68" s="16" t="s">
        <v>247</v>
      </c>
      <c r="F68" s="17">
        <v>44754</v>
      </c>
      <c r="G68" s="17">
        <v>46954</v>
      </c>
      <c r="H68" s="17">
        <v>59494</v>
      </c>
      <c r="I68" s="16">
        <f t="shared" si="6"/>
        <v>4.9157617196228243</v>
      </c>
      <c r="J68" s="16">
        <f t="shared" si="7"/>
        <v>78.922244259925364</v>
      </c>
      <c r="K68" s="10">
        <f t="shared" si="8"/>
        <v>45306.123024208209</v>
      </c>
      <c r="L68" s="10">
        <f t="shared" si="9"/>
        <v>46954</v>
      </c>
      <c r="M68" s="10">
        <f t="shared" si="10"/>
        <v>3.6372058913787253</v>
      </c>
      <c r="N68" s="10">
        <f t="shared" si="11"/>
        <v>27</v>
      </c>
    </row>
    <row r="69" spans="1:14" x14ac:dyDescent="0.35">
      <c r="A69" s="16" t="s">
        <v>431</v>
      </c>
      <c r="B69" s="16" t="s">
        <v>432</v>
      </c>
      <c r="C69" s="16" t="s">
        <v>433</v>
      </c>
      <c r="D69" s="16" t="s">
        <v>247</v>
      </c>
      <c r="E69" s="10" t="s">
        <v>146</v>
      </c>
      <c r="F69" s="17">
        <v>29004</v>
      </c>
      <c r="G69" s="17">
        <v>28981</v>
      </c>
      <c r="H69" s="17">
        <v>59494</v>
      </c>
      <c r="I69" s="16">
        <f t="shared" si="6"/>
        <v>-7.9299406978350362E-2</v>
      </c>
      <c r="J69" s="16">
        <f t="shared" si="7"/>
        <v>48.712475207583964</v>
      </c>
      <c r="K69" s="10">
        <f t="shared" si="8"/>
        <v>29361.817763644256</v>
      </c>
      <c r="L69" s="10">
        <f t="shared" si="9"/>
        <v>28981</v>
      </c>
      <c r="M69" s="10">
        <f t="shared" si="10"/>
        <v>-1.2969829276570977</v>
      </c>
      <c r="N69" s="10">
        <f t="shared" si="11"/>
        <v>66</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D7883-600E-400A-BE49-2EF02B742915}">
  <dimension ref="A2:M39"/>
  <sheetViews>
    <sheetView zoomScale="60" workbookViewId="0">
      <selection activeCell="M39" sqref="M39"/>
    </sheetView>
  </sheetViews>
  <sheetFormatPr defaultRowHeight="14.5" x14ac:dyDescent="0.35"/>
  <cols>
    <col min="2" max="2" width="9.7265625" bestFit="1" customWidth="1"/>
    <col min="3" max="3" width="10.26953125" customWidth="1"/>
    <col min="4" max="4" width="25" bestFit="1" customWidth="1"/>
    <col min="5" max="5" width="24.54296875" bestFit="1" customWidth="1"/>
    <col min="6" max="6" width="24.26953125" bestFit="1" customWidth="1"/>
    <col min="7" max="7" width="27.81640625" bestFit="1" customWidth="1"/>
    <col min="8" max="8" width="9.7265625" bestFit="1" customWidth="1"/>
    <col min="12" max="12" width="9.7265625" bestFit="1" customWidth="1"/>
  </cols>
  <sheetData>
    <row r="2" spans="1:13" x14ac:dyDescent="0.35">
      <c r="D2" t="s">
        <v>139</v>
      </c>
      <c r="E2" t="s">
        <v>1</v>
      </c>
      <c r="F2" t="s">
        <v>3</v>
      </c>
      <c r="G2" t="s">
        <v>2</v>
      </c>
      <c r="H2" t="s">
        <v>4</v>
      </c>
      <c r="I2" t="s">
        <v>146</v>
      </c>
    </row>
    <row r="3" spans="1:13" x14ac:dyDescent="0.35">
      <c r="C3" t="s">
        <v>147</v>
      </c>
      <c r="D3" t="s">
        <v>18</v>
      </c>
      <c r="E3" s="3" t="s">
        <v>28</v>
      </c>
      <c r="F3" s="3" t="s">
        <v>48</v>
      </c>
      <c r="G3" s="3" t="s">
        <v>38</v>
      </c>
      <c r="H3" s="3" t="s">
        <v>58</v>
      </c>
      <c r="I3" s="3"/>
      <c r="L3" s="3"/>
      <c r="M3" s="3"/>
    </row>
    <row r="4" spans="1:13" x14ac:dyDescent="0.35">
      <c r="A4" s="11" t="str">
        <f>IF(RIGHT(C4,2)="07",LEFT(C4,4),"")</f>
        <v/>
      </c>
      <c r="B4" s="9">
        <v>43466</v>
      </c>
      <c r="C4" t="s">
        <v>148</v>
      </c>
      <c r="D4" s="7">
        <v>142.78200000000001</v>
      </c>
      <c r="E4" s="7">
        <v>321.43900000000002</v>
      </c>
      <c r="F4" s="7">
        <v>106.91500000000001</v>
      </c>
      <c r="G4" s="7">
        <v>267.06799999999998</v>
      </c>
      <c r="H4" s="7">
        <v>12683.163</v>
      </c>
      <c r="I4" s="7">
        <f>SUM(Data2!$D4:$G4)</f>
        <v>838.20399999999995</v>
      </c>
      <c r="J4" s="7"/>
      <c r="K4" s="7"/>
      <c r="L4" s="7"/>
    </row>
    <row r="5" spans="1:13" x14ac:dyDescent="0.35">
      <c r="A5" s="11" t="str">
        <f t="shared" ref="A5:A9" si="0">IF(RIGHT(C5,2)="07",LEFT(C5,4),"")</f>
        <v/>
      </c>
      <c r="B5" s="9">
        <v>43497</v>
      </c>
      <c r="C5" t="s">
        <v>149</v>
      </c>
      <c r="D5" s="7">
        <v>143.221</v>
      </c>
      <c r="E5" s="7">
        <v>322.31700000000001</v>
      </c>
      <c r="F5" s="7">
        <v>107.175</v>
      </c>
      <c r="G5" s="7">
        <v>267.99700000000001</v>
      </c>
      <c r="H5" s="7">
        <v>12720.544</v>
      </c>
      <c r="I5" s="7">
        <f>SUM(Data2!$D5:$G5)</f>
        <v>840.71</v>
      </c>
      <c r="J5" s="7"/>
      <c r="K5" s="7"/>
      <c r="L5" s="7"/>
    </row>
    <row r="6" spans="1:13" x14ac:dyDescent="0.35">
      <c r="A6" s="11" t="str">
        <f t="shared" si="0"/>
        <v/>
      </c>
      <c r="B6" s="9">
        <v>43525</v>
      </c>
      <c r="C6" t="s">
        <v>150</v>
      </c>
      <c r="D6" s="7">
        <v>143.024</v>
      </c>
      <c r="E6" s="7">
        <v>322.87700000000001</v>
      </c>
      <c r="F6" s="7">
        <v>107.214</v>
      </c>
      <c r="G6" s="7">
        <v>268.517</v>
      </c>
      <c r="H6" s="7">
        <v>12727.602000000001</v>
      </c>
      <c r="I6" s="7">
        <f>SUM(Data2!$D6:$G6)</f>
        <v>841.63200000000006</v>
      </c>
      <c r="J6" s="7"/>
      <c r="K6" s="7"/>
      <c r="L6" s="7"/>
    </row>
    <row r="7" spans="1:13" x14ac:dyDescent="0.35">
      <c r="A7" s="11" t="str">
        <f t="shared" si="0"/>
        <v/>
      </c>
      <c r="B7" s="9">
        <v>43556</v>
      </c>
      <c r="C7" t="s">
        <v>151</v>
      </c>
      <c r="D7" s="7">
        <v>143.703</v>
      </c>
      <c r="E7" s="7">
        <v>323.37900000000002</v>
      </c>
      <c r="F7" s="7">
        <v>107.798</v>
      </c>
      <c r="G7" s="7">
        <v>268.97000000000003</v>
      </c>
      <c r="H7" s="7">
        <v>12753.967000000001</v>
      </c>
      <c r="I7" s="7">
        <f>SUM(Data2!$D7:$G7)</f>
        <v>843.85</v>
      </c>
      <c r="J7" s="7"/>
      <c r="K7" s="7"/>
      <c r="L7" s="7"/>
    </row>
    <row r="8" spans="1:13" x14ac:dyDescent="0.35">
      <c r="A8" s="11" t="str">
        <f t="shared" si="0"/>
        <v/>
      </c>
      <c r="B8" s="9">
        <v>43586</v>
      </c>
      <c r="C8" t="s">
        <v>152</v>
      </c>
      <c r="D8" s="7">
        <v>144.208</v>
      </c>
      <c r="E8" s="7">
        <v>323.7</v>
      </c>
      <c r="F8" s="7">
        <v>108.17400000000001</v>
      </c>
      <c r="G8" s="7">
        <v>269.06400000000002</v>
      </c>
      <c r="H8" s="7">
        <v>12773.721</v>
      </c>
      <c r="I8" s="7">
        <f>SUM(Data2!$D8:$G8)</f>
        <v>845.14599999999996</v>
      </c>
      <c r="J8" s="7"/>
      <c r="K8" s="7"/>
      <c r="L8" s="7"/>
    </row>
    <row r="9" spans="1:13" x14ac:dyDescent="0.35">
      <c r="A9" s="11" t="str">
        <f t="shared" si="0"/>
        <v/>
      </c>
      <c r="B9" s="9">
        <v>43617</v>
      </c>
      <c r="C9" t="s">
        <v>153</v>
      </c>
      <c r="D9" s="7">
        <v>144.54599999999999</v>
      </c>
      <c r="E9" s="7">
        <v>324.25400000000002</v>
      </c>
      <c r="F9" s="7">
        <v>108.334</v>
      </c>
      <c r="G9" s="7">
        <v>270.25</v>
      </c>
      <c r="H9" s="7">
        <v>12788.758</v>
      </c>
      <c r="I9" s="7">
        <f>SUM(Data2!$D9:$G9)</f>
        <v>847.38400000000001</v>
      </c>
      <c r="J9" s="7"/>
      <c r="K9" s="7"/>
      <c r="L9" s="7"/>
    </row>
    <row r="10" spans="1:13" x14ac:dyDescent="0.35">
      <c r="A10" s="11" t="str">
        <f>IF(RIGHT(C10,2)="07",LEFT(C10,4),"")</f>
        <v>2019</v>
      </c>
      <c r="B10" s="9">
        <v>43647</v>
      </c>
      <c r="C10" t="s">
        <v>154</v>
      </c>
      <c r="D10" s="7">
        <v>145.27600000000001</v>
      </c>
      <c r="E10" s="7">
        <v>325.78899999999999</v>
      </c>
      <c r="F10" s="7">
        <v>107.96299999999999</v>
      </c>
      <c r="G10" s="7">
        <v>271.76499999999999</v>
      </c>
      <c r="H10" s="7">
        <v>12834.4</v>
      </c>
      <c r="I10" s="7">
        <f>SUM(Data2!$D10:$G10)</f>
        <v>850.79300000000001</v>
      </c>
      <c r="J10" s="7"/>
      <c r="K10" s="7"/>
      <c r="L10" s="7"/>
    </row>
    <row r="11" spans="1:13" x14ac:dyDescent="0.35">
      <c r="A11" s="11" t="str">
        <f t="shared" ref="A11:A39" si="1">IF(RIGHT(C11,2)="07",LEFT(C11,4),"")</f>
        <v/>
      </c>
      <c r="B11" s="9">
        <v>43678</v>
      </c>
      <c r="C11" t="s">
        <v>155</v>
      </c>
      <c r="D11" s="7">
        <v>145.751</v>
      </c>
      <c r="E11" s="7">
        <v>326.11700000000002</v>
      </c>
      <c r="F11" s="7">
        <v>108.44799999999999</v>
      </c>
      <c r="G11" s="7">
        <v>273.63</v>
      </c>
      <c r="H11" s="7">
        <v>12860.51</v>
      </c>
      <c r="I11" s="7">
        <f>SUM(Data2!$D11:$G11)</f>
        <v>853.94600000000003</v>
      </c>
      <c r="J11" s="7"/>
      <c r="K11" s="7"/>
      <c r="L11" s="7"/>
    </row>
    <row r="12" spans="1:13" x14ac:dyDescent="0.35">
      <c r="A12" s="11" t="str">
        <f t="shared" si="1"/>
        <v/>
      </c>
      <c r="B12" s="9">
        <v>43709</v>
      </c>
      <c r="C12" t="s">
        <v>156</v>
      </c>
      <c r="D12" s="7">
        <v>145.98599999999999</v>
      </c>
      <c r="E12" s="7">
        <v>326.43400000000003</v>
      </c>
      <c r="F12" s="7">
        <v>108.366</v>
      </c>
      <c r="G12" s="7">
        <v>273.80700000000002</v>
      </c>
      <c r="H12" s="7">
        <v>12872.98</v>
      </c>
      <c r="I12" s="7">
        <f>SUM(Data2!$D12:$G12)</f>
        <v>854.59300000000007</v>
      </c>
      <c r="J12" s="7"/>
      <c r="K12" s="7"/>
      <c r="L12" s="7"/>
    </row>
    <row r="13" spans="1:13" x14ac:dyDescent="0.35">
      <c r="A13" s="11" t="str">
        <f t="shared" si="1"/>
        <v/>
      </c>
      <c r="B13" s="9">
        <v>43739</v>
      </c>
      <c r="C13" t="s">
        <v>157</v>
      </c>
      <c r="D13" s="7">
        <v>145.46799999999999</v>
      </c>
      <c r="E13" s="7">
        <v>326.96699999999998</v>
      </c>
      <c r="F13" s="7">
        <v>108.47</v>
      </c>
      <c r="G13" s="7">
        <v>272.82</v>
      </c>
      <c r="H13" s="7">
        <v>12891.691999999999</v>
      </c>
      <c r="I13" s="7">
        <f>SUM(Data2!$D13:$G13)</f>
        <v>853.72499999999991</v>
      </c>
      <c r="J13" s="7"/>
      <c r="K13" s="7"/>
      <c r="L13" s="7"/>
    </row>
    <row r="14" spans="1:13" x14ac:dyDescent="0.35">
      <c r="A14" s="11" t="str">
        <f t="shared" si="1"/>
        <v/>
      </c>
      <c r="B14" s="9">
        <v>43770</v>
      </c>
      <c r="C14" t="s">
        <v>158</v>
      </c>
      <c r="D14" s="7">
        <v>146.06299999999999</v>
      </c>
      <c r="E14" s="7">
        <v>327.64800000000002</v>
      </c>
      <c r="F14" s="7">
        <v>108.529</v>
      </c>
      <c r="G14" s="7">
        <v>273.08300000000003</v>
      </c>
      <c r="H14" s="7">
        <v>12926.609</v>
      </c>
      <c r="I14" s="7">
        <f>SUM(Data2!$D14:$G14)</f>
        <v>855.32300000000009</v>
      </c>
      <c r="J14" s="7"/>
      <c r="K14" s="7"/>
      <c r="L14" s="7"/>
    </row>
    <row r="15" spans="1:13" x14ac:dyDescent="0.35">
      <c r="A15" s="11" t="str">
        <f t="shared" si="1"/>
        <v/>
      </c>
      <c r="B15" s="9">
        <v>43800</v>
      </c>
      <c r="C15" t="s">
        <v>159</v>
      </c>
      <c r="D15" s="7">
        <v>146.167</v>
      </c>
      <c r="E15" s="7">
        <v>327.42099999999999</v>
      </c>
      <c r="F15" s="7">
        <v>108.396</v>
      </c>
      <c r="G15" s="7">
        <v>273.22500000000002</v>
      </c>
      <c r="H15" s="7">
        <v>12924.977000000001</v>
      </c>
      <c r="I15" s="7">
        <f>SUM(Data2!$D15:$G15)</f>
        <v>855.20899999999995</v>
      </c>
      <c r="J15" s="7"/>
      <c r="K15" s="7"/>
      <c r="L15" s="7"/>
    </row>
    <row r="16" spans="1:13" x14ac:dyDescent="0.35">
      <c r="A16" s="11" t="str">
        <f t="shared" si="1"/>
        <v/>
      </c>
      <c r="B16" s="9">
        <v>43831</v>
      </c>
      <c r="C16" t="s">
        <v>160</v>
      </c>
      <c r="D16" s="7">
        <v>147.01900000000001</v>
      </c>
      <c r="E16" s="7">
        <v>326.80900000000003</v>
      </c>
      <c r="F16" s="7">
        <v>108.684</v>
      </c>
      <c r="G16" s="7">
        <v>274.06099999999998</v>
      </c>
      <c r="H16" s="7">
        <v>12964.996999999999</v>
      </c>
      <c r="I16" s="7">
        <f>SUM(Data2!$D16:$G16)</f>
        <v>856.57300000000009</v>
      </c>
      <c r="J16" s="7"/>
      <c r="K16" s="7"/>
      <c r="L16" s="7"/>
    </row>
    <row r="17" spans="1:12" x14ac:dyDescent="0.35">
      <c r="A17" s="11" t="str">
        <f t="shared" si="1"/>
        <v/>
      </c>
      <c r="B17" s="9">
        <v>43862</v>
      </c>
      <c r="C17" t="s">
        <v>120</v>
      </c>
      <c r="D17" s="7">
        <v>146.90600000000001</v>
      </c>
      <c r="E17" s="7">
        <v>327.05</v>
      </c>
      <c r="F17" s="7">
        <v>108.44199999999999</v>
      </c>
      <c r="G17" s="7">
        <v>274.798</v>
      </c>
      <c r="H17" s="7">
        <v>12982.427</v>
      </c>
      <c r="I17" s="7">
        <f>SUM(Data2!$D17:$G17)</f>
        <v>857.19600000000003</v>
      </c>
      <c r="J17" s="7"/>
      <c r="K17" s="7"/>
      <c r="L17" s="7"/>
    </row>
    <row r="18" spans="1:12" x14ac:dyDescent="0.35">
      <c r="A18" s="11" t="str">
        <f t="shared" si="1"/>
        <v/>
      </c>
      <c r="B18" s="9">
        <v>43891</v>
      </c>
      <c r="C18" t="s">
        <v>121</v>
      </c>
      <c r="D18" s="7">
        <v>146.60400000000001</v>
      </c>
      <c r="E18" s="7">
        <v>326.94200000000001</v>
      </c>
      <c r="F18" s="7">
        <v>107.724</v>
      </c>
      <c r="G18" s="7">
        <v>274.16699999999997</v>
      </c>
      <c r="H18" s="7">
        <v>12907.619000000001</v>
      </c>
      <c r="I18" s="7">
        <f>SUM(Data2!$D18:$G18)</f>
        <v>855.43700000000013</v>
      </c>
      <c r="J18" s="7"/>
      <c r="K18" s="7"/>
      <c r="L18" s="7"/>
    </row>
    <row r="19" spans="1:12" x14ac:dyDescent="0.35">
      <c r="A19" s="11" t="str">
        <f t="shared" si="1"/>
        <v/>
      </c>
      <c r="B19" s="9">
        <v>43922</v>
      </c>
      <c r="C19" t="s">
        <v>122</v>
      </c>
      <c r="D19" s="7">
        <v>130.63399999999999</v>
      </c>
      <c r="E19" s="7">
        <v>290.35000000000002</v>
      </c>
      <c r="F19" s="7">
        <v>94.6</v>
      </c>
      <c r="G19" s="7">
        <v>245.55500000000001</v>
      </c>
      <c r="H19" s="7">
        <v>11527.323</v>
      </c>
      <c r="I19" s="7">
        <f>SUM(Data2!$D19:$G19)</f>
        <v>761.13900000000012</v>
      </c>
      <c r="J19" s="7"/>
      <c r="K19" s="7"/>
      <c r="L19" s="7"/>
    </row>
    <row r="20" spans="1:12" x14ac:dyDescent="0.35">
      <c r="A20" s="11" t="str">
        <f t="shared" si="1"/>
        <v/>
      </c>
      <c r="B20" s="9">
        <v>43952</v>
      </c>
      <c r="C20" t="s">
        <v>123</v>
      </c>
      <c r="D20" s="7">
        <v>135.49600000000001</v>
      </c>
      <c r="E20" s="7">
        <v>297.07299999999998</v>
      </c>
      <c r="F20" s="7">
        <v>96.551000000000002</v>
      </c>
      <c r="G20" s="7">
        <v>252.81800000000001</v>
      </c>
      <c r="H20" s="7">
        <v>11757.683000000001</v>
      </c>
      <c r="I20" s="7">
        <f>SUM(Data2!$D20:$G20)</f>
        <v>781.93799999999999</v>
      </c>
      <c r="J20" s="7"/>
      <c r="K20" s="7"/>
      <c r="L20" s="7"/>
    </row>
    <row r="21" spans="1:12" x14ac:dyDescent="0.35">
      <c r="A21" s="11" t="str">
        <f t="shared" si="1"/>
        <v/>
      </c>
      <c r="B21" s="9">
        <v>43983</v>
      </c>
      <c r="C21" t="s">
        <v>124</v>
      </c>
      <c r="D21" s="7">
        <v>139.44999999999999</v>
      </c>
      <c r="E21" s="7">
        <v>307.73899999999998</v>
      </c>
      <c r="F21" s="7">
        <v>98.710999999999999</v>
      </c>
      <c r="G21" s="7">
        <v>260.553</v>
      </c>
      <c r="H21" s="7">
        <v>11973.718000000001</v>
      </c>
      <c r="I21" s="7">
        <f>SUM(Data2!$D21:$G21)</f>
        <v>806.45299999999997</v>
      </c>
      <c r="J21" s="7"/>
      <c r="K21" s="7"/>
      <c r="L21" s="7"/>
    </row>
    <row r="22" spans="1:12" x14ac:dyDescent="0.35">
      <c r="A22" s="11" t="str">
        <f t="shared" si="1"/>
        <v>2020</v>
      </c>
      <c r="B22" s="9">
        <v>44013</v>
      </c>
      <c r="C22" t="s">
        <v>125</v>
      </c>
      <c r="D22" s="7">
        <v>137.685</v>
      </c>
      <c r="E22" s="7">
        <v>310.68799999999999</v>
      </c>
      <c r="F22" s="7">
        <v>99.257000000000005</v>
      </c>
      <c r="G22" s="7">
        <v>261.69</v>
      </c>
      <c r="H22" s="7">
        <v>12005.514999999999</v>
      </c>
      <c r="I22" s="7">
        <f>SUM(Data2!$D22:$G22)</f>
        <v>809.31999999999994</v>
      </c>
      <c r="J22" s="7"/>
      <c r="K22" s="7"/>
      <c r="L22" s="7"/>
    </row>
    <row r="23" spans="1:12" x14ac:dyDescent="0.35">
      <c r="A23" s="11" t="str">
        <f t="shared" si="1"/>
        <v/>
      </c>
      <c r="B23" s="9">
        <v>44044</v>
      </c>
      <c r="C23" t="s">
        <v>126</v>
      </c>
      <c r="D23" s="7">
        <v>140.11699999999999</v>
      </c>
      <c r="E23" s="7">
        <v>311.74900000000002</v>
      </c>
      <c r="F23" s="7">
        <v>98.843000000000004</v>
      </c>
      <c r="G23" s="7">
        <v>260.67</v>
      </c>
      <c r="H23" s="7">
        <v>12082.522000000001</v>
      </c>
      <c r="I23" s="7">
        <f>SUM(Data2!$D23:$G23)</f>
        <v>811.37899999999991</v>
      </c>
      <c r="J23" s="7"/>
      <c r="K23" s="7"/>
      <c r="L23" s="7"/>
    </row>
    <row r="24" spans="1:12" x14ac:dyDescent="0.35">
      <c r="A24" s="11" t="str">
        <f t="shared" si="1"/>
        <v/>
      </c>
      <c r="B24" s="9">
        <v>44075</v>
      </c>
      <c r="C24" t="s">
        <v>127</v>
      </c>
      <c r="D24" s="7">
        <v>139.97900000000001</v>
      </c>
      <c r="E24" s="7">
        <v>310.83999999999997</v>
      </c>
      <c r="F24" s="7">
        <v>98.974999999999994</v>
      </c>
      <c r="G24" s="7">
        <v>262.363</v>
      </c>
      <c r="H24" s="7">
        <v>12142.75</v>
      </c>
      <c r="I24" s="7">
        <f>SUM(Data2!$D24:$G24)</f>
        <v>812.15699999999993</v>
      </c>
      <c r="J24" s="7"/>
      <c r="K24" s="7"/>
      <c r="L24" s="7"/>
    </row>
    <row r="25" spans="1:12" x14ac:dyDescent="0.35">
      <c r="A25" s="11" t="str">
        <f t="shared" si="1"/>
        <v/>
      </c>
      <c r="B25" s="9">
        <v>44105</v>
      </c>
      <c r="C25" t="s">
        <v>128</v>
      </c>
      <c r="D25" s="7">
        <v>141.148</v>
      </c>
      <c r="E25" s="7">
        <v>310.97399999999999</v>
      </c>
      <c r="F25" s="7">
        <v>99.168999999999997</v>
      </c>
      <c r="G25" s="7">
        <v>261.12</v>
      </c>
      <c r="H25" s="7">
        <v>12254.237999999999</v>
      </c>
      <c r="I25" s="7">
        <f>SUM(Data2!$D25:$G25)</f>
        <v>812.41099999999994</v>
      </c>
      <c r="J25" s="7"/>
      <c r="K25" s="7"/>
      <c r="L25" s="7"/>
    </row>
    <row r="26" spans="1:12" x14ac:dyDescent="0.35">
      <c r="A26" s="11" t="str">
        <f t="shared" si="1"/>
        <v/>
      </c>
      <c r="B26" s="9">
        <v>44136</v>
      </c>
      <c r="C26" t="s">
        <v>129</v>
      </c>
      <c r="D26" s="7">
        <v>141.697</v>
      </c>
      <c r="E26" s="7">
        <v>308.76600000000002</v>
      </c>
      <c r="F26" s="7">
        <v>99.091999999999999</v>
      </c>
      <c r="G26" s="7">
        <v>261.83199999999999</v>
      </c>
      <c r="H26" s="7">
        <v>12291.218000000001</v>
      </c>
      <c r="I26" s="7">
        <f>SUM(Data2!$D26:$G26)</f>
        <v>811.38700000000006</v>
      </c>
      <c r="J26" s="7"/>
      <c r="K26" s="7"/>
      <c r="L26" s="7"/>
    </row>
    <row r="27" spans="1:12" x14ac:dyDescent="0.35">
      <c r="A27" s="11" t="str">
        <f t="shared" si="1"/>
        <v/>
      </c>
      <c r="B27" s="9">
        <v>44166</v>
      </c>
      <c r="C27" t="s">
        <v>130</v>
      </c>
      <c r="D27" s="7">
        <v>141.959</v>
      </c>
      <c r="E27" s="7">
        <v>310.74900000000002</v>
      </c>
      <c r="F27" s="7">
        <v>99.495000000000005</v>
      </c>
      <c r="G27" s="7">
        <v>262.66399999999999</v>
      </c>
      <c r="H27" s="7">
        <v>12338.700999999999</v>
      </c>
      <c r="I27" s="7">
        <f>SUM(Data2!$D27:$G27)</f>
        <v>814.86699999999996</v>
      </c>
      <c r="J27" s="7"/>
      <c r="K27" s="7"/>
      <c r="L27" s="7"/>
    </row>
    <row r="28" spans="1:12" x14ac:dyDescent="0.35">
      <c r="A28" s="11" t="str">
        <f t="shared" si="1"/>
        <v/>
      </c>
      <c r="B28" s="9">
        <v>44197</v>
      </c>
      <c r="C28" t="s">
        <v>131</v>
      </c>
      <c r="D28" s="7">
        <v>144.37100000000001</v>
      </c>
      <c r="E28" s="7">
        <v>311.86099999999999</v>
      </c>
      <c r="F28" s="7">
        <v>99.081000000000003</v>
      </c>
      <c r="G28" s="7">
        <v>263.32600000000002</v>
      </c>
      <c r="H28" s="7">
        <v>12382.394</v>
      </c>
      <c r="I28" s="7">
        <f>SUM(Data2!$D28:$G28)</f>
        <v>818.63900000000001</v>
      </c>
      <c r="J28" s="7"/>
      <c r="K28" s="7"/>
      <c r="L28" s="7"/>
    </row>
    <row r="29" spans="1:12" x14ac:dyDescent="0.35">
      <c r="A29" s="11" t="str">
        <f t="shared" si="1"/>
        <v/>
      </c>
      <c r="B29" s="9">
        <v>44228</v>
      </c>
      <c r="C29" t="s">
        <v>132</v>
      </c>
      <c r="D29" s="7">
        <v>144.02500000000001</v>
      </c>
      <c r="E29" s="7">
        <v>312.19299999999998</v>
      </c>
      <c r="F29" s="7">
        <v>98.908000000000001</v>
      </c>
      <c r="G29" s="7">
        <v>262.96199999999999</v>
      </c>
      <c r="H29" s="7">
        <v>12342.183000000001</v>
      </c>
      <c r="I29" s="7">
        <f>SUM(Data2!$D29:$G29)</f>
        <v>818.08799999999997</v>
      </c>
      <c r="J29" s="7"/>
      <c r="K29" s="7"/>
      <c r="L29" s="7"/>
    </row>
    <row r="30" spans="1:12" x14ac:dyDescent="0.35">
      <c r="A30" s="11" t="str">
        <f t="shared" si="1"/>
        <v/>
      </c>
      <c r="B30" s="9">
        <v>44256</v>
      </c>
      <c r="C30" t="s">
        <v>133</v>
      </c>
      <c r="D30" s="7">
        <v>144.54</v>
      </c>
      <c r="E30" s="7">
        <v>314.548</v>
      </c>
      <c r="F30" s="7">
        <v>99.515000000000001</v>
      </c>
      <c r="G30" s="7">
        <v>263.96199999999999</v>
      </c>
      <c r="H30" s="7">
        <v>12465.535</v>
      </c>
      <c r="I30" s="7">
        <f>SUM(Data2!$D30:$G30)</f>
        <v>822.56499999999994</v>
      </c>
      <c r="J30" s="7"/>
      <c r="K30" s="7"/>
      <c r="L30" s="7"/>
    </row>
    <row r="31" spans="1:12" x14ac:dyDescent="0.35">
      <c r="A31" s="11" t="str">
        <f t="shared" si="1"/>
        <v/>
      </c>
      <c r="B31" s="9">
        <v>44287</v>
      </c>
      <c r="C31" t="s">
        <v>134</v>
      </c>
      <c r="D31" s="7">
        <v>145.69999999999999</v>
      </c>
      <c r="E31" s="7">
        <v>313.95</v>
      </c>
      <c r="F31" s="7">
        <v>100.512</v>
      </c>
      <c r="G31" s="7">
        <v>267.642</v>
      </c>
      <c r="H31" s="7">
        <v>12516.949000000001</v>
      </c>
      <c r="I31" s="7">
        <f>SUM(Data2!$D31:$G31)</f>
        <v>827.80400000000009</v>
      </c>
      <c r="J31" s="7"/>
      <c r="K31" s="7"/>
      <c r="L31" s="7"/>
    </row>
    <row r="32" spans="1:12" x14ac:dyDescent="0.35">
      <c r="A32" s="11" t="str">
        <f t="shared" si="1"/>
        <v/>
      </c>
      <c r="B32" s="9">
        <v>44317</v>
      </c>
      <c r="C32" t="s">
        <v>135</v>
      </c>
      <c r="D32" s="7">
        <v>146.41999999999999</v>
      </c>
      <c r="E32" s="7">
        <v>315.74799999999999</v>
      </c>
      <c r="F32" s="7">
        <v>100.95099999999999</v>
      </c>
      <c r="G32" s="7">
        <v>268.613</v>
      </c>
      <c r="H32" s="7">
        <v>12553.105</v>
      </c>
      <c r="I32" s="7">
        <f>SUM(Data2!$D32:$G32)</f>
        <v>831.73199999999997</v>
      </c>
      <c r="J32" s="7"/>
      <c r="K32" s="7"/>
      <c r="L32" s="7"/>
    </row>
    <row r="33" spans="1:13" x14ac:dyDescent="0.35">
      <c r="A33" s="11" t="str">
        <f t="shared" si="1"/>
        <v/>
      </c>
      <c r="B33" s="9">
        <v>44348</v>
      </c>
      <c r="C33" t="s">
        <v>136</v>
      </c>
      <c r="D33" s="7">
        <v>146.875</v>
      </c>
      <c r="E33" s="7">
        <v>317.178</v>
      </c>
      <c r="F33" s="7">
        <v>101.244</v>
      </c>
      <c r="G33" s="7">
        <v>269.61900000000003</v>
      </c>
      <c r="H33" s="7">
        <v>12590.351000000001</v>
      </c>
      <c r="I33" s="7">
        <f>SUM(Data2!$D33:$G33)</f>
        <v>834.91600000000005</v>
      </c>
      <c r="J33" s="7"/>
      <c r="K33" s="7"/>
      <c r="L33" s="7"/>
    </row>
    <row r="34" spans="1:13" x14ac:dyDescent="0.35">
      <c r="A34" s="11" t="str">
        <f t="shared" si="1"/>
        <v>2021</v>
      </c>
      <c r="B34" s="9">
        <v>44378</v>
      </c>
      <c r="C34" t="s">
        <v>137</v>
      </c>
      <c r="D34" s="7">
        <v>147.245</v>
      </c>
      <c r="E34" s="7">
        <v>319.58100000000002</v>
      </c>
      <c r="F34" s="7">
        <v>101.749</v>
      </c>
      <c r="G34" s="7">
        <v>274.959</v>
      </c>
      <c r="H34" s="7">
        <v>12689.616</v>
      </c>
      <c r="I34" s="7">
        <f>SUM(Data2!$D34:$G34)</f>
        <v>843.53400000000011</v>
      </c>
      <c r="J34" s="7"/>
      <c r="K34" s="7"/>
      <c r="L34" s="7"/>
    </row>
    <row r="35" spans="1:13" x14ac:dyDescent="0.35">
      <c r="A35" s="11" t="str">
        <f t="shared" si="1"/>
        <v/>
      </c>
      <c r="B35" s="9">
        <v>44409</v>
      </c>
      <c r="C35" t="s">
        <v>138</v>
      </c>
      <c r="D35" s="7">
        <v>148.08699999999999</v>
      </c>
      <c r="E35" s="7">
        <v>319.48</v>
      </c>
      <c r="F35" s="7">
        <v>102.209</v>
      </c>
      <c r="G35" s="7">
        <v>276.11700000000002</v>
      </c>
      <c r="H35" s="7">
        <v>12721.147999999999</v>
      </c>
      <c r="I35" s="7">
        <f>SUM(Data2!$D35:$G35)</f>
        <v>845.89300000000003</v>
      </c>
      <c r="J35" s="7"/>
      <c r="K35" s="7"/>
      <c r="L35" s="7"/>
    </row>
    <row r="36" spans="1:13" x14ac:dyDescent="0.35">
      <c r="A36" s="11" t="str">
        <f t="shared" si="1"/>
        <v/>
      </c>
      <c r="B36" s="9">
        <v>44440</v>
      </c>
      <c r="C36" t="s">
        <v>143</v>
      </c>
      <c r="D36" s="7">
        <v>148.596</v>
      </c>
      <c r="E36" s="7">
        <v>320.16500000000002</v>
      </c>
      <c r="F36" s="7">
        <v>101.935</v>
      </c>
      <c r="G36" s="7">
        <v>277.35700000000003</v>
      </c>
      <c r="H36" s="7">
        <v>12805.096</v>
      </c>
      <c r="I36" s="7">
        <f>SUM(Data2!$D36:$G36)</f>
        <v>848.05300000000011</v>
      </c>
      <c r="J36" s="7"/>
      <c r="K36" s="7"/>
      <c r="L36" s="7"/>
    </row>
    <row r="37" spans="1:13" x14ac:dyDescent="0.35">
      <c r="A37" s="11" t="str">
        <f t="shared" si="1"/>
        <v/>
      </c>
      <c r="B37" s="9">
        <v>44470</v>
      </c>
      <c r="C37" t="s">
        <v>144</v>
      </c>
      <c r="D37" s="7">
        <v>148.66800000000001</v>
      </c>
      <c r="E37" s="7">
        <v>320.892</v>
      </c>
      <c r="F37" s="7">
        <v>102.07</v>
      </c>
      <c r="G37" s="7">
        <v>277.71199999999999</v>
      </c>
      <c r="H37" s="7">
        <v>12851.781999999999</v>
      </c>
      <c r="I37" s="7">
        <f>SUM(Data2!$D37:$G37)</f>
        <v>849.34199999999998</v>
      </c>
      <c r="J37" s="7"/>
      <c r="K37" s="7"/>
      <c r="L37" s="7"/>
    </row>
    <row r="38" spans="1:13" x14ac:dyDescent="0.35">
      <c r="A38" s="11" t="str">
        <f t="shared" si="1"/>
        <v/>
      </c>
      <c r="B38" s="9">
        <v>44501</v>
      </c>
      <c r="C38" t="s">
        <v>145</v>
      </c>
      <c r="D38" s="7">
        <v>149.01400000000001</v>
      </c>
      <c r="E38" s="7">
        <v>321.56299999999999</v>
      </c>
      <c r="F38" s="7">
        <v>102.465</v>
      </c>
      <c r="G38" s="7">
        <v>278.97300000000001</v>
      </c>
      <c r="H38" s="7">
        <v>12933.002</v>
      </c>
      <c r="I38" s="7">
        <f>SUM(Data2!$D38:$G38)</f>
        <v>852.0150000000001</v>
      </c>
      <c r="J38" s="7"/>
      <c r="K38" s="7"/>
      <c r="L38" s="7"/>
    </row>
    <row r="39" spans="1:13" x14ac:dyDescent="0.35">
      <c r="A39" s="11" t="str">
        <f t="shared" si="1"/>
        <v/>
      </c>
      <c r="B39" s="9">
        <v>44531</v>
      </c>
      <c r="C39" t="s">
        <v>237</v>
      </c>
      <c r="D39" s="7">
        <v>149.465</v>
      </c>
      <c r="E39" s="7">
        <v>320.81</v>
      </c>
      <c r="F39" s="7">
        <v>102.749</v>
      </c>
      <c r="G39" s="7">
        <v>279.392</v>
      </c>
      <c r="H39" s="7">
        <v>12965.768</v>
      </c>
      <c r="I39" s="7">
        <f>SUM(Data2!$D39:$G39)</f>
        <v>852.41599999999994</v>
      </c>
      <c r="M39" t="s">
        <v>669</v>
      </c>
    </row>
  </sheetData>
  <phoneticPr fontId="6"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31586-CAC9-4773-BBBD-F06116E3A0A8}">
  <dimension ref="A1:AA196"/>
  <sheetViews>
    <sheetView topLeftCell="D1" zoomScale="49" workbookViewId="0">
      <selection activeCell="N2" sqref="N2"/>
    </sheetView>
  </sheetViews>
  <sheetFormatPr defaultColWidth="8.7265625" defaultRowHeight="14.5" x14ac:dyDescent="0.35"/>
  <cols>
    <col min="1" max="1" width="5.453125" style="10" bestFit="1" customWidth="1"/>
    <col min="2" max="2" width="12.26953125" style="10" bestFit="1" customWidth="1"/>
    <col min="3" max="3" width="12.1796875" style="10" bestFit="1" customWidth="1"/>
    <col min="4" max="4" width="15.26953125" style="10" bestFit="1" customWidth="1"/>
    <col min="5" max="5" width="15.1796875" style="10" bestFit="1" customWidth="1"/>
    <col min="6" max="6" width="15.81640625" style="10" bestFit="1" customWidth="1"/>
    <col min="7" max="7" width="15.453125" style="10" bestFit="1" customWidth="1"/>
    <col min="8" max="8" width="16.453125" style="10" bestFit="1" customWidth="1"/>
    <col min="9" max="9" width="8.7265625" style="10"/>
    <col min="10" max="11" width="8.81640625" style="10" bestFit="1" customWidth="1"/>
    <col min="12" max="12" width="8.7265625" style="10" customWidth="1"/>
    <col min="13" max="13" width="8.81640625" style="10" bestFit="1" customWidth="1"/>
    <col min="14" max="14" width="8.7265625" style="10"/>
    <col min="15" max="15" width="8.81640625" style="10" bestFit="1" customWidth="1"/>
    <col min="16" max="16" width="11.81640625" style="10" bestFit="1" customWidth="1"/>
    <col min="17" max="17" width="8.81640625" style="10" bestFit="1" customWidth="1"/>
    <col min="18" max="18" width="30.54296875" style="10" customWidth="1"/>
    <col min="19" max="19" width="12.453125" style="10" bestFit="1" customWidth="1"/>
    <col min="20" max="21" width="11.81640625" style="10" bestFit="1" customWidth="1"/>
    <col min="22" max="22" width="8.7265625" style="10"/>
    <col min="23" max="23" width="12.1796875" style="10" bestFit="1" customWidth="1"/>
    <col min="24" max="24" width="8.7265625" style="10"/>
    <col min="25" max="25" width="9.81640625" style="10" bestFit="1" customWidth="1"/>
    <col min="26" max="26" width="12" style="10" bestFit="1" customWidth="1"/>
    <col min="27" max="16384" width="8.7265625" style="10"/>
  </cols>
  <sheetData>
    <row r="1" spans="1:27" x14ac:dyDescent="0.35">
      <c r="J1" s="10">
        <v>0.37635379908401534</v>
      </c>
      <c r="K1" s="10">
        <v>0.17534279037465278</v>
      </c>
      <c r="L1" s="10">
        <v>0.12053856333058037</v>
      </c>
      <c r="M1" s="10">
        <v>0.32776484721075155</v>
      </c>
    </row>
    <row r="2" spans="1:27" x14ac:dyDescent="0.35">
      <c r="D2" s="10" t="s">
        <v>244</v>
      </c>
      <c r="J2" s="10">
        <v>1</v>
      </c>
      <c r="K2" s="10">
        <v>1</v>
      </c>
      <c r="L2" s="10">
        <v>1</v>
      </c>
      <c r="M2" s="10">
        <v>1</v>
      </c>
      <c r="O2" s="10" t="s">
        <v>238</v>
      </c>
      <c r="S2" s="10" t="s">
        <v>239</v>
      </c>
    </row>
    <row r="3" spans="1:27" x14ac:dyDescent="0.35">
      <c r="B3" s="10" t="s">
        <v>231</v>
      </c>
      <c r="C3" s="10" t="s">
        <v>240</v>
      </c>
      <c r="D3" s="10" t="s">
        <v>232</v>
      </c>
      <c r="E3" s="10" t="s">
        <v>161</v>
      </c>
      <c r="F3" s="10" t="s">
        <v>162</v>
      </c>
      <c r="G3" s="10" t="s">
        <v>163</v>
      </c>
      <c r="H3" s="10" t="s">
        <v>164</v>
      </c>
      <c r="J3" s="10" t="s">
        <v>165</v>
      </c>
      <c r="K3" s="10" t="s">
        <v>166</v>
      </c>
      <c r="L3" s="10" t="s">
        <v>167</v>
      </c>
      <c r="M3" s="10" t="s">
        <v>168</v>
      </c>
      <c r="O3" s="10" t="s">
        <v>169</v>
      </c>
      <c r="P3" s="10" t="s">
        <v>140</v>
      </c>
      <c r="Q3" s="10" t="s">
        <v>170</v>
      </c>
      <c r="S3" s="10" t="s">
        <v>241</v>
      </c>
      <c r="T3" s="10" t="s">
        <v>242</v>
      </c>
      <c r="U3" s="10" t="s">
        <v>243</v>
      </c>
      <c r="Y3" s="10" t="s">
        <v>457</v>
      </c>
      <c r="Z3" s="10" t="s">
        <v>4</v>
      </c>
      <c r="AA3" s="10" t="s">
        <v>146</v>
      </c>
    </row>
    <row r="4" spans="1:27" x14ac:dyDescent="0.35">
      <c r="B4" s="10" t="s">
        <v>171</v>
      </c>
      <c r="C4" s="14">
        <v>199.4666666666667</v>
      </c>
      <c r="D4" s="12">
        <v>87652538</v>
      </c>
      <c r="E4" s="13">
        <v>3018.83</v>
      </c>
      <c r="F4" s="13">
        <v>1204.07</v>
      </c>
      <c r="G4" s="13">
        <v>1121.23</v>
      </c>
      <c r="H4" s="13">
        <v>2559.06</v>
      </c>
      <c r="J4" s="10">
        <f>E4*$J$2</f>
        <v>3018.83</v>
      </c>
      <c r="K4" s="10">
        <f>F4*$K$2</f>
        <v>1204.07</v>
      </c>
      <c r="L4" s="10">
        <f>G4*$L$2</f>
        <v>1121.23</v>
      </c>
      <c r="M4" s="10">
        <f>H4*$M$2</f>
        <v>2559.06</v>
      </c>
      <c r="O4" s="10">
        <f>SUM(J4:M4)</f>
        <v>7903.1899999999987</v>
      </c>
      <c r="S4" s="13">
        <f>C4/$C$66</f>
        <v>0.73021025271815398</v>
      </c>
      <c r="T4" s="10">
        <f>D4/S4</f>
        <v>120037397.00137033</v>
      </c>
      <c r="W4" s="10" t="str">
        <f>IF(RIGHT(X4,3)="Jul",LEFT(X4,4),"")</f>
        <v/>
      </c>
      <c r="X4" s="10" t="s">
        <v>458</v>
      </c>
      <c r="Y4" s="10">
        <v>0</v>
      </c>
    </row>
    <row r="5" spans="1:27" x14ac:dyDescent="0.35">
      <c r="B5" s="10" t="s">
        <v>172</v>
      </c>
      <c r="C5" s="14">
        <v>201.26666666666665</v>
      </c>
      <c r="D5" s="12">
        <v>89116312</v>
      </c>
      <c r="E5" s="13">
        <v>3017.73</v>
      </c>
      <c r="F5" s="13">
        <v>1233.05</v>
      </c>
      <c r="G5" s="13">
        <v>1131.1300000000001</v>
      </c>
      <c r="H5" s="13">
        <v>2644.38</v>
      </c>
      <c r="J5" s="10">
        <f t="shared" ref="J5:J62" si="0">E5*$J$2</f>
        <v>3017.73</v>
      </c>
      <c r="K5" s="10">
        <f t="shared" ref="K5:K63" si="1">F5*$K$2</f>
        <v>1233.05</v>
      </c>
      <c r="L5" s="10">
        <f t="shared" ref="L5:L63" si="2">G5*$L$2</f>
        <v>1131.1300000000001</v>
      </c>
      <c r="M5" s="10">
        <f t="shared" ref="M5:M63" si="3">H5*$M$2</f>
        <v>2644.38</v>
      </c>
      <c r="O5" s="10">
        <f t="shared" ref="O5:O35" si="4">SUM(J5:M5)</f>
        <v>8026.29</v>
      </c>
      <c r="S5" s="13">
        <f t="shared" ref="S5:S67" si="5">C5/$C$66</f>
        <v>0.73679971689709445</v>
      </c>
      <c r="T5" s="10">
        <f t="shared" ref="T5:T66" si="6">D5/S5</f>
        <v>120950524.21477312</v>
      </c>
      <c r="W5" s="10" t="str">
        <f t="shared" ref="W5:W68" si="7">IF(RIGHT(X5,3)="Jul",LEFT(X5,4),"")</f>
        <v/>
      </c>
      <c r="X5" s="10" t="s">
        <v>459</v>
      </c>
      <c r="Y5" s="10">
        <v>0</v>
      </c>
    </row>
    <row r="6" spans="1:27" x14ac:dyDescent="0.35">
      <c r="A6" s="10">
        <v>2006</v>
      </c>
      <c r="B6" s="10" t="s">
        <v>173</v>
      </c>
      <c r="C6" s="14">
        <v>203.16666666666666</v>
      </c>
      <c r="D6" s="12">
        <v>90486531</v>
      </c>
      <c r="E6" s="13">
        <v>2993.84</v>
      </c>
      <c r="F6" s="13">
        <v>1256.6300000000001</v>
      </c>
      <c r="G6" s="13">
        <v>1136.75</v>
      </c>
      <c r="H6" s="13">
        <v>2617.3200000000002</v>
      </c>
      <c r="J6" s="10">
        <f t="shared" si="0"/>
        <v>2993.84</v>
      </c>
      <c r="K6" s="10">
        <f t="shared" si="1"/>
        <v>1256.6300000000001</v>
      </c>
      <c r="L6" s="10">
        <f t="shared" si="2"/>
        <v>1136.75</v>
      </c>
      <c r="M6" s="10">
        <f t="shared" si="3"/>
        <v>2617.3200000000002</v>
      </c>
      <c r="O6" s="10">
        <f t="shared" si="4"/>
        <v>8004.5400000000009</v>
      </c>
      <c r="S6" s="13">
        <f t="shared" si="5"/>
        <v>0.74375526241930945</v>
      </c>
      <c r="T6" s="10">
        <f t="shared" si="6"/>
        <v>121661701.86905663</v>
      </c>
      <c r="W6" s="10" t="str">
        <f t="shared" si="7"/>
        <v/>
      </c>
      <c r="X6" s="10" t="s">
        <v>460</v>
      </c>
      <c r="Y6" s="10">
        <v>0</v>
      </c>
    </row>
    <row r="7" spans="1:27" x14ac:dyDescent="0.35">
      <c r="B7" s="10" t="s">
        <v>174</v>
      </c>
      <c r="C7" s="14">
        <v>202.33333333333334</v>
      </c>
      <c r="D7" s="12">
        <v>91856268</v>
      </c>
      <c r="E7" s="13">
        <v>3047.67</v>
      </c>
      <c r="F7" s="13">
        <v>1291.74</v>
      </c>
      <c r="G7" s="13">
        <v>1167.1600000000001</v>
      </c>
      <c r="H7" s="13">
        <v>2761.73</v>
      </c>
      <c r="J7" s="10">
        <f t="shared" si="0"/>
        <v>3047.67</v>
      </c>
      <c r="K7" s="10">
        <f t="shared" si="1"/>
        <v>1291.74</v>
      </c>
      <c r="L7" s="10">
        <f t="shared" si="2"/>
        <v>1167.1600000000001</v>
      </c>
      <c r="M7" s="10">
        <f t="shared" si="3"/>
        <v>2761.73</v>
      </c>
      <c r="O7" s="10">
        <f t="shared" si="4"/>
        <v>8268.2999999999993</v>
      </c>
      <c r="P7" s="10">
        <f>SUM(O4:O7)*1000</f>
        <v>32202320</v>
      </c>
      <c r="S7" s="13">
        <f t="shared" si="5"/>
        <v>0.74070458455868893</v>
      </c>
      <c r="T7" s="10">
        <f t="shared" si="6"/>
        <v>124012014.93133444</v>
      </c>
      <c r="U7" s="10">
        <f>SUM(T4:T7)</f>
        <v>486661638.01653451</v>
      </c>
      <c r="W7" s="10" t="str">
        <f t="shared" si="7"/>
        <v/>
      </c>
      <c r="X7" s="10" t="s">
        <v>461</v>
      </c>
      <c r="Y7" s="10">
        <v>0</v>
      </c>
    </row>
    <row r="8" spans="1:27" x14ac:dyDescent="0.35">
      <c r="B8" s="10" t="s">
        <v>175</v>
      </c>
      <c r="C8" s="14">
        <v>204.31700000000001</v>
      </c>
      <c r="D8" s="12">
        <v>93988290</v>
      </c>
      <c r="E8" s="13">
        <v>3102.53</v>
      </c>
      <c r="F8" s="13">
        <v>1258.47</v>
      </c>
      <c r="G8" s="13">
        <v>1177.54</v>
      </c>
      <c r="H8" s="13">
        <v>2838.18</v>
      </c>
      <c r="J8" s="10">
        <f t="shared" si="0"/>
        <v>3102.53</v>
      </c>
      <c r="K8" s="10">
        <f t="shared" si="1"/>
        <v>1258.47</v>
      </c>
      <c r="L8" s="10">
        <f t="shared" si="2"/>
        <v>1177.54</v>
      </c>
      <c r="M8" s="10">
        <f t="shared" si="3"/>
        <v>2838.18</v>
      </c>
      <c r="O8" s="10">
        <f t="shared" si="4"/>
        <v>8376.7199999999993</v>
      </c>
      <c r="S8" s="13">
        <f t="shared" si="5"/>
        <v>0.74796641813811027</v>
      </c>
      <c r="T8" s="10">
        <f t="shared" si="6"/>
        <v>125658435.62062873</v>
      </c>
      <c r="W8" s="10" t="str">
        <f t="shared" si="7"/>
        <v/>
      </c>
      <c r="X8" s="10" t="s">
        <v>462</v>
      </c>
      <c r="Y8" s="10">
        <v>0</v>
      </c>
    </row>
    <row r="9" spans="1:27" x14ac:dyDescent="0.35">
      <c r="B9" s="10" t="s">
        <v>176</v>
      </c>
      <c r="C9" s="14">
        <v>206.631</v>
      </c>
      <c r="D9" s="12">
        <v>95388851</v>
      </c>
      <c r="E9" s="13">
        <v>3052.36</v>
      </c>
      <c r="F9" s="13">
        <v>1258.93</v>
      </c>
      <c r="G9" s="13">
        <v>1164.3699999999999</v>
      </c>
      <c r="H9" s="13">
        <v>2809.18</v>
      </c>
      <c r="J9" s="10">
        <f t="shared" si="0"/>
        <v>3052.36</v>
      </c>
      <c r="K9" s="10">
        <f t="shared" si="1"/>
        <v>1258.93</v>
      </c>
      <c r="L9" s="10">
        <f t="shared" si="2"/>
        <v>1164.3699999999999</v>
      </c>
      <c r="M9" s="10">
        <f t="shared" si="3"/>
        <v>2809.18</v>
      </c>
      <c r="O9" s="10">
        <f t="shared" si="4"/>
        <v>8284.84</v>
      </c>
      <c r="S9" s="13">
        <f t="shared" si="5"/>
        <v>0.75643754042148159</v>
      </c>
      <c r="T9" s="10">
        <f t="shared" si="6"/>
        <v>126102745.96743309</v>
      </c>
      <c r="W9" s="10" t="str">
        <f t="shared" si="7"/>
        <v/>
      </c>
      <c r="X9" s="10" t="s">
        <v>463</v>
      </c>
      <c r="Y9" s="10">
        <v>0</v>
      </c>
    </row>
    <row r="10" spans="1:27" x14ac:dyDescent="0.35">
      <c r="A10" s="10">
        <v>2007</v>
      </c>
      <c r="B10" s="10" t="s">
        <v>177</v>
      </c>
      <c r="C10" s="14">
        <v>207.93899999999999</v>
      </c>
      <c r="D10" s="12">
        <v>93199531</v>
      </c>
      <c r="E10" s="13">
        <v>3036.44</v>
      </c>
      <c r="F10" s="13">
        <v>1263.08</v>
      </c>
      <c r="G10" s="13">
        <v>1166.72</v>
      </c>
      <c r="H10" s="13">
        <v>2869.47</v>
      </c>
      <c r="J10" s="10">
        <f t="shared" si="0"/>
        <v>3036.44</v>
      </c>
      <c r="K10" s="10">
        <f t="shared" si="1"/>
        <v>1263.08</v>
      </c>
      <c r="L10" s="10">
        <f t="shared" si="2"/>
        <v>1166.72</v>
      </c>
      <c r="M10" s="10">
        <f t="shared" si="3"/>
        <v>2869.47</v>
      </c>
      <c r="O10" s="10">
        <f t="shared" si="4"/>
        <v>8335.7100000000009</v>
      </c>
      <c r="S10" s="13">
        <f t="shared" si="5"/>
        <v>0.76122588439151173</v>
      </c>
      <c r="T10" s="10">
        <f t="shared" si="6"/>
        <v>122433475.93795937</v>
      </c>
      <c r="W10" s="10" t="str">
        <f t="shared" si="7"/>
        <v>2006</v>
      </c>
      <c r="X10" s="10" t="s">
        <v>464</v>
      </c>
      <c r="Y10" s="10">
        <v>0</v>
      </c>
      <c r="Z10" s="10">
        <f>U7</f>
        <v>486661638.01653451</v>
      </c>
      <c r="AA10" s="10">
        <f>P7</f>
        <v>32202320</v>
      </c>
    </row>
    <row r="11" spans="1:27" x14ac:dyDescent="0.35">
      <c r="B11" s="10" t="s">
        <v>178</v>
      </c>
      <c r="C11" s="14">
        <v>210.48966666666669</v>
      </c>
      <c r="D11" s="12">
        <v>95493731</v>
      </c>
      <c r="E11" s="13">
        <v>3095.65</v>
      </c>
      <c r="F11" s="13">
        <v>1427.36</v>
      </c>
      <c r="G11" s="13">
        <v>1167.06</v>
      </c>
      <c r="H11" s="13">
        <v>2941.01</v>
      </c>
      <c r="J11" s="10">
        <f t="shared" si="0"/>
        <v>3095.65</v>
      </c>
      <c r="K11" s="10">
        <f t="shared" si="1"/>
        <v>1427.36</v>
      </c>
      <c r="L11" s="10">
        <f t="shared" si="2"/>
        <v>1167.06</v>
      </c>
      <c r="M11" s="10">
        <f t="shared" si="3"/>
        <v>2941.01</v>
      </c>
      <c r="O11" s="10">
        <f t="shared" si="4"/>
        <v>8631.08</v>
      </c>
      <c r="P11" s="10">
        <f>SUM(O8:O11)*1000</f>
        <v>33628350</v>
      </c>
      <c r="Q11" s="10">
        <f>(P11/P7-1)*100</f>
        <v>4.4283455353527401</v>
      </c>
      <c r="S11" s="13">
        <f t="shared" si="5"/>
        <v>0.77056339918729944</v>
      </c>
      <c r="T11" s="10">
        <f t="shared" si="6"/>
        <v>123927156.54638629</v>
      </c>
      <c r="U11" s="10">
        <f>SUM(T8:T11)</f>
        <v>498121814.07240748</v>
      </c>
      <c r="W11" s="10" t="str">
        <f t="shared" si="7"/>
        <v/>
      </c>
      <c r="X11" s="10" t="s">
        <v>465</v>
      </c>
      <c r="Y11" s="10">
        <v>0</v>
      </c>
    </row>
    <row r="12" spans="1:27" x14ac:dyDescent="0.35">
      <c r="B12" s="10" t="s">
        <v>179</v>
      </c>
      <c r="C12" s="14">
        <v>212.76966666666667</v>
      </c>
      <c r="D12" s="12">
        <v>102192228</v>
      </c>
      <c r="E12" s="13">
        <v>3183</v>
      </c>
      <c r="F12" s="13">
        <v>1264.94</v>
      </c>
      <c r="G12" s="13">
        <v>1181.54</v>
      </c>
      <c r="H12" s="13">
        <v>2927.47</v>
      </c>
      <c r="J12" s="10">
        <f t="shared" si="0"/>
        <v>3183</v>
      </c>
      <c r="K12" s="10">
        <f t="shared" si="1"/>
        <v>1264.94</v>
      </c>
      <c r="L12" s="10">
        <f t="shared" si="2"/>
        <v>1181.54</v>
      </c>
      <c r="M12" s="10">
        <f t="shared" si="3"/>
        <v>2927.47</v>
      </c>
      <c r="O12" s="10">
        <f t="shared" si="4"/>
        <v>8556.9500000000007</v>
      </c>
      <c r="S12" s="13">
        <f t="shared" si="5"/>
        <v>0.77891005381395739</v>
      </c>
      <c r="T12" s="10">
        <f t="shared" si="6"/>
        <v>131199010.07775232</v>
      </c>
      <c r="W12" s="10" t="str">
        <f t="shared" si="7"/>
        <v/>
      </c>
      <c r="X12" s="10" t="s">
        <v>466</v>
      </c>
      <c r="Y12" s="10">
        <v>0</v>
      </c>
    </row>
    <row r="13" spans="1:27" x14ac:dyDescent="0.35">
      <c r="B13" s="10" t="s">
        <v>180</v>
      </c>
      <c r="C13" s="14">
        <v>215.53766666666664</v>
      </c>
      <c r="D13" s="12">
        <v>103131544</v>
      </c>
      <c r="E13" s="13">
        <v>3125.8</v>
      </c>
      <c r="F13" s="13">
        <v>1256.76</v>
      </c>
      <c r="G13" s="13">
        <v>1173.3800000000001</v>
      </c>
      <c r="H13" s="13">
        <v>2893.68</v>
      </c>
      <c r="J13" s="10">
        <f t="shared" si="0"/>
        <v>3125.8</v>
      </c>
      <c r="K13" s="10">
        <f t="shared" si="1"/>
        <v>1256.76</v>
      </c>
      <c r="L13" s="10">
        <f t="shared" si="2"/>
        <v>1173.3800000000001</v>
      </c>
      <c r="M13" s="10">
        <f t="shared" si="3"/>
        <v>2893.68</v>
      </c>
      <c r="O13" s="10">
        <f t="shared" si="4"/>
        <v>8449.6200000000008</v>
      </c>
      <c r="S13" s="13">
        <f t="shared" si="5"/>
        <v>0.78904318539579477</v>
      </c>
      <c r="T13" s="10">
        <f t="shared" si="6"/>
        <v>130704562.06813043</v>
      </c>
      <c r="W13" s="10" t="str">
        <f t="shared" si="7"/>
        <v/>
      </c>
      <c r="X13" s="10" t="s">
        <v>467</v>
      </c>
      <c r="Y13" s="10">
        <v>0</v>
      </c>
    </row>
    <row r="14" spans="1:27" x14ac:dyDescent="0.35">
      <c r="A14" s="10">
        <v>2008</v>
      </c>
      <c r="B14" s="10" t="s">
        <v>181</v>
      </c>
      <c r="C14" s="14">
        <v>218.86100000000002</v>
      </c>
      <c r="D14" s="12">
        <v>110799840</v>
      </c>
      <c r="E14" s="13">
        <v>3087.5</v>
      </c>
      <c r="F14" s="13">
        <v>1255.9000000000001</v>
      </c>
      <c r="G14" s="13">
        <v>1147.26</v>
      </c>
      <c r="H14" s="13">
        <v>2864.42</v>
      </c>
      <c r="J14" s="10">
        <f t="shared" si="0"/>
        <v>3087.5</v>
      </c>
      <c r="K14" s="10">
        <f t="shared" si="1"/>
        <v>1255.9000000000001</v>
      </c>
      <c r="L14" s="10">
        <f t="shared" si="2"/>
        <v>1147.26</v>
      </c>
      <c r="M14" s="10">
        <f t="shared" si="3"/>
        <v>2864.42</v>
      </c>
      <c r="O14" s="10">
        <f t="shared" si="4"/>
        <v>8355.08</v>
      </c>
      <c r="S14" s="13">
        <f t="shared" si="5"/>
        <v>0.80120928870395003</v>
      </c>
      <c r="T14" s="10">
        <f t="shared" si="6"/>
        <v>138290758.18533224</v>
      </c>
      <c r="W14" s="10" t="str">
        <f t="shared" si="7"/>
        <v/>
      </c>
      <c r="X14" s="10" t="s">
        <v>468</v>
      </c>
      <c r="Y14" s="10">
        <v>0</v>
      </c>
    </row>
    <row r="15" spans="1:27" x14ac:dyDescent="0.35">
      <c r="B15" s="10" t="s">
        <v>182</v>
      </c>
      <c r="C15" s="14">
        <v>213.84866666666667</v>
      </c>
      <c r="D15" s="12">
        <v>100834844</v>
      </c>
      <c r="E15" s="13">
        <v>2842.8</v>
      </c>
      <c r="F15" s="13">
        <v>1276.93</v>
      </c>
      <c r="G15" s="13">
        <v>1065.52</v>
      </c>
      <c r="H15" s="13">
        <v>2724.04</v>
      </c>
      <c r="J15" s="10">
        <f t="shared" si="0"/>
        <v>2842.8</v>
      </c>
      <c r="K15" s="10">
        <f t="shared" si="1"/>
        <v>1276.93</v>
      </c>
      <c r="L15" s="10">
        <f t="shared" si="2"/>
        <v>1065.52</v>
      </c>
      <c r="M15" s="10">
        <f t="shared" si="3"/>
        <v>2724.04</v>
      </c>
      <c r="O15" s="10">
        <f t="shared" si="4"/>
        <v>7909.29</v>
      </c>
      <c r="P15" s="10">
        <f>SUM(O12:O15)*1000</f>
        <v>33270940.000000004</v>
      </c>
      <c r="Q15" s="10">
        <f>(P15/P11-1)*100</f>
        <v>-1.0628234807833148</v>
      </c>
      <c r="S15" s="13">
        <f t="shared" si="5"/>
        <v>0.78286007150788905</v>
      </c>
      <c r="T15" s="10">
        <f t="shared" si="6"/>
        <v>128803150.99706022</v>
      </c>
      <c r="U15" s="10">
        <f>SUM(T12:T15)</f>
        <v>528997481.32827526</v>
      </c>
      <c r="W15" s="10" t="str">
        <f t="shared" si="7"/>
        <v/>
      </c>
      <c r="X15" s="10" t="s">
        <v>469</v>
      </c>
      <c r="Y15" s="10">
        <v>0</v>
      </c>
    </row>
    <row r="16" spans="1:27" x14ac:dyDescent="0.35">
      <c r="B16" s="10" t="s">
        <v>183</v>
      </c>
      <c r="C16" s="14">
        <v>212.37766666666667</v>
      </c>
      <c r="D16" s="12">
        <v>90639316</v>
      </c>
      <c r="E16" s="13">
        <v>2704.08</v>
      </c>
      <c r="F16" s="13">
        <v>1182.79</v>
      </c>
      <c r="G16" s="13">
        <v>953.77</v>
      </c>
      <c r="H16" s="13">
        <v>2569.7199999999998</v>
      </c>
      <c r="J16" s="10">
        <f t="shared" si="0"/>
        <v>2704.08</v>
      </c>
      <c r="K16" s="10">
        <f t="shared" si="1"/>
        <v>1182.79</v>
      </c>
      <c r="L16" s="10">
        <f t="shared" si="2"/>
        <v>953.77</v>
      </c>
      <c r="M16" s="10">
        <f t="shared" si="3"/>
        <v>2569.7199999999998</v>
      </c>
      <c r="O16" s="10">
        <f t="shared" si="4"/>
        <v>7410.3599999999988</v>
      </c>
      <c r="S16" s="13">
        <f t="shared" si="5"/>
        <v>0.7774750149483215</v>
      </c>
      <c r="T16" s="10">
        <f t="shared" si="6"/>
        <v>116581644.75680903</v>
      </c>
      <c r="W16" s="10" t="str">
        <f t="shared" si="7"/>
        <v/>
      </c>
      <c r="X16" s="10" t="s">
        <v>470</v>
      </c>
      <c r="Y16" s="10">
        <v>0</v>
      </c>
    </row>
    <row r="17" spans="1:27" x14ac:dyDescent="0.35">
      <c r="B17" s="10" t="s">
        <v>184</v>
      </c>
      <c r="C17" s="14">
        <v>213.50699999999998</v>
      </c>
      <c r="D17" s="12">
        <v>90892453</v>
      </c>
      <c r="E17" s="13">
        <v>2725.86</v>
      </c>
      <c r="F17" s="13">
        <v>1208.49</v>
      </c>
      <c r="G17" s="13">
        <v>970.12</v>
      </c>
      <c r="H17" s="13">
        <v>2635.74</v>
      </c>
      <c r="J17" s="10">
        <f t="shared" si="0"/>
        <v>2725.86</v>
      </c>
      <c r="K17" s="10">
        <f t="shared" si="1"/>
        <v>1208.49</v>
      </c>
      <c r="L17" s="10">
        <f t="shared" si="2"/>
        <v>970.12</v>
      </c>
      <c r="M17" s="10">
        <f t="shared" si="3"/>
        <v>2635.74</v>
      </c>
      <c r="O17" s="10">
        <f t="shared" si="4"/>
        <v>7540.21</v>
      </c>
      <c r="S17" s="13">
        <f t="shared" si="5"/>
        <v>0.78160929358503439</v>
      </c>
      <c r="T17" s="10">
        <f t="shared" si="6"/>
        <v>116288859.08341806</v>
      </c>
      <c r="W17" s="10" t="str">
        <f t="shared" si="7"/>
        <v/>
      </c>
      <c r="X17" s="10" t="s">
        <v>471</v>
      </c>
      <c r="Y17" s="10">
        <v>0</v>
      </c>
    </row>
    <row r="18" spans="1:27" x14ac:dyDescent="0.35">
      <c r="A18" s="10">
        <v>2009</v>
      </c>
      <c r="B18" s="10" t="s">
        <v>185</v>
      </c>
      <c r="C18" s="14">
        <v>215.34399999999997</v>
      </c>
      <c r="D18" s="12">
        <v>93936055</v>
      </c>
      <c r="E18" s="13">
        <v>2788.38</v>
      </c>
      <c r="F18" s="13">
        <v>1197.24</v>
      </c>
      <c r="G18" s="13">
        <v>981.89</v>
      </c>
      <c r="H18" s="13">
        <v>2640.38</v>
      </c>
      <c r="J18" s="10">
        <f t="shared" si="0"/>
        <v>2788.38</v>
      </c>
      <c r="K18" s="10">
        <f t="shared" si="1"/>
        <v>1197.24</v>
      </c>
      <c r="L18" s="10">
        <f t="shared" si="2"/>
        <v>981.89</v>
      </c>
      <c r="M18" s="10">
        <f t="shared" si="3"/>
        <v>2640.38</v>
      </c>
      <c r="O18" s="10">
        <f t="shared" si="4"/>
        <v>7607.89</v>
      </c>
      <c r="S18" s="13">
        <f t="shared" si="5"/>
        <v>0.78833420786098651</v>
      </c>
      <c r="T18" s="10">
        <f t="shared" si="6"/>
        <v>119157654.28330179</v>
      </c>
      <c r="W18" s="10" t="str">
        <f t="shared" si="7"/>
        <v/>
      </c>
      <c r="X18" s="10" t="s">
        <v>472</v>
      </c>
      <c r="Y18" s="10">
        <v>0</v>
      </c>
    </row>
    <row r="19" spans="1:27" x14ac:dyDescent="0.35">
      <c r="B19" s="10" t="s">
        <v>186</v>
      </c>
      <c r="C19" s="14">
        <v>217.03</v>
      </c>
      <c r="D19" s="12">
        <v>95530963</v>
      </c>
      <c r="E19" s="13">
        <v>2874.74</v>
      </c>
      <c r="F19" s="13">
        <v>1212.1400000000001</v>
      </c>
      <c r="G19" s="13">
        <v>1016.58</v>
      </c>
      <c r="H19" s="13">
        <v>2810.12</v>
      </c>
      <c r="J19" s="10">
        <f t="shared" si="0"/>
        <v>2874.74</v>
      </c>
      <c r="K19" s="10">
        <f t="shared" si="1"/>
        <v>1212.1400000000001</v>
      </c>
      <c r="L19" s="10">
        <f t="shared" si="2"/>
        <v>1016.58</v>
      </c>
      <c r="M19" s="10">
        <f t="shared" si="3"/>
        <v>2810.12</v>
      </c>
      <c r="O19" s="10">
        <f t="shared" si="4"/>
        <v>7913.58</v>
      </c>
      <c r="P19" s="10">
        <f>SUM(O16:O19)*1000</f>
        <v>30472040</v>
      </c>
      <c r="Q19" s="10">
        <f>(P19/P15-1)*100</f>
        <v>-8.4124464172037339</v>
      </c>
      <c r="S19" s="13">
        <f t="shared" si="5"/>
        <v>0.79450633930859427</v>
      </c>
      <c r="T19" s="10">
        <f t="shared" si="6"/>
        <v>120239396.80976517</v>
      </c>
      <c r="U19" s="10">
        <f>SUM(T16:T19)</f>
        <v>472267554.933294</v>
      </c>
      <c r="W19" s="10" t="str">
        <f t="shared" si="7"/>
        <v/>
      </c>
      <c r="X19" s="10" t="s">
        <v>473</v>
      </c>
      <c r="Y19" s="10">
        <v>0</v>
      </c>
    </row>
    <row r="20" spans="1:27" x14ac:dyDescent="0.35">
      <c r="B20" s="10" t="s">
        <v>187</v>
      </c>
      <c r="C20" s="14">
        <v>217.37400000000002</v>
      </c>
      <c r="D20" s="12">
        <v>93379528</v>
      </c>
      <c r="E20" s="13">
        <v>2939.02</v>
      </c>
      <c r="F20" s="13">
        <v>1217.3499999999999</v>
      </c>
      <c r="G20" s="13">
        <v>1029.52</v>
      </c>
      <c r="H20" s="13">
        <v>2744.37</v>
      </c>
      <c r="J20" s="10">
        <f t="shared" si="0"/>
        <v>2939.02</v>
      </c>
      <c r="K20" s="10">
        <f t="shared" si="1"/>
        <v>1217.3499999999999</v>
      </c>
      <c r="L20" s="10">
        <f t="shared" si="2"/>
        <v>1029.52</v>
      </c>
      <c r="M20" s="10">
        <f t="shared" si="3"/>
        <v>2744.37</v>
      </c>
      <c r="O20" s="10">
        <f t="shared" si="4"/>
        <v>7930.2599999999993</v>
      </c>
      <c r="S20" s="13">
        <f t="shared" si="5"/>
        <v>0.79576565912945862</v>
      </c>
      <c r="T20" s="10">
        <f t="shared" si="6"/>
        <v>117345511.11712225</v>
      </c>
      <c r="W20" s="10" t="str">
        <f t="shared" si="7"/>
        <v/>
      </c>
      <c r="X20" s="10" t="s">
        <v>474</v>
      </c>
      <c r="Y20" s="10">
        <v>0</v>
      </c>
    </row>
    <row r="21" spans="1:27" x14ac:dyDescent="0.35">
      <c r="B21" s="10" t="s">
        <v>188</v>
      </c>
      <c r="C21" s="14">
        <v>217.29733333333334</v>
      </c>
      <c r="D21" s="12">
        <v>93646153</v>
      </c>
      <c r="E21" s="13">
        <v>3032.23</v>
      </c>
      <c r="F21" s="13">
        <v>1239.29</v>
      </c>
      <c r="G21" s="13">
        <v>1045.76</v>
      </c>
      <c r="H21" s="13">
        <v>2741.41</v>
      </c>
      <c r="J21" s="10">
        <f t="shared" si="0"/>
        <v>3032.23</v>
      </c>
      <c r="K21" s="10">
        <f t="shared" si="1"/>
        <v>1239.29</v>
      </c>
      <c r="L21" s="10">
        <f t="shared" si="2"/>
        <v>1045.76</v>
      </c>
      <c r="M21" s="10">
        <f t="shared" si="3"/>
        <v>2741.41</v>
      </c>
      <c r="O21" s="10">
        <f t="shared" si="4"/>
        <v>8058.6900000000005</v>
      </c>
      <c r="S21" s="13">
        <f t="shared" si="5"/>
        <v>0.79548499676628148</v>
      </c>
      <c r="T21" s="10">
        <f t="shared" si="6"/>
        <v>117722085.74728636</v>
      </c>
      <c r="W21" s="10" t="str">
        <f t="shared" si="7"/>
        <v/>
      </c>
      <c r="X21" s="10" t="s">
        <v>475</v>
      </c>
      <c r="Y21" s="10">
        <v>0</v>
      </c>
    </row>
    <row r="22" spans="1:27" x14ac:dyDescent="0.35">
      <c r="A22" s="10">
        <v>2010</v>
      </c>
      <c r="B22" s="10" t="s">
        <v>189</v>
      </c>
      <c r="C22" s="14">
        <v>217.93433333333334</v>
      </c>
      <c r="D22" s="12">
        <v>95414144</v>
      </c>
      <c r="E22" s="13">
        <v>3028.04</v>
      </c>
      <c r="F22" s="13">
        <v>1258.9000000000001</v>
      </c>
      <c r="G22" s="13">
        <v>1054.18</v>
      </c>
      <c r="H22" s="13">
        <v>2805.05</v>
      </c>
      <c r="J22" s="10">
        <f t="shared" si="0"/>
        <v>3028.04</v>
      </c>
      <c r="K22" s="10">
        <f t="shared" si="1"/>
        <v>1258.9000000000001</v>
      </c>
      <c r="L22" s="10">
        <f t="shared" si="2"/>
        <v>1054.18</v>
      </c>
      <c r="M22" s="10">
        <f t="shared" si="3"/>
        <v>2805.05</v>
      </c>
      <c r="O22" s="10">
        <f t="shared" si="4"/>
        <v>8146.170000000001</v>
      </c>
      <c r="S22" s="13">
        <f t="shared" si="5"/>
        <v>0.79781693492293981</v>
      </c>
      <c r="T22" s="10">
        <f t="shared" si="6"/>
        <v>119594031.94320002</v>
      </c>
      <c r="W22" s="10" t="str">
        <f t="shared" si="7"/>
        <v>2007</v>
      </c>
      <c r="X22" s="10" t="s">
        <v>476</v>
      </c>
      <c r="Y22" s="10">
        <v>0</v>
      </c>
      <c r="Z22" s="10">
        <f>U11</f>
        <v>498121814.07240748</v>
      </c>
      <c r="AA22" s="10">
        <f>P11</f>
        <v>33628350</v>
      </c>
    </row>
    <row r="23" spans="1:27" x14ac:dyDescent="0.35">
      <c r="B23" s="10" t="s">
        <v>190</v>
      </c>
      <c r="C23" s="14">
        <v>219.69899999999998</v>
      </c>
      <c r="D23" s="12">
        <v>98087230</v>
      </c>
      <c r="E23" s="13">
        <v>3061.27</v>
      </c>
      <c r="F23" s="13">
        <v>1260.42</v>
      </c>
      <c r="G23" s="13">
        <v>1154.8599999999999</v>
      </c>
      <c r="H23" s="13">
        <v>2814.37</v>
      </c>
      <c r="J23" s="10">
        <f t="shared" si="0"/>
        <v>3061.27</v>
      </c>
      <c r="K23" s="10">
        <f t="shared" si="1"/>
        <v>1260.42</v>
      </c>
      <c r="L23" s="10">
        <f t="shared" si="2"/>
        <v>1154.8599999999999</v>
      </c>
      <c r="M23" s="10">
        <f t="shared" si="3"/>
        <v>2814.37</v>
      </c>
      <c r="O23" s="10">
        <f t="shared" si="4"/>
        <v>8290.92</v>
      </c>
      <c r="P23" s="10">
        <f>SUM(O20:O23)*1000</f>
        <v>32426040</v>
      </c>
      <c r="Q23" s="10">
        <f>(P23/P19-1)*100</f>
        <v>6.4124357935996468</v>
      </c>
      <c r="S23" s="13">
        <f t="shared" si="5"/>
        <v>0.80427705036059005</v>
      </c>
      <c r="T23" s="10">
        <f t="shared" si="6"/>
        <v>121957017.11993834</v>
      </c>
      <c r="U23" s="10">
        <f>SUM(T20:T23)</f>
        <v>476618645.92754698</v>
      </c>
      <c r="W23" s="10" t="str">
        <f t="shared" si="7"/>
        <v/>
      </c>
      <c r="X23" s="10" t="s">
        <v>477</v>
      </c>
      <c r="Y23" s="10">
        <v>0</v>
      </c>
    </row>
    <row r="24" spans="1:27" x14ac:dyDescent="0.35">
      <c r="B24" s="10" t="s">
        <v>191</v>
      </c>
      <c r="C24" s="14">
        <v>222.0436666666667</v>
      </c>
      <c r="D24" s="12">
        <v>99768904</v>
      </c>
      <c r="E24" s="13">
        <v>3083.68</v>
      </c>
      <c r="F24" s="13">
        <v>1319.8</v>
      </c>
      <c r="G24" s="13">
        <v>1149.45</v>
      </c>
      <c r="H24" s="13">
        <v>2916.03</v>
      </c>
      <c r="J24" s="10">
        <f t="shared" si="0"/>
        <v>3083.68</v>
      </c>
      <c r="K24" s="10">
        <f t="shared" si="1"/>
        <v>1319.8</v>
      </c>
      <c r="L24" s="10">
        <f t="shared" si="2"/>
        <v>1149.45</v>
      </c>
      <c r="M24" s="10">
        <f t="shared" si="3"/>
        <v>2916.03</v>
      </c>
      <c r="O24" s="10">
        <f t="shared" si="4"/>
        <v>8468.9599999999991</v>
      </c>
      <c r="S24" s="13">
        <f t="shared" si="5"/>
        <v>0.81286043758923232</v>
      </c>
      <c r="T24" s="10">
        <f t="shared" si="6"/>
        <v>122738048.73059504</v>
      </c>
      <c r="W24" s="10" t="str">
        <f t="shared" si="7"/>
        <v/>
      </c>
      <c r="X24" s="10" t="s">
        <v>478</v>
      </c>
      <c r="Y24" s="10">
        <v>0</v>
      </c>
    </row>
    <row r="25" spans="1:27" x14ac:dyDescent="0.35">
      <c r="B25" s="10" t="s">
        <v>192</v>
      </c>
      <c r="C25" s="14">
        <v>224.56833333333336</v>
      </c>
      <c r="D25" s="12">
        <v>102418386</v>
      </c>
      <c r="E25" s="13">
        <v>3090.74</v>
      </c>
      <c r="F25" s="13">
        <v>1331.42</v>
      </c>
      <c r="G25" s="13">
        <v>1147.72</v>
      </c>
      <c r="H25" s="13">
        <v>2900.91</v>
      </c>
      <c r="J25" s="10">
        <f t="shared" si="0"/>
        <v>3090.74</v>
      </c>
      <c r="K25" s="10">
        <f t="shared" si="1"/>
        <v>1331.42</v>
      </c>
      <c r="L25" s="10">
        <f t="shared" si="2"/>
        <v>1147.72</v>
      </c>
      <c r="M25" s="10">
        <f t="shared" si="3"/>
        <v>2900.91</v>
      </c>
      <c r="O25" s="10">
        <f t="shared" si="4"/>
        <v>8470.7900000000009</v>
      </c>
      <c r="S25" s="13">
        <f t="shared" si="5"/>
        <v>0.82210277123576858</v>
      </c>
      <c r="T25" s="10">
        <f t="shared" si="6"/>
        <v>124581000.79877691</v>
      </c>
      <c r="W25" s="10" t="str">
        <f t="shared" si="7"/>
        <v/>
      </c>
      <c r="X25" s="10" t="s">
        <v>479</v>
      </c>
      <c r="Y25" s="10">
        <v>0</v>
      </c>
    </row>
    <row r="26" spans="1:27" x14ac:dyDescent="0.35">
      <c r="A26" s="10">
        <v>2011</v>
      </c>
      <c r="B26" s="10" t="s">
        <v>193</v>
      </c>
      <c r="C26" s="14">
        <v>226.03266666666664</v>
      </c>
      <c r="D26" s="12">
        <v>103773916</v>
      </c>
      <c r="E26" s="13">
        <v>3143.41</v>
      </c>
      <c r="F26" s="13">
        <v>1299.07</v>
      </c>
      <c r="G26" s="13">
        <v>1128.78</v>
      </c>
      <c r="H26" s="13">
        <v>2919.69</v>
      </c>
      <c r="J26" s="10">
        <f t="shared" si="0"/>
        <v>3143.41</v>
      </c>
      <c r="K26" s="10">
        <f t="shared" si="1"/>
        <v>1299.07</v>
      </c>
      <c r="L26" s="10">
        <f t="shared" si="2"/>
        <v>1128.78</v>
      </c>
      <c r="M26" s="10">
        <f t="shared" si="3"/>
        <v>2919.69</v>
      </c>
      <c r="O26" s="10">
        <f t="shared" si="4"/>
        <v>8490.9499999999989</v>
      </c>
      <c r="S26" s="13">
        <f t="shared" si="5"/>
        <v>0.82746342237245096</v>
      </c>
      <c r="T26" s="10">
        <f t="shared" si="6"/>
        <v>125412088.55186127</v>
      </c>
      <c r="W26" s="10" t="str">
        <f t="shared" si="7"/>
        <v/>
      </c>
      <c r="X26" s="10" t="s">
        <v>480</v>
      </c>
      <c r="Y26" s="10">
        <v>0</v>
      </c>
    </row>
    <row r="27" spans="1:27" x14ac:dyDescent="0.35">
      <c r="B27" s="10" t="s">
        <v>194</v>
      </c>
      <c r="C27" s="14">
        <v>227.04733333333334</v>
      </c>
      <c r="D27" s="12">
        <v>105851825</v>
      </c>
      <c r="E27" s="13">
        <v>3144</v>
      </c>
      <c r="F27" s="13">
        <v>1325.9</v>
      </c>
      <c r="G27" s="13">
        <v>1117.98</v>
      </c>
      <c r="H27" s="13">
        <v>3015.23</v>
      </c>
      <c r="J27" s="10">
        <f t="shared" si="0"/>
        <v>3144</v>
      </c>
      <c r="K27" s="10">
        <f t="shared" si="1"/>
        <v>1325.9</v>
      </c>
      <c r="L27" s="10">
        <f t="shared" si="2"/>
        <v>1117.98</v>
      </c>
      <c r="M27" s="10">
        <f t="shared" si="3"/>
        <v>3015.23</v>
      </c>
      <c r="O27" s="10">
        <f t="shared" si="4"/>
        <v>8603.1099999999988</v>
      </c>
      <c r="P27" s="10">
        <f>SUM(O24:O27)*1000</f>
        <v>34033810</v>
      </c>
      <c r="Q27" s="10">
        <f>(P27/P23-1)*100</f>
        <v>4.9582681079774149</v>
      </c>
      <c r="S27" s="13">
        <f t="shared" si="5"/>
        <v>0.83117792773554278</v>
      </c>
      <c r="T27" s="10">
        <f t="shared" si="6"/>
        <v>127351583.17832406</v>
      </c>
      <c r="U27" s="10">
        <f>SUM(T24:T27)</f>
        <v>500082721.25955725</v>
      </c>
      <c r="W27" s="10" t="str">
        <f t="shared" si="7"/>
        <v/>
      </c>
      <c r="X27" s="10" t="s">
        <v>481</v>
      </c>
      <c r="Y27" s="10">
        <v>1E+16</v>
      </c>
    </row>
    <row r="28" spans="1:27" x14ac:dyDescent="0.35">
      <c r="B28" s="10" t="s">
        <v>195</v>
      </c>
      <c r="C28" s="14">
        <v>228.32600000000002</v>
      </c>
      <c r="D28" s="12">
        <v>107640533</v>
      </c>
      <c r="E28" s="13">
        <v>3222.34</v>
      </c>
      <c r="F28" s="13">
        <v>1327.87</v>
      </c>
      <c r="G28" s="13">
        <v>1179.68</v>
      </c>
      <c r="H28" s="13">
        <v>3048.7</v>
      </c>
      <c r="J28" s="10">
        <f t="shared" si="0"/>
        <v>3222.34</v>
      </c>
      <c r="K28" s="10">
        <f t="shared" si="1"/>
        <v>1327.87</v>
      </c>
      <c r="L28" s="10">
        <f t="shared" si="2"/>
        <v>1179.68</v>
      </c>
      <c r="M28" s="10">
        <f t="shared" si="3"/>
        <v>3048.7</v>
      </c>
      <c r="O28" s="10">
        <f t="shared" si="4"/>
        <v>8778.59</v>
      </c>
      <c r="S28" s="13">
        <f t="shared" si="5"/>
        <v>0.83585888784487916</v>
      </c>
      <c r="T28" s="10">
        <f t="shared" si="6"/>
        <v>128778355.4919574</v>
      </c>
      <c r="W28" s="10" t="str">
        <f t="shared" si="7"/>
        <v/>
      </c>
      <c r="X28" s="10" t="s">
        <v>482</v>
      </c>
      <c r="Y28" s="10">
        <v>1E+16</v>
      </c>
    </row>
    <row r="29" spans="1:27" x14ac:dyDescent="0.35">
      <c r="B29" s="10" t="s">
        <v>196</v>
      </c>
      <c r="C29" s="14">
        <v>228.80799999999999</v>
      </c>
      <c r="D29" s="12">
        <v>108037323</v>
      </c>
      <c r="E29" s="13">
        <v>3197.71</v>
      </c>
      <c r="F29" s="13">
        <v>1330.5</v>
      </c>
      <c r="G29" s="13">
        <v>1154</v>
      </c>
      <c r="H29" s="13">
        <v>3093.61</v>
      </c>
      <c r="J29" s="10">
        <f t="shared" si="0"/>
        <v>3197.71</v>
      </c>
      <c r="K29" s="10">
        <f t="shared" si="1"/>
        <v>1330.5</v>
      </c>
      <c r="L29" s="10">
        <f t="shared" si="2"/>
        <v>1154</v>
      </c>
      <c r="M29" s="10">
        <f t="shared" si="3"/>
        <v>3093.61</v>
      </c>
      <c r="O29" s="10">
        <f t="shared" si="4"/>
        <v>8775.82</v>
      </c>
      <c r="S29" s="13">
        <f t="shared" si="5"/>
        <v>0.837623399919462</v>
      </c>
      <c r="T29" s="10">
        <f t="shared" si="6"/>
        <v>128980784.21685432</v>
      </c>
      <c r="W29" s="10" t="str">
        <f t="shared" si="7"/>
        <v/>
      </c>
      <c r="X29" s="10" t="s">
        <v>483</v>
      </c>
      <c r="Y29" s="10">
        <v>1E+16</v>
      </c>
    </row>
    <row r="30" spans="1:27" x14ac:dyDescent="0.35">
      <c r="A30" s="10">
        <v>2012</v>
      </c>
      <c r="B30" s="10" t="s">
        <v>197</v>
      </c>
      <c r="C30" s="14">
        <v>229.84100000000001</v>
      </c>
      <c r="D30" s="12">
        <v>110189656</v>
      </c>
      <c r="E30" s="13">
        <v>3219.18</v>
      </c>
      <c r="F30" s="13">
        <v>1387.3</v>
      </c>
      <c r="G30" s="13">
        <v>1166.51</v>
      </c>
      <c r="H30" s="13">
        <v>3034.17</v>
      </c>
      <c r="J30" s="10">
        <f t="shared" si="0"/>
        <v>3219.18</v>
      </c>
      <c r="K30" s="10">
        <f t="shared" si="1"/>
        <v>1387.3</v>
      </c>
      <c r="L30" s="10">
        <f t="shared" si="2"/>
        <v>1166.51</v>
      </c>
      <c r="M30" s="10">
        <f t="shared" si="3"/>
        <v>3034.17</v>
      </c>
      <c r="O30" s="10">
        <f t="shared" si="4"/>
        <v>8807.16</v>
      </c>
      <c r="S30" s="13">
        <f t="shared" si="5"/>
        <v>0.84140502019548735</v>
      </c>
      <c r="T30" s="10">
        <f t="shared" si="6"/>
        <v>130959114.04759523</v>
      </c>
      <c r="W30" s="10" t="str">
        <f t="shared" si="7"/>
        <v/>
      </c>
      <c r="X30" s="10" t="s">
        <v>484</v>
      </c>
      <c r="Y30" s="10">
        <v>1E+16</v>
      </c>
    </row>
    <row r="31" spans="1:27" x14ac:dyDescent="0.35">
      <c r="B31" s="10" t="s">
        <v>198</v>
      </c>
      <c r="C31" s="14">
        <v>231.36933333333332</v>
      </c>
      <c r="D31" s="12">
        <v>110604872</v>
      </c>
      <c r="E31" s="13">
        <v>3222.51</v>
      </c>
      <c r="F31" s="13">
        <v>1358.64</v>
      </c>
      <c r="G31" s="13">
        <v>1177.47</v>
      </c>
      <c r="H31" s="13">
        <v>3070.03</v>
      </c>
      <c r="J31" s="10">
        <f t="shared" si="0"/>
        <v>3222.51</v>
      </c>
      <c r="K31" s="10">
        <f t="shared" si="1"/>
        <v>1358.64</v>
      </c>
      <c r="L31" s="10">
        <f t="shared" si="2"/>
        <v>1177.47</v>
      </c>
      <c r="M31" s="10">
        <f t="shared" si="3"/>
        <v>3070.03</v>
      </c>
      <c r="O31" s="10">
        <f t="shared" si="4"/>
        <v>8828.6500000000015</v>
      </c>
      <c r="P31" s="10">
        <f>SUM(O28:O31)*1000</f>
        <v>35190220</v>
      </c>
      <c r="Q31" s="10">
        <f>(P31/P27-1)*100</f>
        <v>3.397827043166779</v>
      </c>
      <c r="S31" s="13">
        <f t="shared" si="5"/>
        <v>0.84699996339186556</v>
      </c>
      <c r="T31" s="10">
        <f t="shared" si="6"/>
        <v>130584270.10678455</v>
      </c>
      <c r="U31" s="10">
        <f>SUM(T28:T31)</f>
        <v>519302523.86319149</v>
      </c>
      <c r="W31" s="10" t="str">
        <f t="shared" si="7"/>
        <v/>
      </c>
      <c r="X31" s="10" t="s">
        <v>485</v>
      </c>
      <c r="Y31" s="10">
        <v>1E+16</v>
      </c>
    </row>
    <row r="32" spans="1:27" x14ac:dyDescent="0.35">
      <c r="B32" s="10" t="s">
        <v>199</v>
      </c>
      <c r="C32" s="14">
        <v>232.29933333333335</v>
      </c>
      <c r="D32" s="12">
        <v>114200802</v>
      </c>
      <c r="E32" s="13">
        <v>3249.2</v>
      </c>
      <c r="F32" s="13">
        <v>1369.74</v>
      </c>
      <c r="G32" s="13">
        <v>1216.48</v>
      </c>
      <c r="H32" s="13">
        <v>3157.15</v>
      </c>
      <c r="J32" s="10">
        <f t="shared" si="0"/>
        <v>3249.2</v>
      </c>
      <c r="K32" s="10">
        <f t="shared" si="1"/>
        <v>1369.74</v>
      </c>
      <c r="L32" s="10">
        <f t="shared" si="2"/>
        <v>1216.48</v>
      </c>
      <c r="M32" s="10">
        <f t="shared" si="3"/>
        <v>3157.15</v>
      </c>
      <c r="O32" s="10">
        <f t="shared" si="4"/>
        <v>8992.57</v>
      </c>
      <c r="S32" s="13">
        <f t="shared" si="5"/>
        <v>0.85040451988431831</v>
      </c>
      <c r="T32" s="10">
        <f t="shared" si="6"/>
        <v>134289975.33495575</v>
      </c>
      <c r="W32" s="10" t="str">
        <f t="shared" si="7"/>
        <v/>
      </c>
      <c r="X32" s="10" t="s">
        <v>486</v>
      </c>
      <c r="Y32" s="10">
        <v>1E+16</v>
      </c>
    </row>
    <row r="33" spans="1:27" x14ac:dyDescent="0.35">
      <c r="B33" s="10" t="s">
        <v>200</v>
      </c>
      <c r="C33" s="14">
        <v>232.04499999999999</v>
      </c>
      <c r="D33" s="12">
        <v>115784163</v>
      </c>
      <c r="E33" s="13">
        <v>3202.39</v>
      </c>
      <c r="F33" s="13">
        <v>1312.69</v>
      </c>
      <c r="G33" s="13">
        <v>1190.25</v>
      </c>
      <c r="H33" s="13">
        <v>3129.55</v>
      </c>
      <c r="J33" s="10">
        <f t="shared" si="0"/>
        <v>3202.39</v>
      </c>
      <c r="K33" s="10">
        <f t="shared" si="1"/>
        <v>1312.69</v>
      </c>
      <c r="L33" s="10">
        <f t="shared" si="2"/>
        <v>1190.25</v>
      </c>
      <c r="M33" s="10">
        <f t="shared" si="3"/>
        <v>3129.55</v>
      </c>
      <c r="O33" s="10">
        <f t="shared" si="4"/>
        <v>8834.880000000001</v>
      </c>
      <c r="S33" s="13">
        <f t="shared" si="5"/>
        <v>0.84947345300125676</v>
      </c>
      <c r="T33" s="10">
        <f t="shared" si="6"/>
        <v>136301096.39203605</v>
      </c>
      <c r="W33" s="10" t="str">
        <f t="shared" si="7"/>
        <v/>
      </c>
      <c r="X33" s="10" t="s">
        <v>487</v>
      </c>
      <c r="Y33" s="10">
        <v>1E+16</v>
      </c>
    </row>
    <row r="34" spans="1:27" x14ac:dyDescent="0.35">
      <c r="A34" s="10">
        <v>2013</v>
      </c>
      <c r="B34" s="10" t="s">
        <v>201</v>
      </c>
      <c r="C34" s="14">
        <v>233.29999999999998</v>
      </c>
      <c r="D34" s="12">
        <v>110877203</v>
      </c>
      <c r="E34" s="13">
        <v>3222.31</v>
      </c>
      <c r="F34" s="13">
        <v>1369.95</v>
      </c>
      <c r="G34" s="13">
        <v>1186.28</v>
      </c>
      <c r="H34" s="13">
        <v>3127.9</v>
      </c>
      <c r="J34" s="10">
        <f t="shared" si="0"/>
        <v>3222.31</v>
      </c>
      <c r="K34" s="10">
        <f t="shared" si="1"/>
        <v>1369.95</v>
      </c>
      <c r="L34" s="10">
        <f t="shared" si="2"/>
        <v>1186.28</v>
      </c>
      <c r="M34" s="10">
        <f t="shared" si="3"/>
        <v>3127.9</v>
      </c>
      <c r="O34" s="10">
        <f t="shared" si="4"/>
        <v>8906.44</v>
      </c>
      <c r="S34" s="13">
        <f t="shared" si="5"/>
        <v>0.8540677738593514</v>
      </c>
      <c r="T34" s="10">
        <f t="shared" si="6"/>
        <v>129822487.62176028</v>
      </c>
      <c r="W34" s="10" t="str">
        <f t="shared" si="7"/>
        <v>2008</v>
      </c>
      <c r="X34" s="10" t="s">
        <v>488</v>
      </c>
      <c r="Y34" s="10">
        <v>1E+16</v>
      </c>
      <c r="Z34" s="10">
        <f>U15</f>
        <v>528997481.32827526</v>
      </c>
      <c r="AA34" s="10">
        <f>P15</f>
        <v>33270940.000000004</v>
      </c>
    </row>
    <row r="35" spans="1:27" x14ac:dyDescent="0.35">
      <c r="B35" s="10" t="s">
        <v>202</v>
      </c>
      <c r="C35" s="14">
        <v>234.16266666666669</v>
      </c>
      <c r="D35" s="12">
        <v>118613135</v>
      </c>
      <c r="E35" s="13">
        <v>3387.39</v>
      </c>
      <c r="F35" s="13">
        <v>1417.36</v>
      </c>
      <c r="G35" s="13">
        <v>1206.28</v>
      </c>
      <c r="H35" s="13">
        <v>3106.04</v>
      </c>
      <c r="J35" s="10">
        <f t="shared" si="0"/>
        <v>3387.39</v>
      </c>
      <c r="K35" s="10">
        <f t="shared" si="1"/>
        <v>1417.36</v>
      </c>
      <c r="L35" s="10">
        <f t="shared" si="2"/>
        <v>1206.28</v>
      </c>
      <c r="M35" s="10">
        <f t="shared" si="3"/>
        <v>3106.04</v>
      </c>
      <c r="O35" s="10">
        <f t="shared" si="4"/>
        <v>9117.07</v>
      </c>
      <c r="P35" s="10">
        <f>SUM(O32:O35)*1000</f>
        <v>35850960</v>
      </c>
      <c r="Q35" s="10">
        <f>(P35/P31-1)*100</f>
        <v>1.8776239534734396</v>
      </c>
      <c r="S35" s="13">
        <f t="shared" si="5"/>
        <v>0.85722583558066601</v>
      </c>
      <c r="T35" s="10">
        <f t="shared" si="6"/>
        <v>138368595.62177575</v>
      </c>
      <c r="U35" s="10">
        <f>SUM(T32:T35)</f>
        <v>538782154.97052777</v>
      </c>
      <c r="W35" s="10" t="str">
        <f t="shared" si="7"/>
        <v/>
      </c>
      <c r="X35" s="10" t="s">
        <v>489</v>
      </c>
      <c r="Y35" s="10">
        <v>1E+16</v>
      </c>
    </row>
    <row r="36" spans="1:27" x14ac:dyDescent="0.35">
      <c r="B36" s="10" t="s">
        <v>203</v>
      </c>
      <c r="C36" s="14">
        <v>235.62100000000001</v>
      </c>
      <c r="D36" s="12">
        <v>118816744</v>
      </c>
      <c r="E36" s="13">
        <v>3228.3</v>
      </c>
      <c r="F36" s="13">
        <v>1337.2</v>
      </c>
      <c r="G36" s="13">
        <v>1218.33</v>
      </c>
      <c r="H36" s="13">
        <v>3099.48</v>
      </c>
      <c r="J36" s="10">
        <f t="shared" si="0"/>
        <v>3228.3</v>
      </c>
      <c r="K36" s="10">
        <f t="shared" si="1"/>
        <v>1337.2</v>
      </c>
      <c r="L36" s="10">
        <f t="shared" si="2"/>
        <v>1218.33</v>
      </c>
      <c r="M36" s="10">
        <f t="shared" si="3"/>
        <v>3099.48</v>
      </c>
      <c r="O36" s="10">
        <f t="shared" ref="O36:O62" si="8">SUM(J36:M36)</f>
        <v>8883.31</v>
      </c>
      <c r="S36" s="13">
        <f t="shared" si="5"/>
        <v>0.86256452183675214</v>
      </c>
      <c r="T36" s="10">
        <f t="shared" si="6"/>
        <v>137748239.10794595</v>
      </c>
      <c r="W36" s="10" t="str">
        <f t="shared" si="7"/>
        <v/>
      </c>
      <c r="X36" s="10" t="s">
        <v>490</v>
      </c>
      <c r="Y36" s="10">
        <v>1E+16</v>
      </c>
    </row>
    <row r="37" spans="1:27" x14ac:dyDescent="0.35">
      <c r="B37" s="10" t="s">
        <v>204</v>
      </c>
      <c r="C37" s="14">
        <v>236.87233333333333</v>
      </c>
      <c r="D37" s="12">
        <v>124469551</v>
      </c>
      <c r="E37" s="13">
        <v>3408.72</v>
      </c>
      <c r="F37" s="13">
        <v>1397.57</v>
      </c>
      <c r="G37" s="13">
        <v>1282.02</v>
      </c>
      <c r="H37" s="13">
        <v>3282.01</v>
      </c>
      <c r="J37" s="10">
        <f t="shared" si="0"/>
        <v>3408.72</v>
      </c>
      <c r="K37" s="10">
        <f t="shared" si="1"/>
        <v>1397.57</v>
      </c>
      <c r="L37" s="10">
        <f t="shared" si="2"/>
        <v>1282.02</v>
      </c>
      <c r="M37" s="10">
        <f t="shared" si="3"/>
        <v>3282.01</v>
      </c>
      <c r="O37" s="10">
        <f t="shared" si="8"/>
        <v>9370.32</v>
      </c>
      <c r="S37" s="13">
        <f t="shared" si="5"/>
        <v>0.86714541971226</v>
      </c>
      <c r="T37" s="10">
        <f t="shared" si="6"/>
        <v>143539420.45995241</v>
      </c>
      <c r="W37" s="10" t="str">
        <f t="shared" si="7"/>
        <v/>
      </c>
      <c r="X37" s="10" t="s">
        <v>491</v>
      </c>
      <c r="Y37" s="10">
        <v>1E+16</v>
      </c>
    </row>
    <row r="38" spans="1:27" x14ac:dyDescent="0.35">
      <c r="A38" s="10">
        <v>2014</v>
      </c>
      <c r="B38" s="10" t="s">
        <v>205</v>
      </c>
      <c r="C38" s="14">
        <v>237.47833333333332</v>
      </c>
      <c r="D38" s="12">
        <v>126133905</v>
      </c>
      <c r="E38" s="13">
        <v>3333.79</v>
      </c>
      <c r="F38" s="13">
        <v>1380.46</v>
      </c>
      <c r="G38" s="13">
        <v>1298.6099999999999</v>
      </c>
      <c r="H38" s="13">
        <v>3247.34</v>
      </c>
      <c r="J38" s="10">
        <f t="shared" si="0"/>
        <v>3333.79</v>
      </c>
      <c r="K38" s="10">
        <f t="shared" si="1"/>
        <v>1380.46</v>
      </c>
      <c r="L38" s="10">
        <f t="shared" si="2"/>
        <v>1298.6099999999999</v>
      </c>
      <c r="M38" s="10">
        <f t="shared" si="3"/>
        <v>3247.34</v>
      </c>
      <c r="O38" s="10">
        <f t="shared" si="8"/>
        <v>9260.2000000000007</v>
      </c>
      <c r="S38" s="13">
        <f t="shared" si="5"/>
        <v>0.86936387265250326</v>
      </c>
      <c r="T38" s="10">
        <f t="shared" si="6"/>
        <v>145087585.26525229</v>
      </c>
      <c r="W38" s="10" t="str">
        <f t="shared" si="7"/>
        <v/>
      </c>
      <c r="X38" s="10" t="s">
        <v>492</v>
      </c>
      <c r="Y38" s="10">
        <v>1E+16</v>
      </c>
    </row>
    <row r="39" spans="1:27" x14ac:dyDescent="0.35">
      <c r="B39" s="10" t="s">
        <v>206</v>
      </c>
      <c r="C39" s="14">
        <v>236.88833333333332</v>
      </c>
      <c r="D39" s="12">
        <v>124875244</v>
      </c>
      <c r="E39" s="13">
        <v>3357.41</v>
      </c>
      <c r="F39" s="13">
        <v>1362.37</v>
      </c>
      <c r="G39" s="13">
        <v>1239.67</v>
      </c>
      <c r="H39" s="13">
        <v>3286.04</v>
      </c>
      <c r="J39" s="10">
        <f t="shared" si="0"/>
        <v>3357.41</v>
      </c>
      <c r="K39" s="10">
        <f t="shared" si="1"/>
        <v>1362.37</v>
      </c>
      <c r="L39" s="10">
        <f t="shared" si="2"/>
        <v>1239.67</v>
      </c>
      <c r="M39" s="10">
        <f t="shared" si="3"/>
        <v>3286.04</v>
      </c>
      <c r="O39" s="10">
        <f t="shared" si="8"/>
        <v>9245.49</v>
      </c>
      <c r="P39" s="10">
        <f>SUM(O36:O39)*1000</f>
        <v>36759320</v>
      </c>
      <c r="Q39" s="10">
        <f>(P39/P35-1)*100</f>
        <v>2.5337117890287919</v>
      </c>
      <c r="S39" s="13">
        <f t="shared" si="5"/>
        <v>0.86720399272718385</v>
      </c>
      <c r="T39" s="10">
        <f t="shared" si="6"/>
        <v>143997542.73189199</v>
      </c>
      <c r="U39" s="10">
        <f>SUM(T36:T39)</f>
        <v>570372787.56504273</v>
      </c>
      <c r="W39" s="10" t="str">
        <f t="shared" si="7"/>
        <v/>
      </c>
      <c r="X39" s="10" t="s">
        <v>493</v>
      </c>
      <c r="Y39" s="10">
        <v>1E+16</v>
      </c>
    </row>
    <row r="40" spans="1:27" x14ac:dyDescent="0.35">
      <c r="B40" s="10" t="s">
        <v>207</v>
      </c>
      <c r="C40" s="14">
        <v>235.35500000000002</v>
      </c>
      <c r="D40" s="12">
        <v>121200392</v>
      </c>
      <c r="E40" s="13">
        <v>3374.04</v>
      </c>
      <c r="F40" s="13">
        <v>1369.95</v>
      </c>
      <c r="G40" s="13">
        <v>1235.1500000000001</v>
      </c>
      <c r="H40" s="13">
        <v>3204.62</v>
      </c>
      <c r="J40" s="10">
        <f t="shared" si="0"/>
        <v>3374.04</v>
      </c>
      <c r="K40" s="10">
        <f t="shared" si="1"/>
        <v>1369.95</v>
      </c>
      <c r="L40" s="10">
        <f t="shared" si="2"/>
        <v>1235.1500000000001</v>
      </c>
      <c r="M40" s="10">
        <f t="shared" si="3"/>
        <v>3204.62</v>
      </c>
      <c r="O40" s="10">
        <f t="shared" si="8"/>
        <v>9183.7599999999984</v>
      </c>
      <c r="S40" s="13">
        <f t="shared" si="5"/>
        <v>0.861590745463642</v>
      </c>
      <c r="T40" s="10">
        <f t="shared" si="6"/>
        <v>140670489.60092908</v>
      </c>
      <c r="W40" s="10" t="str">
        <f t="shared" si="7"/>
        <v/>
      </c>
      <c r="X40" s="10" t="s">
        <v>494</v>
      </c>
      <c r="Y40" s="10">
        <v>1E+16</v>
      </c>
    </row>
    <row r="41" spans="1:27" x14ac:dyDescent="0.35">
      <c r="B41" s="10" t="s">
        <v>208</v>
      </c>
      <c r="C41" s="14">
        <v>236.96</v>
      </c>
      <c r="D41" s="12">
        <v>121055759</v>
      </c>
      <c r="E41" s="13">
        <v>3352.88</v>
      </c>
      <c r="F41" s="13">
        <v>1399.77</v>
      </c>
      <c r="G41" s="13">
        <v>1232.93</v>
      </c>
      <c r="H41" s="13">
        <v>3164.32</v>
      </c>
      <c r="J41" s="10">
        <f t="shared" si="0"/>
        <v>3352.88</v>
      </c>
      <c r="K41" s="10">
        <f t="shared" si="1"/>
        <v>1399.77</v>
      </c>
      <c r="L41" s="10">
        <f t="shared" si="2"/>
        <v>1232.93</v>
      </c>
      <c r="M41" s="10">
        <f t="shared" si="3"/>
        <v>3164.32</v>
      </c>
      <c r="O41" s="10">
        <f t="shared" si="8"/>
        <v>9149.9</v>
      </c>
      <c r="S41" s="13">
        <f t="shared" si="5"/>
        <v>0.86746635102319736</v>
      </c>
      <c r="T41" s="10">
        <f t="shared" si="6"/>
        <v>139550956.48057339</v>
      </c>
      <c r="W41" s="10" t="str">
        <f t="shared" si="7"/>
        <v/>
      </c>
      <c r="X41" s="10" t="s">
        <v>495</v>
      </c>
      <c r="Y41" s="10">
        <v>1E+16</v>
      </c>
    </row>
    <row r="42" spans="1:27" x14ac:dyDescent="0.35">
      <c r="A42" s="10">
        <v>2015</v>
      </c>
      <c r="B42" s="10" t="s">
        <v>209</v>
      </c>
      <c r="C42" s="14">
        <v>237.85500000000002</v>
      </c>
      <c r="D42" s="12">
        <v>122569888</v>
      </c>
      <c r="E42" s="13">
        <v>3348.48</v>
      </c>
      <c r="F42" s="13">
        <v>1400.32</v>
      </c>
      <c r="G42" s="13">
        <v>1191.6199999999999</v>
      </c>
      <c r="H42" s="13">
        <v>3201.17</v>
      </c>
      <c r="J42" s="10">
        <f t="shared" si="0"/>
        <v>3348.48</v>
      </c>
      <c r="K42" s="10">
        <f t="shared" si="1"/>
        <v>1400.32</v>
      </c>
      <c r="L42" s="10">
        <f t="shared" si="2"/>
        <v>1191.6199999999999</v>
      </c>
      <c r="M42" s="10">
        <f t="shared" si="3"/>
        <v>3201.17</v>
      </c>
      <c r="O42" s="10">
        <f t="shared" si="8"/>
        <v>9141.59</v>
      </c>
      <c r="S42" s="13">
        <f t="shared" si="5"/>
        <v>0.8707427790455039</v>
      </c>
      <c r="T42" s="10">
        <f t="shared" si="6"/>
        <v>140764748.15485626</v>
      </c>
      <c r="W42" s="10" t="str">
        <f t="shared" si="7"/>
        <v/>
      </c>
      <c r="X42" s="10" t="s">
        <v>496</v>
      </c>
      <c r="Y42" s="10">
        <v>1E+16</v>
      </c>
    </row>
    <row r="43" spans="1:27" x14ac:dyDescent="0.35">
      <c r="B43" s="10" t="s">
        <v>210</v>
      </c>
      <c r="C43" s="14">
        <v>237.83699999999999</v>
      </c>
      <c r="D43" s="12">
        <v>122915178</v>
      </c>
      <c r="E43" s="13">
        <v>3248.43</v>
      </c>
      <c r="F43" s="13">
        <v>1413.72</v>
      </c>
      <c r="G43" s="13">
        <v>1204.19</v>
      </c>
      <c r="H43" s="13">
        <v>3194.65</v>
      </c>
      <c r="J43" s="10">
        <f t="shared" si="0"/>
        <v>3248.43</v>
      </c>
      <c r="K43" s="10">
        <f t="shared" si="1"/>
        <v>1413.72</v>
      </c>
      <c r="L43" s="10">
        <f t="shared" si="2"/>
        <v>1204.19</v>
      </c>
      <c r="M43" s="10">
        <f t="shared" si="3"/>
        <v>3194.65</v>
      </c>
      <c r="O43" s="10">
        <f t="shared" si="8"/>
        <v>9060.99</v>
      </c>
      <c r="P43" s="10">
        <f>SUM(O40:O43)*1000</f>
        <v>36536240</v>
      </c>
      <c r="Q43" s="10">
        <f>(P43/P39-1)*100</f>
        <v>-0.60686650351530202</v>
      </c>
      <c r="S43" s="13">
        <f t="shared" si="5"/>
        <v>0.87067688440371438</v>
      </c>
      <c r="T43" s="10">
        <f t="shared" si="6"/>
        <v>141171978.034284</v>
      </c>
      <c r="U43" s="10">
        <f>SUM(T40:T43)</f>
        <v>562158172.27064276</v>
      </c>
      <c r="W43" s="10" t="str">
        <f t="shared" si="7"/>
        <v/>
      </c>
      <c r="X43" s="10" t="s">
        <v>497</v>
      </c>
      <c r="Y43" s="10">
        <v>1E+16</v>
      </c>
    </row>
    <row r="44" spans="1:27" x14ac:dyDescent="0.35">
      <c r="B44" s="10" t="s">
        <v>211</v>
      </c>
      <c r="C44" s="14">
        <v>237.68933333333334</v>
      </c>
      <c r="D44" s="12">
        <v>123037286</v>
      </c>
      <c r="E44" s="13">
        <v>3364.09</v>
      </c>
      <c r="F44" s="13">
        <v>1407.54</v>
      </c>
      <c r="G44" s="13">
        <v>1158.6500000000001</v>
      </c>
      <c r="H44" s="13">
        <v>3139.61</v>
      </c>
      <c r="J44" s="10">
        <f t="shared" si="0"/>
        <v>3364.09</v>
      </c>
      <c r="K44" s="10">
        <f t="shared" si="1"/>
        <v>1407.54</v>
      </c>
      <c r="L44" s="10">
        <f t="shared" si="2"/>
        <v>1158.6500000000001</v>
      </c>
      <c r="M44" s="10">
        <f t="shared" si="3"/>
        <v>3139.61</v>
      </c>
      <c r="O44" s="10">
        <f t="shared" si="8"/>
        <v>9069.8900000000012</v>
      </c>
      <c r="S44" s="13">
        <f t="shared" si="5"/>
        <v>0.87013630428681243</v>
      </c>
      <c r="T44" s="10">
        <f t="shared" si="6"/>
        <v>141400014.45043111</v>
      </c>
      <c r="W44" s="10" t="str">
        <f t="shared" si="7"/>
        <v/>
      </c>
      <c r="X44" s="10" t="s">
        <v>498</v>
      </c>
      <c r="Y44" s="10">
        <v>1E+16</v>
      </c>
    </row>
    <row r="45" spans="1:27" x14ac:dyDescent="0.35">
      <c r="B45" s="10" t="s">
        <v>212</v>
      </c>
      <c r="C45" s="14">
        <v>239.59033333333332</v>
      </c>
      <c r="D45" s="12">
        <v>120249342</v>
      </c>
      <c r="E45" s="13">
        <v>3335.67</v>
      </c>
      <c r="F45" s="13">
        <v>1410.01</v>
      </c>
      <c r="G45" s="13">
        <v>1117.6400000000001</v>
      </c>
      <c r="H45" s="13">
        <v>3132.87</v>
      </c>
      <c r="J45" s="10">
        <f t="shared" si="0"/>
        <v>3335.67</v>
      </c>
      <c r="K45" s="10">
        <f t="shared" si="1"/>
        <v>1410.01</v>
      </c>
      <c r="L45" s="10">
        <f t="shared" si="2"/>
        <v>1117.6400000000001</v>
      </c>
      <c r="M45" s="10">
        <f t="shared" si="3"/>
        <v>3132.87</v>
      </c>
      <c r="O45" s="10">
        <f t="shared" si="8"/>
        <v>8996.19</v>
      </c>
      <c r="S45" s="13">
        <f t="shared" si="5"/>
        <v>0.87709551062246016</v>
      </c>
      <c r="T45" s="10">
        <f t="shared" si="6"/>
        <v>137099484.08544588</v>
      </c>
      <c r="W45" s="10" t="str">
        <f t="shared" si="7"/>
        <v/>
      </c>
      <c r="X45" s="10" t="s">
        <v>499</v>
      </c>
      <c r="Y45" s="10">
        <v>1E+16</v>
      </c>
    </row>
    <row r="46" spans="1:27" x14ac:dyDescent="0.35">
      <c r="A46" s="10">
        <v>2016</v>
      </c>
      <c r="B46" s="10" t="s">
        <v>213</v>
      </c>
      <c r="C46" s="14">
        <v>240.60733333333329</v>
      </c>
      <c r="D46" s="12">
        <v>121195989</v>
      </c>
      <c r="E46" s="13">
        <v>3452.46</v>
      </c>
      <c r="F46" s="13">
        <v>1378</v>
      </c>
      <c r="G46" s="13">
        <v>1113.74</v>
      </c>
      <c r="H46" s="13">
        <v>3085.23</v>
      </c>
      <c r="J46" s="10">
        <f t="shared" si="0"/>
        <v>3452.46</v>
      </c>
      <c r="K46" s="10">
        <f t="shared" si="1"/>
        <v>1378</v>
      </c>
      <c r="L46" s="10">
        <f t="shared" si="2"/>
        <v>1113.74</v>
      </c>
      <c r="M46" s="10">
        <f t="shared" si="3"/>
        <v>3085.23</v>
      </c>
      <c r="O46" s="10">
        <f t="shared" si="8"/>
        <v>9029.43</v>
      </c>
      <c r="S46" s="13">
        <f t="shared" si="5"/>
        <v>0.88081855788356145</v>
      </c>
      <c r="T46" s="10">
        <f t="shared" si="6"/>
        <v>137594726.99032453</v>
      </c>
      <c r="W46" s="10" t="str">
        <f t="shared" si="7"/>
        <v>2009</v>
      </c>
      <c r="X46" s="10" t="s">
        <v>500</v>
      </c>
      <c r="Y46" s="10">
        <v>0</v>
      </c>
      <c r="Z46" s="10">
        <f>U19</f>
        <v>472267554.933294</v>
      </c>
      <c r="AA46" s="10">
        <f>P19</f>
        <v>30472040</v>
      </c>
    </row>
    <row r="47" spans="1:27" x14ac:dyDescent="0.35">
      <c r="B47" s="10" t="s">
        <v>214</v>
      </c>
      <c r="C47" s="14">
        <v>242.13466666666667</v>
      </c>
      <c r="D47" s="12">
        <v>120877098</v>
      </c>
      <c r="E47" s="13">
        <v>3272.72</v>
      </c>
      <c r="F47" s="13">
        <v>1344.77</v>
      </c>
      <c r="G47" s="13">
        <v>1066.23</v>
      </c>
      <c r="H47" s="13">
        <v>2996.98</v>
      </c>
      <c r="J47" s="10">
        <f t="shared" si="0"/>
        <v>3272.72</v>
      </c>
      <c r="K47" s="10">
        <f t="shared" si="1"/>
        <v>1344.77</v>
      </c>
      <c r="L47" s="10">
        <f t="shared" si="2"/>
        <v>1066.23</v>
      </c>
      <c r="M47" s="10">
        <f t="shared" si="3"/>
        <v>2996.98</v>
      </c>
      <c r="O47" s="10">
        <f t="shared" si="8"/>
        <v>8680.6999999999989</v>
      </c>
      <c r="P47" s="10">
        <f>SUM(O44:O47)*1000</f>
        <v>35776210</v>
      </c>
      <c r="Q47" s="10">
        <f>(P47/P43-1)*100</f>
        <v>-2.0802085819449423</v>
      </c>
      <c r="S47" s="13">
        <f t="shared" si="5"/>
        <v>0.88640984026650715</v>
      </c>
      <c r="T47" s="10">
        <f t="shared" si="6"/>
        <v>136367053.37528428</v>
      </c>
      <c r="U47" s="10">
        <f>SUM(T44:T47)</f>
        <v>552461278.9014858</v>
      </c>
      <c r="W47" s="10" t="str">
        <f t="shared" si="7"/>
        <v/>
      </c>
      <c r="X47" s="10" t="s">
        <v>501</v>
      </c>
      <c r="Y47" s="10">
        <v>0</v>
      </c>
    </row>
    <row r="48" spans="1:27" x14ac:dyDescent="0.35">
      <c r="B48" s="10" t="s">
        <v>215</v>
      </c>
      <c r="C48" s="14">
        <v>243.83866666666668</v>
      </c>
      <c r="D48" s="12">
        <v>122324393</v>
      </c>
      <c r="E48" s="13">
        <v>3173.24</v>
      </c>
      <c r="F48" s="13">
        <v>1346.54</v>
      </c>
      <c r="G48" s="13">
        <v>1103.6600000000001</v>
      </c>
      <c r="H48" s="13">
        <v>3110.52</v>
      </c>
      <c r="J48" s="10">
        <f t="shared" si="0"/>
        <v>3173.24</v>
      </c>
      <c r="K48" s="10">
        <f t="shared" si="1"/>
        <v>1346.54</v>
      </c>
      <c r="L48" s="10">
        <f t="shared" si="2"/>
        <v>1103.6600000000001</v>
      </c>
      <c r="M48" s="10">
        <f t="shared" si="3"/>
        <v>3110.52</v>
      </c>
      <c r="O48" s="10">
        <f t="shared" si="8"/>
        <v>8733.9599999999991</v>
      </c>
      <c r="S48" s="13">
        <f t="shared" si="5"/>
        <v>0.89264786635590432</v>
      </c>
      <c r="T48" s="10">
        <f t="shared" si="6"/>
        <v>137035439.85308591</v>
      </c>
      <c r="W48" s="10" t="str">
        <f t="shared" si="7"/>
        <v/>
      </c>
      <c r="X48" s="10" t="s">
        <v>502</v>
      </c>
      <c r="Y48" s="10">
        <v>0</v>
      </c>
    </row>
    <row r="49" spans="1:27" x14ac:dyDescent="0.35">
      <c r="B49" s="10" t="s">
        <v>216</v>
      </c>
      <c r="C49" s="14">
        <v>244.12</v>
      </c>
      <c r="D49" s="12">
        <v>123415469</v>
      </c>
      <c r="E49" s="13">
        <v>3165.79</v>
      </c>
      <c r="F49" s="13">
        <v>1359.21</v>
      </c>
      <c r="G49" s="13">
        <v>1093.1500000000001</v>
      </c>
      <c r="H49" s="13">
        <v>3025.97</v>
      </c>
      <c r="J49" s="10">
        <f t="shared" si="0"/>
        <v>3165.79</v>
      </c>
      <c r="K49" s="10">
        <f t="shared" si="1"/>
        <v>1359.21</v>
      </c>
      <c r="L49" s="10">
        <f t="shared" si="2"/>
        <v>1093.1500000000001</v>
      </c>
      <c r="M49" s="10">
        <f t="shared" si="3"/>
        <v>3025.97</v>
      </c>
      <c r="O49" s="10">
        <f t="shared" si="8"/>
        <v>8644.119999999999</v>
      </c>
      <c r="S49" s="13">
        <f t="shared" si="5"/>
        <v>0.8936777752016497</v>
      </c>
      <c r="T49" s="10">
        <f t="shared" si="6"/>
        <v>138098397.90650773</v>
      </c>
      <c r="W49" s="10" t="str">
        <f t="shared" si="7"/>
        <v/>
      </c>
      <c r="X49" s="10" t="s">
        <v>503</v>
      </c>
      <c r="Y49" s="10">
        <v>0</v>
      </c>
    </row>
    <row r="50" spans="1:27" x14ac:dyDescent="0.35">
      <c r="A50" s="10">
        <v>2017</v>
      </c>
      <c r="B50" s="10" t="s">
        <v>217</v>
      </c>
      <c r="C50" s="14">
        <v>245.28700000000001</v>
      </c>
      <c r="D50" s="12">
        <v>123680421</v>
      </c>
      <c r="E50" s="13">
        <v>3181.28</v>
      </c>
      <c r="F50" s="13">
        <v>1337.37</v>
      </c>
      <c r="G50" s="13">
        <v>1088.69</v>
      </c>
      <c r="H50" s="13">
        <v>3017.74</v>
      </c>
      <c r="J50" s="10">
        <f t="shared" si="0"/>
        <v>3181.28</v>
      </c>
      <c r="K50" s="10">
        <f t="shared" si="1"/>
        <v>1337.37</v>
      </c>
      <c r="L50" s="10">
        <f t="shared" si="2"/>
        <v>1088.69</v>
      </c>
      <c r="M50" s="10">
        <f t="shared" si="3"/>
        <v>3017.74</v>
      </c>
      <c r="O50" s="10">
        <f t="shared" si="8"/>
        <v>8625.08</v>
      </c>
      <c r="S50" s="13">
        <f t="shared" si="5"/>
        <v>0.89794994447766285</v>
      </c>
      <c r="T50" s="10">
        <f t="shared" si="6"/>
        <v>137736431.47998062</v>
      </c>
      <c r="W50" s="10" t="str">
        <f t="shared" si="7"/>
        <v/>
      </c>
      <c r="X50" s="10" t="s">
        <v>504</v>
      </c>
      <c r="Y50" s="10">
        <v>0</v>
      </c>
    </row>
    <row r="51" spans="1:27" x14ac:dyDescent="0.35">
      <c r="B51" s="10" t="s">
        <v>218</v>
      </c>
      <c r="C51" s="14">
        <v>247.23833333333332</v>
      </c>
      <c r="D51" s="12">
        <v>129166667</v>
      </c>
      <c r="E51" s="13">
        <v>3365.06</v>
      </c>
      <c r="F51" s="13">
        <v>1369.15</v>
      </c>
      <c r="G51" s="13">
        <v>1089.6500000000001</v>
      </c>
      <c r="H51" s="13">
        <v>3061.92</v>
      </c>
      <c r="J51" s="10">
        <f t="shared" si="0"/>
        <v>3365.06</v>
      </c>
      <c r="K51" s="10">
        <f t="shared" si="1"/>
        <v>1369.15</v>
      </c>
      <c r="L51" s="10">
        <f t="shared" si="2"/>
        <v>1089.6500000000001</v>
      </c>
      <c r="M51" s="10">
        <f t="shared" si="3"/>
        <v>3061.92</v>
      </c>
      <c r="O51" s="10">
        <f t="shared" si="8"/>
        <v>8885.7800000000007</v>
      </c>
      <c r="P51" s="10">
        <f>SUM(O48:O51)*1000</f>
        <v>34888939.999999993</v>
      </c>
      <c r="Q51" s="10">
        <f>(P51/P47-1)*100</f>
        <v>-2.4800558807095752</v>
      </c>
      <c r="S51" s="13">
        <f t="shared" si="5"/>
        <v>0.90509341175609204</v>
      </c>
      <c r="T51" s="10">
        <f t="shared" si="6"/>
        <v>142710868.64878023</v>
      </c>
      <c r="U51" s="10">
        <f>SUM(T48:T51)</f>
        <v>555581137.88835442</v>
      </c>
      <c r="W51" s="10" t="str">
        <f t="shared" si="7"/>
        <v/>
      </c>
      <c r="X51" s="10" t="s">
        <v>505</v>
      </c>
      <c r="Y51" s="10">
        <v>0</v>
      </c>
    </row>
    <row r="52" spans="1:27" x14ac:dyDescent="0.35">
      <c r="B52" s="10" t="s">
        <v>219</v>
      </c>
      <c r="C52" s="14">
        <v>249.25433333333334</v>
      </c>
      <c r="D52" s="12">
        <v>130626725</v>
      </c>
      <c r="E52" s="13">
        <v>3366.37</v>
      </c>
      <c r="F52" s="13">
        <v>1365</v>
      </c>
      <c r="G52" s="13">
        <v>1095.05</v>
      </c>
      <c r="H52" s="13">
        <v>3181.3</v>
      </c>
      <c r="J52" s="10">
        <f t="shared" si="0"/>
        <v>3366.37</v>
      </c>
      <c r="K52" s="10">
        <f t="shared" si="1"/>
        <v>1365</v>
      </c>
      <c r="L52" s="10">
        <f t="shared" si="2"/>
        <v>1095.05</v>
      </c>
      <c r="M52" s="10">
        <f t="shared" si="3"/>
        <v>3181.3</v>
      </c>
      <c r="O52" s="10">
        <f t="shared" si="8"/>
        <v>9007.7200000000012</v>
      </c>
      <c r="S52" s="13">
        <f t="shared" si="5"/>
        <v>0.91247361163650553</v>
      </c>
      <c r="T52" s="10">
        <f t="shared" si="6"/>
        <v>143156715.25637135</v>
      </c>
      <c r="W52" s="10" t="str">
        <f t="shared" si="7"/>
        <v/>
      </c>
      <c r="X52" s="10" t="s">
        <v>506</v>
      </c>
      <c r="Y52" s="10">
        <v>0</v>
      </c>
    </row>
    <row r="53" spans="1:27" x14ac:dyDescent="0.35">
      <c r="B53" s="10" t="s">
        <v>220</v>
      </c>
      <c r="C53" s="14">
        <v>250.68099999999995</v>
      </c>
      <c r="D53" s="12">
        <v>131816266</v>
      </c>
      <c r="E53" s="13">
        <v>3416.62</v>
      </c>
      <c r="F53" s="13">
        <v>1343.61</v>
      </c>
      <c r="G53" s="13">
        <v>1099.03</v>
      </c>
      <c r="H53" s="13">
        <v>3161.56</v>
      </c>
      <c r="J53" s="10">
        <f t="shared" si="0"/>
        <v>3416.62</v>
      </c>
      <c r="K53" s="10">
        <f t="shared" si="1"/>
        <v>1343.61</v>
      </c>
      <c r="L53" s="10">
        <f t="shared" si="2"/>
        <v>1099.03</v>
      </c>
      <c r="M53" s="10">
        <f t="shared" si="3"/>
        <v>3161.56</v>
      </c>
      <c r="O53" s="10">
        <f t="shared" si="8"/>
        <v>9020.82</v>
      </c>
      <c r="S53" s="13">
        <f t="shared" si="5"/>
        <v>0.91769637213388788</v>
      </c>
      <c r="T53" s="10">
        <f t="shared" si="6"/>
        <v>143638211.9431203</v>
      </c>
      <c r="W53" s="10" t="str">
        <f t="shared" si="7"/>
        <v/>
      </c>
      <c r="X53" s="10" t="s">
        <v>507</v>
      </c>
      <c r="Y53" s="10">
        <v>0</v>
      </c>
    </row>
    <row r="54" spans="1:27" x14ac:dyDescent="0.35">
      <c r="A54" s="10">
        <v>2018</v>
      </c>
      <c r="B54" s="10" t="s">
        <v>221</v>
      </c>
      <c r="C54" s="14">
        <v>251.77033333333335</v>
      </c>
      <c r="D54" s="12">
        <v>132126156</v>
      </c>
      <c r="E54" s="13">
        <v>3426.29</v>
      </c>
      <c r="F54" s="13">
        <v>1368.42</v>
      </c>
      <c r="G54" s="13">
        <v>1104.58</v>
      </c>
      <c r="H54" s="13">
        <v>3239.85</v>
      </c>
      <c r="J54" s="10">
        <f t="shared" si="0"/>
        <v>3426.29</v>
      </c>
      <c r="K54" s="10">
        <f t="shared" si="1"/>
        <v>1368.42</v>
      </c>
      <c r="L54" s="10">
        <f t="shared" si="2"/>
        <v>1104.58</v>
      </c>
      <c r="M54" s="10">
        <f t="shared" si="3"/>
        <v>3239.85</v>
      </c>
      <c r="O54" s="10">
        <f t="shared" si="8"/>
        <v>9139.14</v>
      </c>
      <c r="S54" s="13">
        <f t="shared" si="5"/>
        <v>0.92168421823329139</v>
      </c>
      <c r="T54" s="10">
        <f t="shared" si="6"/>
        <v>143352954.71724892</v>
      </c>
      <c r="W54" s="10" t="str">
        <f t="shared" si="7"/>
        <v/>
      </c>
      <c r="X54" s="10" t="s">
        <v>508</v>
      </c>
      <c r="Y54" s="10">
        <v>0</v>
      </c>
    </row>
    <row r="55" spans="1:27" x14ac:dyDescent="0.35">
      <c r="B55" s="10" t="s">
        <v>222</v>
      </c>
      <c r="C55" s="14">
        <v>252.68999999999997</v>
      </c>
      <c r="D55" s="12">
        <v>131042328</v>
      </c>
      <c r="E55" s="13">
        <v>3445.36</v>
      </c>
      <c r="F55" s="13">
        <v>1399.24</v>
      </c>
      <c r="G55" s="13">
        <v>1105.08</v>
      </c>
      <c r="H55" s="13">
        <v>3198.71</v>
      </c>
      <c r="J55" s="10">
        <f t="shared" si="0"/>
        <v>3445.36</v>
      </c>
      <c r="K55" s="10">
        <f t="shared" si="1"/>
        <v>1399.24</v>
      </c>
      <c r="L55" s="10">
        <f t="shared" si="2"/>
        <v>1105.08</v>
      </c>
      <c r="M55" s="10">
        <f t="shared" si="3"/>
        <v>3198.71</v>
      </c>
      <c r="O55" s="10">
        <f t="shared" si="8"/>
        <v>9148.39</v>
      </c>
      <c r="P55" s="10">
        <f>SUM(O52:O55)*1000</f>
        <v>36316070</v>
      </c>
      <c r="Q55" s="10">
        <f>(P55/P51-1)*100</f>
        <v>4.0904940075565666</v>
      </c>
      <c r="S55" s="13">
        <f t="shared" si="5"/>
        <v>0.92505094632027218</v>
      </c>
      <c r="T55" s="10">
        <f t="shared" si="6"/>
        <v>141659579.42237526</v>
      </c>
      <c r="U55" s="10">
        <f>SUM(T52:T55)</f>
        <v>571807461.33911586</v>
      </c>
      <c r="W55" s="10" t="str">
        <f t="shared" si="7"/>
        <v/>
      </c>
      <c r="X55" s="10" t="s">
        <v>509</v>
      </c>
      <c r="Y55" s="10">
        <v>0</v>
      </c>
    </row>
    <row r="56" spans="1:27" x14ac:dyDescent="0.35">
      <c r="B56" s="10" t="s">
        <v>223</v>
      </c>
      <c r="C56" s="14">
        <v>253.29266666666669</v>
      </c>
      <c r="D56" s="12">
        <v>133580946</v>
      </c>
      <c r="E56" s="13">
        <v>3398.51</v>
      </c>
      <c r="F56" s="13">
        <v>1369.35</v>
      </c>
      <c r="G56" s="13">
        <v>1104.75</v>
      </c>
      <c r="H56" s="13">
        <v>3193.73</v>
      </c>
      <c r="J56" s="10">
        <f t="shared" si="0"/>
        <v>3398.51</v>
      </c>
      <c r="K56" s="10">
        <f t="shared" si="1"/>
        <v>1369.35</v>
      </c>
      <c r="L56" s="10">
        <f t="shared" si="2"/>
        <v>1104.75</v>
      </c>
      <c r="M56" s="10">
        <f t="shared" si="3"/>
        <v>3193.73</v>
      </c>
      <c r="O56" s="10">
        <f t="shared" si="8"/>
        <v>9066.34</v>
      </c>
      <c r="S56" s="13">
        <f t="shared" si="5"/>
        <v>0.92725719654907324</v>
      </c>
      <c r="T56" s="10">
        <f t="shared" si="6"/>
        <v>144060295.78108591</v>
      </c>
      <c r="W56" s="10" t="str">
        <f t="shared" si="7"/>
        <v/>
      </c>
      <c r="X56" s="10" t="s">
        <v>510</v>
      </c>
      <c r="Y56" s="10">
        <v>0</v>
      </c>
    </row>
    <row r="57" spans="1:27" x14ac:dyDescent="0.35">
      <c r="B57" s="10" t="s">
        <v>224</v>
      </c>
      <c r="C57" s="14">
        <v>255.28299999999999</v>
      </c>
      <c r="D57" s="12">
        <v>135377975</v>
      </c>
      <c r="E57" s="13">
        <v>3449.1</v>
      </c>
      <c r="F57" s="13">
        <v>1469.94</v>
      </c>
      <c r="G57" s="13">
        <v>1141.54</v>
      </c>
      <c r="H57" s="13">
        <v>3274.66</v>
      </c>
      <c r="J57" s="10">
        <f t="shared" si="0"/>
        <v>3449.1</v>
      </c>
      <c r="K57" s="10">
        <f t="shared" si="1"/>
        <v>1469.94</v>
      </c>
      <c r="L57" s="10">
        <f t="shared" si="2"/>
        <v>1141.54</v>
      </c>
      <c r="M57" s="10">
        <f t="shared" si="3"/>
        <v>3274.66</v>
      </c>
      <c r="O57" s="10">
        <f t="shared" si="8"/>
        <v>9335.24</v>
      </c>
      <c r="S57" s="13">
        <f t="shared" si="5"/>
        <v>0.93454343555137942</v>
      </c>
      <c r="T57" s="10">
        <f t="shared" si="6"/>
        <v>144860013.83138192</v>
      </c>
      <c r="W57" s="10" t="str">
        <f t="shared" si="7"/>
        <v/>
      </c>
      <c r="X57" s="10" t="s">
        <v>511</v>
      </c>
      <c r="Y57" s="10">
        <v>0</v>
      </c>
    </row>
    <row r="58" spans="1:27" x14ac:dyDescent="0.35">
      <c r="A58" s="10">
        <v>2019</v>
      </c>
      <c r="B58" s="10" t="s">
        <v>225</v>
      </c>
      <c r="C58" s="14">
        <v>256.22499999999997</v>
      </c>
      <c r="D58" s="12">
        <v>137074890</v>
      </c>
      <c r="E58" s="13">
        <v>3428.69</v>
      </c>
      <c r="F58" s="13">
        <v>1537.22</v>
      </c>
      <c r="G58" s="13">
        <v>1138.8599999999999</v>
      </c>
      <c r="H58" s="13">
        <v>3243.05</v>
      </c>
      <c r="J58" s="10">
        <f t="shared" si="0"/>
        <v>3428.69</v>
      </c>
      <c r="K58" s="10">
        <f t="shared" si="1"/>
        <v>1537.22</v>
      </c>
      <c r="L58" s="10">
        <f t="shared" si="2"/>
        <v>1138.8599999999999</v>
      </c>
      <c r="M58" s="10">
        <f t="shared" si="3"/>
        <v>3243.05</v>
      </c>
      <c r="O58" s="10">
        <f t="shared" si="8"/>
        <v>9347.82</v>
      </c>
      <c r="S58" s="13">
        <f t="shared" si="5"/>
        <v>0.93799192180502489</v>
      </c>
      <c r="T58" s="10">
        <f t="shared" si="6"/>
        <v>146136535.73499855</v>
      </c>
      <c r="W58" s="10" t="str">
        <f t="shared" si="7"/>
        <v>2010</v>
      </c>
      <c r="X58" s="10" t="s">
        <v>512</v>
      </c>
      <c r="Y58" s="10">
        <v>0</v>
      </c>
      <c r="Z58" s="10">
        <f>U23</f>
        <v>476618645.92754698</v>
      </c>
      <c r="AA58" s="10">
        <f>P23</f>
        <v>32426040</v>
      </c>
    </row>
    <row r="59" spans="1:27" x14ac:dyDescent="0.35">
      <c r="B59" s="10" t="s">
        <v>226</v>
      </c>
      <c r="C59" s="14">
        <v>257.78533333333331</v>
      </c>
      <c r="D59" s="12">
        <v>139332009</v>
      </c>
      <c r="E59" s="13">
        <v>3419.25</v>
      </c>
      <c r="F59" s="13">
        <v>1530.14</v>
      </c>
      <c r="G59" s="13">
        <v>1120.3699999999999</v>
      </c>
      <c r="H59" s="13">
        <v>3282.82</v>
      </c>
      <c r="J59" s="10">
        <f t="shared" si="0"/>
        <v>3419.25</v>
      </c>
      <c r="K59" s="10">
        <f t="shared" si="1"/>
        <v>1530.14</v>
      </c>
      <c r="L59" s="10">
        <f t="shared" si="2"/>
        <v>1120.3699999999999</v>
      </c>
      <c r="M59" s="10">
        <f t="shared" si="3"/>
        <v>3282.82</v>
      </c>
      <c r="O59" s="10">
        <f t="shared" si="8"/>
        <v>9352.58</v>
      </c>
      <c r="P59" s="10">
        <f>SUM(O56:O59)*1000</f>
        <v>37101980</v>
      </c>
      <c r="Q59" s="10">
        <f>(P59/P55-1)*100</f>
        <v>2.1640832832407142</v>
      </c>
      <c r="S59" s="13">
        <f t="shared" si="5"/>
        <v>0.94370401103125101</v>
      </c>
      <c r="T59" s="10">
        <f t="shared" si="6"/>
        <v>147643760.51315308</v>
      </c>
      <c r="U59" s="10">
        <f>SUM(T56:T59)</f>
        <v>582700605.86061943</v>
      </c>
      <c r="W59" s="10" t="str">
        <f t="shared" si="7"/>
        <v/>
      </c>
      <c r="X59" s="10" t="s">
        <v>513</v>
      </c>
      <c r="Y59" s="10">
        <v>0</v>
      </c>
    </row>
    <row r="60" spans="1:27" x14ac:dyDescent="0.35">
      <c r="B60" s="10" t="s">
        <v>227</v>
      </c>
      <c r="C60" s="14">
        <v>258.61799999999999</v>
      </c>
      <c r="D60" s="12">
        <v>133125622</v>
      </c>
      <c r="E60" s="13">
        <v>3507.62</v>
      </c>
      <c r="F60" s="13">
        <v>1515.14</v>
      </c>
      <c r="G60" s="13">
        <v>1056.56</v>
      </c>
      <c r="H60" s="13">
        <v>3147.69</v>
      </c>
      <c r="J60" s="10">
        <f t="shared" si="0"/>
        <v>3507.62</v>
      </c>
      <c r="K60" s="10">
        <f t="shared" si="1"/>
        <v>1515.14</v>
      </c>
      <c r="L60" s="10">
        <f t="shared" si="2"/>
        <v>1056.56</v>
      </c>
      <c r="M60" s="10">
        <f t="shared" si="3"/>
        <v>3147.69</v>
      </c>
      <c r="O60" s="10">
        <f t="shared" si="8"/>
        <v>9227.01</v>
      </c>
      <c r="S60" s="13">
        <f t="shared" si="5"/>
        <v>0.94675224834958316</v>
      </c>
      <c r="T60" s="10">
        <f t="shared" si="6"/>
        <v>140612945.18399081</v>
      </c>
      <c r="W60" s="10" t="str">
        <f t="shared" si="7"/>
        <v/>
      </c>
      <c r="X60" s="10" t="s">
        <v>514</v>
      </c>
      <c r="Y60" s="10">
        <v>0</v>
      </c>
    </row>
    <row r="61" spans="1:27" x14ac:dyDescent="0.35">
      <c r="B61" s="10" t="s">
        <v>228</v>
      </c>
      <c r="C61" s="14">
        <v>256.41833333333335</v>
      </c>
      <c r="D61" s="12">
        <v>122941528</v>
      </c>
      <c r="E61" s="13">
        <v>3442.19</v>
      </c>
      <c r="F61" s="13">
        <v>1444.33</v>
      </c>
      <c r="G61" s="13">
        <v>969.27</v>
      </c>
      <c r="H61" s="13">
        <v>3047.19</v>
      </c>
      <c r="J61" s="10">
        <f t="shared" si="0"/>
        <v>3442.19</v>
      </c>
      <c r="K61" s="10">
        <f t="shared" si="1"/>
        <v>1444.33</v>
      </c>
      <c r="L61" s="10">
        <f t="shared" si="2"/>
        <v>969.27</v>
      </c>
      <c r="M61" s="10">
        <f t="shared" si="3"/>
        <v>3047.19</v>
      </c>
      <c r="O61" s="10">
        <f t="shared" si="8"/>
        <v>8902.9800000000014</v>
      </c>
      <c r="S61" s="13">
        <f t="shared" si="5"/>
        <v>0.93869967906868901</v>
      </c>
      <c r="T61" s="10">
        <f t="shared" si="6"/>
        <v>130970033.05889465</v>
      </c>
      <c r="W61" s="10" t="str">
        <f t="shared" si="7"/>
        <v/>
      </c>
      <c r="X61" s="10" t="s">
        <v>515</v>
      </c>
      <c r="Y61" s="10">
        <v>0</v>
      </c>
    </row>
    <row r="62" spans="1:27" x14ac:dyDescent="0.35">
      <c r="A62" s="10">
        <v>2020</v>
      </c>
      <c r="B62" s="10" t="s">
        <v>229</v>
      </c>
      <c r="C62" s="14">
        <v>259.4376666666667</v>
      </c>
      <c r="D62" s="12">
        <v>134739652</v>
      </c>
      <c r="E62" s="13">
        <v>3489.23</v>
      </c>
      <c r="F62" s="13">
        <v>1554.3</v>
      </c>
      <c r="G62" s="13">
        <v>1060.3599999999999</v>
      </c>
      <c r="H62" s="13">
        <v>3250.88</v>
      </c>
      <c r="J62" s="10">
        <f t="shared" si="0"/>
        <v>3489.23</v>
      </c>
      <c r="K62" s="10">
        <f t="shared" si="1"/>
        <v>1554.3</v>
      </c>
      <c r="L62" s="10">
        <f t="shared" si="2"/>
        <v>1060.3599999999999</v>
      </c>
      <c r="M62" s="10">
        <f t="shared" si="3"/>
        <v>3250.88</v>
      </c>
      <c r="O62" s="10">
        <f t="shared" si="8"/>
        <v>9354.77</v>
      </c>
      <c r="S62" s="13">
        <f t="shared" si="5"/>
        <v>0.94975289509328975</v>
      </c>
      <c r="T62" s="10">
        <f t="shared" si="6"/>
        <v>141868114.00744945</v>
      </c>
      <c r="W62" s="10" t="str">
        <f t="shared" si="7"/>
        <v/>
      </c>
      <c r="X62" s="10" t="s">
        <v>516</v>
      </c>
      <c r="Y62" s="10">
        <v>0</v>
      </c>
    </row>
    <row r="63" spans="1:27" x14ac:dyDescent="0.35">
      <c r="B63" s="10" t="s">
        <v>230</v>
      </c>
      <c r="C63" s="14">
        <v>260.87899999999996</v>
      </c>
      <c r="D63" s="12">
        <v>134338799</v>
      </c>
      <c r="E63" s="13">
        <v>3516.84</v>
      </c>
      <c r="F63" s="13">
        <v>1652.14</v>
      </c>
      <c r="G63" s="13">
        <v>1086.28</v>
      </c>
      <c r="H63" s="13">
        <v>3291.74</v>
      </c>
      <c r="J63" s="10">
        <f>E63*$J$2</f>
        <v>3516.84</v>
      </c>
      <c r="K63" s="10">
        <f t="shared" si="1"/>
        <v>1652.14</v>
      </c>
      <c r="L63" s="10">
        <f t="shared" si="2"/>
        <v>1086.28</v>
      </c>
      <c r="M63" s="10">
        <f t="shared" si="3"/>
        <v>3291.74</v>
      </c>
      <c r="O63" s="10">
        <f>SUM(J63:M63)</f>
        <v>9547</v>
      </c>
      <c r="P63" s="10">
        <f>SUM(O60:O63)*1000</f>
        <v>37031760</v>
      </c>
      <c r="Q63" s="10">
        <f>(P63/P59-1)*100</f>
        <v>-0.18926213641428102</v>
      </c>
      <c r="S63" s="13">
        <f t="shared" si="5"/>
        <v>0.95502934752101898</v>
      </c>
      <c r="T63" s="10">
        <f t="shared" si="6"/>
        <v>140664576.79934633</v>
      </c>
      <c r="U63" s="10">
        <f>SUM(T60:T63)</f>
        <v>554115669.04968119</v>
      </c>
      <c r="W63" s="10" t="str">
        <f t="shared" si="7"/>
        <v/>
      </c>
      <c r="X63" s="10" t="s">
        <v>517</v>
      </c>
      <c r="Y63" s="10">
        <v>0</v>
      </c>
    </row>
    <row r="64" spans="1:27" x14ac:dyDescent="0.35">
      <c r="B64" s="10" t="s">
        <v>233</v>
      </c>
      <c r="C64" s="14">
        <v>263.52466666666669</v>
      </c>
      <c r="D64" s="12">
        <v>161149341</v>
      </c>
      <c r="E64" s="13">
        <v>4466.78</v>
      </c>
      <c r="F64" s="13">
        <v>1775.91</v>
      </c>
      <c r="G64" s="13">
        <v>1225.57</v>
      </c>
      <c r="H64" s="13">
        <v>3711.44</v>
      </c>
      <c r="J64" s="10">
        <f>E64*$J$2</f>
        <v>4466.78</v>
      </c>
      <c r="K64" s="10">
        <f>F64*$K$2</f>
        <v>1775.91</v>
      </c>
      <c r="L64" s="10">
        <f>G64*$L$2</f>
        <v>1225.57</v>
      </c>
      <c r="M64" s="10">
        <f>H64*$M$2</f>
        <v>3711.44</v>
      </c>
      <c r="O64" s="10">
        <f>SUM(J64:M64)</f>
        <v>11179.699999999999</v>
      </c>
      <c r="S64" s="13">
        <f t="shared" si="5"/>
        <v>0.96471463959291759</v>
      </c>
      <c r="T64" s="10">
        <f t="shared" si="6"/>
        <v>167043532.23871514</v>
      </c>
      <c r="W64" s="10" t="str">
        <f t="shared" si="7"/>
        <v/>
      </c>
      <c r="X64" s="10" t="s">
        <v>518</v>
      </c>
      <c r="Y64" s="10">
        <v>0</v>
      </c>
    </row>
    <row r="65" spans="2:27" x14ac:dyDescent="0.35">
      <c r="B65" s="10" t="s">
        <v>234</v>
      </c>
      <c r="C65" s="14">
        <v>268.76033333333334</v>
      </c>
      <c r="D65" s="12">
        <v>166072848</v>
      </c>
      <c r="E65" s="13">
        <v>4636.17</v>
      </c>
      <c r="F65" s="13">
        <v>1896.56</v>
      </c>
      <c r="G65" s="13">
        <v>1309.74</v>
      </c>
      <c r="H65" s="13">
        <v>4148.25</v>
      </c>
      <c r="S65" s="13">
        <f t="shared" si="5"/>
        <v>0.98388143845562481</v>
      </c>
      <c r="T65" s="10">
        <f t="shared" si="6"/>
        <v>168793557.34231615</v>
      </c>
      <c r="W65" s="10" t="str">
        <f t="shared" si="7"/>
        <v/>
      </c>
      <c r="X65" s="10" t="s">
        <v>519</v>
      </c>
      <c r="Y65" s="10">
        <v>0</v>
      </c>
    </row>
    <row r="66" spans="2:27" x14ac:dyDescent="0.35">
      <c r="B66" s="10" t="s">
        <v>235</v>
      </c>
      <c r="C66" s="14">
        <v>273.16333333333336</v>
      </c>
      <c r="D66" s="12">
        <v>162396153</v>
      </c>
      <c r="E66" s="13" t="e">
        <v>#N/A</v>
      </c>
      <c r="F66" s="13" t="e">
        <v>#N/A</v>
      </c>
      <c r="G66" s="13" t="e">
        <v>#N/A</v>
      </c>
      <c r="H66" s="13" t="e">
        <v>#N/A</v>
      </c>
      <c r="S66" s="13">
        <f t="shared" si="5"/>
        <v>1</v>
      </c>
      <c r="T66" s="10">
        <f t="shared" si="6"/>
        <v>162396153</v>
      </c>
      <c r="W66" s="10" t="str">
        <f t="shared" si="7"/>
        <v/>
      </c>
      <c r="X66" s="10" t="s">
        <v>520</v>
      </c>
      <c r="Y66" s="10">
        <v>0</v>
      </c>
    </row>
    <row r="67" spans="2:27" x14ac:dyDescent="0.35">
      <c r="B67" s="10" t="s">
        <v>236</v>
      </c>
      <c r="C67" s="14">
        <v>278.41333333333336</v>
      </c>
      <c r="D67" s="12">
        <v>163593350</v>
      </c>
      <c r="E67" s="13" t="e">
        <v>#N/A</v>
      </c>
      <c r="F67" s="13" t="e">
        <v>#N/A</v>
      </c>
      <c r="G67" s="13" t="e">
        <v>#N/A</v>
      </c>
      <c r="H67" s="13" t="e">
        <v>#N/A</v>
      </c>
      <c r="P67" s="10">
        <f>P63*((Q67/100)+1)</f>
        <v>69634948.971469</v>
      </c>
      <c r="Q67" s="10">
        <f>(((O64/O63)^(4/1))-1)*100</f>
        <v>88.041154326634754</v>
      </c>
      <c r="S67" s="13">
        <f t="shared" si="5"/>
        <v>1.0192192705219099</v>
      </c>
      <c r="W67" s="10" t="str">
        <f t="shared" si="7"/>
        <v/>
      </c>
      <c r="X67" s="10" t="s">
        <v>521</v>
      </c>
      <c r="Y67" s="10">
        <v>0</v>
      </c>
    </row>
    <row r="68" spans="2:27" x14ac:dyDescent="0.35">
      <c r="W68" s="10" t="str">
        <f t="shared" si="7"/>
        <v/>
      </c>
      <c r="X68" s="10" t="s">
        <v>522</v>
      </c>
      <c r="Y68" s="10">
        <v>0</v>
      </c>
    </row>
    <row r="69" spans="2:27" x14ac:dyDescent="0.35">
      <c r="W69" s="10" t="str">
        <f t="shared" ref="W69:W132" si="9">IF(RIGHT(X69,3)="Jul",LEFT(X69,4),"")</f>
        <v/>
      </c>
      <c r="X69" s="10" t="s">
        <v>523</v>
      </c>
      <c r="Y69" s="10">
        <v>0</v>
      </c>
    </row>
    <row r="70" spans="2:27" x14ac:dyDescent="0.35">
      <c r="W70" s="10" t="str">
        <f t="shared" si="9"/>
        <v>2011</v>
      </c>
      <c r="X70" s="10" t="s">
        <v>524</v>
      </c>
      <c r="Y70" s="10">
        <v>0</v>
      </c>
      <c r="Z70" s="10">
        <f>U27</f>
        <v>500082721.25955725</v>
      </c>
      <c r="AA70" s="10">
        <f>P27</f>
        <v>34033810</v>
      </c>
    </row>
    <row r="71" spans="2:27" x14ac:dyDescent="0.35">
      <c r="W71" s="10" t="str">
        <f t="shared" si="9"/>
        <v/>
      </c>
      <c r="X71" s="10" t="s">
        <v>525</v>
      </c>
      <c r="Y71" s="10">
        <v>0</v>
      </c>
    </row>
    <row r="72" spans="2:27" x14ac:dyDescent="0.35">
      <c r="W72" s="10" t="str">
        <f t="shared" si="9"/>
        <v/>
      </c>
      <c r="X72" s="10" t="s">
        <v>526</v>
      </c>
      <c r="Y72" s="10">
        <v>0</v>
      </c>
    </row>
    <row r="73" spans="2:27" x14ac:dyDescent="0.35">
      <c r="W73" s="10" t="str">
        <f t="shared" si="9"/>
        <v/>
      </c>
      <c r="X73" s="10" t="s">
        <v>527</v>
      </c>
      <c r="Y73" s="10">
        <v>0</v>
      </c>
    </row>
    <row r="74" spans="2:27" x14ac:dyDescent="0.35">
      <c r="W74" s="10" t="str">
        <f t="shared" si="9"/>
        <v/>
      </c>
      <c r="X74" s="10" t="s">
        <v>528</v>
      </c>
      <c r="Y74" s="10">
        <v>0</v>
      </c>
    </row>
    <row r="75" spans="2:27" x14ac:dyDescent="0.35">
      <c r="W75" s="10" t="str">
        <f t="shared" si="9"/>
        <v/>
      </c>
      <c r="X75" s="10" t="s">
        <v>529</v>
      </c>
      <c r="Y75" s="10">
        <v>0</v>
      </c>
    </row>
    <row r="76" spans="2:27" x14ac:dyDescent="0.35">
      <c r="W76" s="10" t="str">
        <f t="shared" si="9"/>
        <v/>
      </c>
      <c r="X76" s="10" t="s">
        <v>530</v>
      </c>
      <c r="Y76" s="10">
        <v>0</v>
      </c>
    </row>
    <row r="77" spans="2:27" x14ac:dyDescent="0.35">
      <c r="W77" s="10" t="str">
        <f t="shared" si="9"/>
        <v/>
      </c>
      <c r="X77" s="10" t="s">
        <v>531</v>
      </c>
      <c r="Y77" s="10">
        <v>0</v>
      </c>
    </row>
    <row r="78" spans="2:27" x14ac:dyDescent="0.35">
      <c r="W78" s="10" t="str">
        <f t="shared" si="9"/>
        <v/>
      </c>
      <c r="X78" s="10" t="s">
        <v>532</v>
      </c>
      <c r="Y78" s="10">
        <v>0</v>
      </c>
    </row>
    <row r="79" spans="2:27" x14ac:dyDescent="0.35">
      <c r="W79" s="10" t="str">
        <f t="shared" si="9"/>
        <v/>
      </c>
      <c r="X79" s="10" t="s">
        <v>533</v>
      </c>
      <c r="Y79" s="10">
        <v>0</v>
      </c>
    </row>
    <row r="80" spans="2:27" x14ac:dyDescent="0.35">
      <c r="W80" s="10" t="str">
        <f t="shared" si="9"/>
        <v/>
      </c>
      <c r="X80" s="10" t="s">
        <v>534</v>
      </c>
      <c r="Y80" s="10">
        <v>0</v>
      </c>
    </row>
    <row r="81" spans="23:27" x14ac:dyDescent="0.35">
      <c r="W81" s="10" t="str">
        <f t="shared" si="9"/>
        <v/>
      </c>
      <c r="X81" s="10" t="s">
        <v>535</v>
      </c>
      <c r="Y81" s="10">
        <v>0</v>
      </c>
    </row>
    <row r="82" spans="23:27" x14ac:dyDescent="0.35">
      <c r="W82" s="10" t="str">
        <f t="shared" si="9"/>
        <v>2012</v>
      </c>
      <c r="X82" s="10" t="s">
        <v>536</v>
      </c>
      <c r="Y82" s="10">
        <v>0</v>
      </c>
      <c r="Z82" s="10">
        <f>U31</f>
        <v>519302523.86319149</v>
      </c>
      <c r="AA82" s="10">
        <f>P31</f>
        <v>35190220</v>
      </c>
    </row>
    <row r="83" spans="23:27" x14ac:dyDescent="0.35">
      <c r="W83" s="10" t="str">
        <f t="shared" si="9"/>
        <v/>
      </c>
      <c r="X83" s="10" t="s">
        <v>537</v>
      </c>
      <c r="Y83" s="10">
        <v>0</v>
      </c>
    </row>
    <row r="84" spans="23:27" x14ac:dyDescent="0.35">
      <c r="W84" s="10" t="str">
        <f t="shared" si="9"/>
        <v/>
      </c>
      <c r="X84" s="10" t="s">
        <v>538</v>
      </c>
      <c r="Y84" s="10">
        <v>0</v>
      </c>
    </row>
    <row r="85" spans="23:27" x14ac:dyDescent="0.35">
      <c r="W85" s="10" t="str">
        <f t="shared" si="9"/>
        <v/>
      </c>
      <c r="X85" s="10" t="s">
        <v>539</v>
      </c>
      <c r="Y85" s="10">
        <v>0</v>
      </c>
    </row>
    <row r="86" spans="23:27" x14ac:dyDescent="0.35">
      <c r="W86" s="10" t="str">
        <f t="shared" si="9"/>
        <v/>
      </c>
      <c r="X86" s="10" t="s">
        <v>540</v>
      </c>
      <c r="Y86" s="10">
        <v>0</v>
      </c>
    </row>
    <row r="87" spans="23:27" x14ac:dyDescent="0.35">
      <c r="W87" s="10" t="str">
        <f t="shared" si="9"/>
        <v/>
      </c>
      <c r="X87" s="10" t="s">
        <v>541</v>
      </c>
      <c r="Y87" s="10">
        <v>0</v>
      </c>
    </row>
    <row r="88" spans="23:27" x14ac:dyDescent="0.35">
      <c r="W88" s="10" t="str">
        <f t="shared" si="9"/>
        <v/>
      </c>
      <c r="X88" s="10" t="s">
        <v>542</v>
      </c>
      <c r="Y88" s="10">
        <v>0</v>
      </c>
    </row>
    <row r="89" spans="23:27" x14ac:dyDescent="0.35">
      <c r="W89" s="10" t="str">
        <f t="shared" si="9"/>
        <v/>
      </c>
      <c r="X89" s="10" t="s">
        <v>543</v>
      </c>
      <c r="Y89" s="10">
        <v>0</v>
      </c>
    </row>
    <row r="90" spans="23:27" x14ac:dyDescent="0.35">
      <c r="W90" s="10" t="str">
        <f t="shared" si="9"/>
        <v/>
      </c>
      <c r="X90" s="10" t="s">
        <v>544</v>
      </c>
      <c r="Y90" s="10">
        <v>0</v>
      </c>
    </row>
    <row r="91" spans="23:27" x14ac:dyDescent="0.35">
      <c r="W91" s="10" t="str">
        <f t="shared" si="9"/>
        <v/>
      </c>
      <c r="X91" s="10" t="s">
        <v>545</v>
      </c>
      <c r="Y91" s="10">
        <v>0</v>
      </c>
    </row>
    <row r="92" spans="23:27" x14ac:dyDescent="0.35">
      <c r="W92" s="10" t="str">
        <f t="shared" si="9"/>
        <v/>
      </c>
      <c r="X92" s="10" t="s">
        <v>546</v>
      </c>
      <c r="Y92" s="10">
        <v>0</v>
      </c>
    </row>
    <row r="93" spans="23:27" x14ac:dyDescent="0.35">
      <c r="W93" s="10" t="str">
        <f t="shared" si="9"/>
        <v/>
      </c>
      <c r="X93" s="10" t="s">
        <v>547</v>
      </c>
      <c r="Y93" s="10">
        <v>0</v>
      </c>
    </row>
    <row r="94" spans="23:27" x14ac:dyDescent="0.35">
      <c r="W94" s="10" t="str">
        <f t="shared" si="9"/>
        <v>2013</v>
      </c>
      <c r="X94" s="10" t="s">
        <v>548</v>
      </c>
      <c r="Y94" s="10">
        <v>0</v>
      </c>
      <c r="Z94" s="10">
        <f>U35</f>
        <v>538782154.97052777</v>
      </c>
      <c r="AA94" s="10">
        <f>P35</f>
        <v>35850960</v>
      </c>
    </row>
    <row r="95" spans="23:27" x14ac:dyDescent="0.35">
      <c r="W95" s="10" t="str">
        <f t="shared" si="9"/>
        <v/>
      </c>
      <c r="X95" s="10" t="s">
        <v>549</v>
      </c>
      <c r="Y95" s="10">
        <v>0</v>
      </c>
    </row>
    <row r="96" spans="23:27" x14ac:dyDescent="0.35">
      <c r="W96" s="10" t="str">
        <f t="shared" si="9"/>
        <v/>
      </c>
      <c r="X96" s="10" t="s">
        <v>550</v>
      </c>
      <c r="Y96" s="10">
        <v>0</v>
      </c>
    </row>
    <row r="97" spans="23:27" x14ac:dyDescent="0.35">
      <c r="W97" s="10" t="str">
        <f t="shared" si="9"/>
        <v/>
      </c>
      <c r="X97" s="10" t="s">
        <v>551</v>
      </c>
      <c r="Y97" s="10">
        <v>0</v>
      </c>
    </row>
    <row r="98" spans="23:27" x14ac:dyDescent="0.35">
      <c r="W98" s="10" t="str">
        <f t="shared" si="9"/>
        <v/>
      </c>
      <c r="X98" s="10" t="s">
        <v>552</v>
      </c>
      <c r="Y98" s="10">
        <v>0</v>
      </c>
    </row>
    <row r="99" spans="23:27" x14ac:dyDescent="0.35">
      <c r="W99" s="10" t="str">
        <f t="shared" si="9"/>
        <v/>
      </c>
      <c r="X99" s="10" t="s">
        <v>553</v>
      </c>
      <c r="Y99" s="10">
        <v>0</v>
      </c>
    </row>
    <row r="100" spans="23:27" x14ac:dyDescent="0.35">
      <c r="W100" s="10" t="str">
        <f t="shared" si="9"/>
        <v/>
      </c>
      <c r="X100" s="10" t="s">
        <v>554</v>
      </c>
      <c r="Y100" s="10">
        <v>0</v>
      </c>
    </row>
    <row r="101" spans="23:27" x14ac:dyDescent="0.35">
      <c r="W101" s="10" t="str">
        <f t="shared" si="9"/>
        <v/>
      </c>
      <c r="X101" s="10" t="s">
        <v>555</v>
      </c>
      <c r="Y101" s="10">
        <v>0</v>
      </c>
    </row>
    <row r="102" spans="23:27" x14ac:dyDescent="0.35">
      <c r="W102" s="10" t="str">
        <f t="shared" si="9"/>
        <v/>
      </c>
      <c r="X102" s="10" t="s">
        <v>556</v>
      </c>
      <c r="Y102" s="10">
        <v>0</v>
      </c>
    </row>
    <row r="103" spans="23:27" x14ac:dyDescent="0.35">
      <c r="W103" s="10" t="str">
        <f t="shared" si="9"/>
        <v/>
      </c>
      <c r="X103" s="10" t="s">
        <v>557</v>
      </c>
      <c r="Y103" s="10">
        <v>0</v>
      </c>
    </row>
    <row r="104" spans="23:27" x14ac:dyDescent="0.35">
      <c r="W104" s="10" t="str">
        <f t="shared" si="9"/>
        <v/>
      </c>
      <c r="X104" s="10" t="s">
        <v>558</v>
      </c>
      <c r="Y104" s="10">
        <v>0</v>
      </c>
    </row>
    <row r="105" spans="23:27" x14ac:dyDescent="0.35">
      <c r="W105" s="10" t="str">
        <f t="shared" si="9"/>
        <v/>
      </c>
      <c r="X105" s="10" t="s">
        <v>559</v>
      </c>
      <c r="Y105" s="10">
        <v>0</v>
      </c>
    </row>
    <row r="106" spans="23:27" x14ac:dyDescent="0.35">
      <c r="W106" s="10" t="str">
        <f t="shared" si="9"/>
        <v>2014</v>
      </c>
      <c r="X106" s="10" t="s">
        <v>560</v>
      </c>
      <c r="Y106" s="10">
        <v>0</v>
      </c>
      <c r="Z106" s="10">
        <f>U39</f>
        <v>570372787.56504273</v>
      </c>
      <c r="AA106" s="10">
        <f>P39</f>
        <v>36759320</v>
      </c>
    </row>
    <row r="107" spans="23:27" x14ac:dyDescent="0.35">
      <c r="W107" s="10" t="str">
        <f t="shared" si="9"/>
        <v/>
      </c>
      <c r="X107" s="10" t="s">
        <v>561</v>
      </c>
      <c r="Y107" s="10">
        <v>0</v>
      </c>
    </row>
    <row r="108" spans="23:27" x14ac:dyDescent="0.35">
      <c r="W108" s="10" t="str">
        <f t="shared" si="9"/>
        <v/>
      </c>
      <c r="X108" s="10" t="s">
        <v>562</v>
      </c>
      <c r="Y108" s="10">
        <v>0</v>
      </c>
    </row>
    <row r="109" spans="23:27" x14ac:dyDescent="0.35">
      <c r="W109" s="10" t="str">
        <f t="shared" si="9"/>
        <v/>
      </c>
      <c r="X109" s="10" t="s">
        <v>563</v>
      </c>
      <c r="Y109" s="10">
        <v>0</v>
      </c>
    </row>
    <row r="110" spans="23:27" x14ac:dyDescent="0.35">
      <c r="W110" s="10" t="str">
        <f t="shared" si="9"/>
        <v/>
      </c>
      <c r="X110" s="10" t="s">
        <v>564</v>
      </c>
      <c r="Y110" s="10">
        <v>0</v>
      </c>
    </row>
    <row r="111" spans="23:27" x14ac:dyDescent="0.35">
      <c r="W111" s="10" t="str">
        <f t="shared" si="9"/>
        <v/>
      </c>
      <c r="X111" s="10" t="s">
        <v>565</v>
      </c>
      <c r="Y111" s="10">
        <v>0</v>
      </c>
    </row>
    <row r="112" spans="23:27" x14ac:dyDescent="0.35">
      <c r="W112" s="10" t="str">
        <f t="shared" si="9"/>
        <v/>
      </c>
      <c r="X112" s="10" t="s">
        <v>566</v>
      </c>
      <c r="Y112" s="10">
        <v>0</v>
      </c>
    </row>
    <row r="113" spans="23:27" x14ac:dyDescent="0.35">
      <c r="W113" s="10" t="str">
        <f t="shared" si="9"/>
        <v/>
      </c>
      <c r="X113" s="10" t="s">
        <v>567</v>
      </c>
      <c r="Y113" s="10">
        <v>0</v>
      </c>
    </row>
    <row r="114" spans="23:27" x14ac:dyDescent="0.35">
      <c r="W114" s="10" t="str">
        <f t="shared" si="9"/>
        <v/>
      </c>
      <c r="X114" s="10" t="s">
        <v>568</v>
      </c>
      <c r="Y114" s="10">
        <v>0</v>
      </c>
    </row>
    <row r="115" spans="23:27" x14ac:dyDescent="0.35">
      <c r="W115" s="10" t="str">
        <f t="shared" si="9"/>
        <v/>
      </c>
      <c r="X115" s="10" t="s">
        <v>569</v>
      </c>
      <c r="Y115" s="10">
        <v>0</v>
      </c>
    </row>
    <row r="116" spans="23:27" x14ac:dyDescent="0.35">
      <c r="W116" s="10" t="str">
        <f t="shared" si="9"/>
        <v/>
      </c>
      <c r="X116" s="10" t="s">
        <v>570</v>
      </c>
      <c r="Y116" s="10">
        <v>0</v>
      </c>
    </row>
    <row r="117" spans="23:27" x14ac:dyDescent="0.35">
      <c r="W117" s="10" t="str">
        <f t="shared" si="9"/>
        <v/>
      </c>
      <c r="X117" s="10" t="s">
        <v>571</v>
      </c>
      <c r="Y117" s="10">
        <v>0</v>
      </c>
    </row>
    <row r="118" spans="23:27" x14ac:dyDescent="0.35">
      <c r="W118" s="10" t="str">
        <f t="shared" si="9"/>
        <v>2015</v>
      </c>
      <c r="X118" s="10" t="s">
        <v>572</v>
      </c>
      <c r="Y118" s="10">
        <v>0</v>
      </c>
      <c r="Z118" s="10">
        <f>U43</f>
        <v>562158172.27064276</v>
      </c>
      <c r="AA118" s="10">
        <f>P43</f>
        <v>36536240</v>
      </c>
    </row>
    <row r="119" spans="23:27" x14ac:dyDescent="0.35">
      <c r="W119" s="10" t="str">
        <f t="shared" si="9"/>
        <v/>
      </c>
      <c r="X119" s="10" t="s">
        <v>573</v>
      </c>
      <c r="Y119" s="10">
        <v>0</v>
      </c>
    </row>
    <row r="120" spans="23:27" x14ac:dyDescent="0.35">
      <c r="W120" s="10" t="str">
        <f t="shared" si="9"/>
        <v/>
      </c>
      <c r="X120" s="10" t="s">
        <v>574</v>
      </c>
      <c r="Y120" s="10">
        <v>0</v>
      </c>
    </row>
    <row r="121" spans="23:27" x14ac:dyDescent="0.35">
      <c r="W121" s="10" t="str">
        <f t="shared" si="9"/>
        <v/>
      </c>
      <c r="X121" s="10" t="s">
        <v>575</v>
      </c>
      <c r="Y121" s="10">
        <v>0</v>
      </c>
    </row>
    <row r="122" spans="23:27" x14ac:dyDescent="0.35">
      <c r="W122" s="10" t="str">
        <f t="shared" si="9"/>
        <v/>
      </c>
      <c r="X122" s="10" t="s">
        <v>576</v>
      </c>
      <c r="Y122" s="10">
        <v>0</v>
      </c>
    </row>
    <row r="123" spans="23:27" x14ac:dyDescent="0.35">
      <c r="W123" s="10" t="str">
        <f t="shared" si="9"/>
        <v/>
      </c>
      <c r="X123" s="10" t="s">
        <v>577</v>
      </c>
      <c r="Y123" s="10">
        <v>0</v>
      </c>
    </row>
    <row r="124" spans="23:27" x14ac:dyDescent="0.35">
      <c r="W124" s="10" t="str">
        <f t="shared" si="9"/>
        <v/>
      </c>
      <c r="X124" s="10" t="s">
        <v>578</v>
      </c>
      <c r="Y124" s="10">
        <v>0</v>
      </c>
    </row>
    <row r="125" spans="23:27" x14ac:dyDescent="0.35">
      <c r="W125" s="10" t="str">
        <f t="shared" si="9"/>
        <v/>
      </c>
      <c r="X125" s="10" t="s">
        <v>579</v>
      </c>
      <c r="Y125" s="10">
        <v>0</v>
      </c>
    </row>
    <row r="126" spans="23:27" x14ac:dyDescent="0.35">
      <c r="W126" s="10" t="str">
        <f t="shared" si="9"/>
        <v/>
      </c>
      <c r="X126" s="10" t="s">
        <v>580</v>
      </c>
      <c r="Y126" s="10">
        <v>0</v>
      </c>
    </row>
    <row r="127" spans="23:27" x14ac:dyDescent="0.35">
      <c r="W127" s="10" t="str">
        <f t="shared" si="9"/>
        <v/>
      </c>
      <c r="X127" s="10" t="s">
        <v>581</v>
      </c>
      <c r="Y127" s="10">
        <v>0</v>
      </c>
    </row>
    <row r="128" spans="23:27" x14ac:dyDescent="0.35">
      <c r="W128" s="10" t="str">
        <f t="shared" si="9"/>
        <v/>
      </c>
      <c r="X128" s="10" t="s">
        <v>582</v>
      </c>
      <c r="Y128" s="10">
        <v>0</v>
      </c>
    </row>
    <row r="129" spans="23:27" x14ac:dyDescent="0.35">
      <c r="W129" s="10" t="str">
        <f t="shared" si="9"/>
        <v/>
      </c>
      <c r="X129" s="10" t="s">
        <v>583</v>
      </c>
      <c r="Y129" s="10">
        <v>0</v>
      </c>
    </row>
    <row r="130" spans="23:27" x14ac:dyDescent="0.35">
      <c r="W130" s="10" t="str">
        <f t="shared" si="9"/>
        <v>2016</v>
      </c>
      <c r="X130" s="10" t="s">
        <v>584</v>
      </c>
      <c r="Y130" s="10">
        <v>0</v>
      </c>
      <c r="Z130" s="10">
        <f>U47</f>
        <v>552461278.9014858</v>
      </c>
      <c r="AA130" s="10">
        <f>P47</f>
        <v>35776210</v>
      </c>
    </row>
    <row r="131" spans="23:27" x14ac:dyDescent="0.35">
      <c r="W131" s="10" t="str">
        <f t="shared" si="9"/>
        <v/>
      </c>
      <c r="X131" s="10" t="s">
        <v>585</v>
      </c>
      <c r="Y131" s="10">
        <v>0</v>
      </c>
    </row>
    <row r="132" spans="23:27" x14ac:dyDescent="0.35">
      <c r="W132" s="10" t="str">
        <f t="shared" si="9"/>
        <v/>
      </c>
      <c r="X132" s="10" t="s">
        <v>586</v>
      </c>
      <c r="Y132" s="10">
        <v>0</v>
      </c>
    </row>
    <row r="133" spans="23:27" x14ac:dyDescent="0.35">
      <c r="W133" s="10" t="str">
        <f t="shared" ref="W133:W196" si="10">IF(RIGHT(X133,3)="Jul",LEFT(X133,4),"")</f>
        <v/>
      </c>
      <c r="X133" s="10" t="s">
        <v>587</v>
      </c>
      <c r="Y133" s="10">
        <v>0</v>
      </c>
    </row>
    <row r="134" spans="23:27" x14ac:dyDescent="0.35">
      <c r="W134" s="10" t="str">
        <f t="shared" si="10"/>
        <v/>
      </c>
      <c r="X134" s="10" t="s">
        <v>588</v>
      </c>
      <c r="Y134" s="10">
        <v>0</v>
      </c>
    </row>
    <row r="135" spans="23:27" x14ac:dyDescent="0.35">
      <c r="W135" s="10" t="str">
        <f t="shared" si="10"/>
        <v/>
      </c>
      <c r="X135" s="10" t="s">
        <v>589</v>
      </c>
      <c r="Y135" s="10">
        <v>0</v>
      </c>
    </row>
    <row r="136" spans="23:27" x14ac:dyDescent="0.35">
      <c r="W136" s="10" t="str">
        <f t="shared" si="10"/>
        <v/>
      </c>
      <c r="X136" s="10" t="s">
        <v>590</v>
      </c>
      <c r="Y136" s="10">
        <v>0</v>
      </c>
    </row>
    <row r="137" spans="23:27" x14ac:dyDescent="0.35">
      <c r="W137" s="10" t="str">
        <f t="shared" si="10"/>
        <v/>
      </c>
      <c r="X137" s="10" t="s">
        <v>591</v>
      </c>
      <c r="Y137" s="10">
        <v>0</v>
      </c>
    </row>
    <row r="138" spans="23:27" x14ac:dyDescent="0.35">
      <c r="W138" s="10" t="str">
        <f t="shared" si="10"/>
        <v/>
      </c>
      <c r="X138" s="10" t="s">
        <v>592</v>
      </c>
      <c r="Y138" s="10">
        <v>0</v>
      </c>
    </row>
    <row r="139" spans="23:27" x14ac:dyDescent="0.35">
      <c r="W139" s="10" t="str">
        <f t="shared" si="10"/>
        <v/>
      </c>
      <c r="X139" s="10" t="s">
        <v>593</v>
      </c>
      <c r="Y139" s="10">
        <v>0</v>
      </c>
    </row>
    <row r="140" spans="23:27" x14ac:dyDescent="0.35">
      <c r="W140" s="10" t="str">
        <f t="shared" si="10"/>
        <v/>
      </c>
      <c r="X140" s="10" t="s">
        <v>594</v>
      </c>
      <c r="Y140" s="10">
        <v>0</v>
      </c>
    </row>
    <row r="141" spans="23:27" x14ac:dyDescent="0.35">
      <c r="W141" s="10" t="str">
        <f t="shared" si="10"/>
        <v/>
      </c>
      <c r="X141" s="10" t="s">
        <v>595</v>
      </c>
      <c r="Y141" s="10">
        <v>0</v>
      </c>
    </row>
    <row r="142" spans="23:27" x14ac:dyDescent="0.35">
      <c r="W142" s="10" t="str">
        <f t="shared" si="10"/>
        <v>2017</v>
      </c>
      <c r="X142" s="10" t="s">
        <v>596</v>
      </c>
      <c r="Y142" s="10">
        <v>0</v>
      </c>
      <c r="Z142" s="10">
        <f>U51</f>
        <v>555581137.88835442</v>
      </c>
      <c r="AA142" s="10">
        <f>P51</f>
        <v>34888939.999999993</v>
      </c>
    </row>
    <row r="143" spans="23:27" x14ac:dyDescent="0.35">
      <c r="W143" s="10" t="str">
        <f t="shared" si="10"/>
        <v/>
      </c>
      <c r="X143" s="10" t="s">
        <v>597</v>
      </c>
      <c r="Y143" s="10">
        <v>0</v>
      </c>
    </row>
    <row r="144" spans="23:27" x14ac:dyDescent="0.35">
      <c r="W144" s="10" t="str">
        <f t="shared" si="10"/>
        <v/>
      </c>
      <c r="X144" s="10" t="s">
        <v>598</v>
      </c>
      <c r="Y144" s="10">
        <v>0</v>
      </c>
    </row>
    <row r="145" spans="23:27" x14ac:dyDescent="0.35">
      <c r="W145" s="10" t="str">
        <f t="shared" si="10"/>
        <v/>
      </c>
      <c r="X145" s="10" t="s">
        <v>599</v>
      </c>
      <c r="Y145" s="10">
        <v>0</v>
      </c>
    </row>
    <row r="146" spans="23:27" x14ac:dyDescent="0.35">
      <c r="W146" s="10" t="str">
        <f t="shared" si="10"/>
        <v/>
      </c>
      <c r="X146" s="10" t="s">
        <v>600</v>
      </c>
      <c r="Y146" s="10">
        <v>0</v>
      </c>
    </row>
    <row r="147" spans="23:27" x14ac:dyDescent="0.35">
      <c r="W147" s="10" t="str">
        <f t="shared" si="10"/>
        <v/>
      </c>
      <c r="X147" s="10" t="s">
        <v>601</v>
      </c>
      <c r="Y147" s="10">
        <v>0</v>
      </c>
    </row>
    <row r="148" spans="23:27" x14ac:dyDescent="0.35">
      <c r="W148" s="10" t="str">
        <f t="shared" si="10"/>
        <v/>
      </c>
      <c r="X148" s="10" t="s">
        <v>602</v>
      </c>
      <c r="Y148" s="10">
        <v>0</v>
      </c>
    </row>
    <row r="149" spans="23:27" x14ac:dyDescent="0.35">
      <c r="W149" s="10" t="str">
        <f t="shared" si="10"/>
        <v/>
      </c>
      <c r="X149" s="10" t="s">
        <v>603</v>
      </c>
      <c r="Y149" s="10">
        <v>0</v>
      </c>
    </row>
    <row r="150" spans="23:27" x14ac:dyDescent="0.35">
      <c r="W150" s="10" t="str">
        <f t="shared" si="10"/>
        <v/>
      </c>
      <c r="X150" s="10" t="s">
        <v>604</v>
      </c>
      <c r="Y150" s="10">
        <v>0</v>
      </c>
    </row>
    <row r="151" spans="23:27" x14ac:dyDescent="0.35">
      <c r="W151" s="10" t="str">
        <f t="shared" si="10"/>
        <v/>
      </c>
      <c r="X151" s="10" t="s">
        <v>605</v>
      </c>
      <c r="Y151" s="10">
        <v>0</v>
      </c>
    </row>
    <row r="152" spans="23:27" x14ac:dyDescent="0.35">
      <c r="W152" s="10" t="str">
        <f t="shared" si="10"/>
        <v/>
      </c>
      <c r="X152" s="10" t="s">
        <v>606</v>
      </c>
      <c r="Y152" s="10">
        <v>0</v>
      </c>
    </row>
    <row r="153" spans="23:27" x14ac:dyDescent="0.35">
      <c r="W153" s="10" t="str">
        <f t="shared" si="10"/>
        <v/>
      </c>
      <c r="X153" s="10" t="s">
        <v>607</v>
      </c>
      <c r="Y153" s="10">
        <v>0</v>
      </c>
    </row>
    <row r="154" spans="23:27" x14ac:dyDescent="0.35">
      <c r="W154" s="10" t="str">
        <f t="shared" si="10"/>
        <v>2018</v>
      </c>
      <c r="X154" s="10" t="s">
        <v>608</v>
      </c>
      <c r="Y154" s="10">
        <v>0</v>
      </c>
      <c r="Z154" s="10">
        <f>U55</f>
        <v>571807461.33911586</v>
      </c>
      <c r="AA154" s="10">
        <f>P55</f>
        <v>36316070</v>
      </c>
    </row>
    <row r="155" spans="23:27" x14ac:dyDescent="0.35">
      <c r="W155" s="10" t="str">
        <f t="shared" si="10"/>
        <v/>
      </c>
      <c r="X155" s="10" t="s">
        <v>609</v>
      </c>
      <c r="Y155" s="10">
        <v>0</v>
      </c>
    </row>
    <row r="156" spans="23:27" x14ac:dyDescent="0.35">
      <c r="W156" s="10" t="str">
        <f t="shared" si="10"/>
        <v/>
      </c>
      <c r="X156" s="10" t="s">
        <v>610</v>
      </c>
      <c r="Y156" s="10">
        <v>0</v>
      </c>
    </row>
    <row r="157" spans="23:27" x14ac:dyDescent="0.35">
      <c r="W157" s="10" t="str">
        <f t="shared" si="10"/>
        <v/>
      </c>
      <c r="X157" s="10" t="s">
        <v>611</v>
      </c>
      <c r="Y157" s="10">
        <v>0</v>
      </c>
    </row>
    <row r="158" spans="23:27" x14ac:dyDescent="0.35">
      <c r="W158" s="10" t="str">
        <f t="shared" si="10"/>
        <v/>
      </c>
      <c r="X158" s="10" t="s">
        <v>612</v>
      </c>
      <c r="Y158" s="10">
        <v>0</v>
      </c>
    </row>
    <row r="159" spans="23:27" x14ac:dyDescent="0.35">
      <c r="W159" s="10" t="str">
        <f t="shared" si="10"/>
        <v/>
      </c>
      <c r="X159" s="10" t="s">
        <v>613</v>
      </c>
      <c r="Y159" s="10">
        <v>0</v>
      </c>
    </row>
    <row r="160" spans="23:27" x14ac:dyDescent="0.35">
      <c r="W160" s="10" t="str">
        <f t="shared" si="10"/>
        <v/>
      </c>
      <c r="X160" s="10" t="s">
        <v>614</v>
      </c>
      <c r="Y160" s="10">
        <v>0</v>
      </c>
    </row>
    <row r="161" spans="23:27" x14ac:dyDescent="0.35">
      <c r="W161" s="10" t="str">
        <f t="shared" si="10"/>
        <v/>
      </c>
      <c r="X161" s="10" t="s">
        <v>615</v>
      </c>
      <c r="Y161" s="10">
        <v>0</v>
      </c>
    </row>
    <row r="162" spans="23:27" x14ac:dyDescent="0.35">
      <c r="W162" s="10" t="str">
        <f t="shared" si="10"/>
        <v/>
      </c>
      <c r="X162" s="10" t="s">
        <v>616</v>
      </c>
      <c r="Y162" s="10">
        <v>0</v>
      </c>
    </row>
    <row r="163" spans="23:27" x14ac:dyDescent="0.35">
      <c r="W163" s="10" t="str">
        <f t="shared" si="10"/>
        <v/>
      </c>
      <c r="X163" s="10" t="s">
        <v>617</v>
      </c>
      <c r="Y163" s="10">
        <v>0</v>
      </c>
    </row>
    <row r="164" spans="23:27" x14ac:dyDescent="0.35">
      <c r="W164" s="10" t="str">
        <f t="shared" si="10"/>
        <v/>
      </c>
      <c r="X164" s="10" t="s">
        <v>618</v>
      </c>
      <c r="Y164" s="10">
        <v>0</v>
      </c>
    </row>
    <row r="165" spans="23:27" x14ac:dyDescent="0.35">
      <c r="W165" s="10" t="str">
        <f t="shared" si="10"/>
        <v/>
      </c>
      <c r="X165" s="10" t="s">
        <v>619</v>
      </c>
      <c r="Y165" s="10">
        <v>0</v>
      </c>
    </row>
    <row r="166" spans="23:27" x14ac:dyDescent="0.35">
      <c r="W166" s="10" t="str">
        <f t="shared" si="10"/>
        <v>2019</v>
      </c>
      <c r="X166" s="10" t="s">
        <v>620</v>
      </c>
      <c r="Y166" s="10">
        <v>0</v>
      </c>
      <c r="Z166" s="10">
        <f>U59</f>
        <v>582700605.86061943</v>
      </c>
      <c r="AA166" s="10">
        <f>P59</f>
        <v>37101980</v>
      </c>
    </row>
    <row r="167" spans="23:27" x14ac:dyDescent="0.35">
      <c r="W167" s="10" t="str">
        <f t="shared" si="10"/>
        <v/>
      </c>
      <c r="X167" s="10" t="s">
        <v>621</v>
      </c>
      <c r="Y167" s="10">
        <v>0</v>
      </c>
    </row>
    <row r="168" spans="23:27" x14ac:dyDescent="0.35">
      <c r="W168" s="10" t="str">
        <f t="shared" si="10"/>
        <v/>
      </c>
      <c r="X168" s="10" t="s">
        <v>622</v>
      </c>
      <c r="Y168" s="10">
        <v>0</v>
      </c>
    </row>
    <row r="169" spans="23:27" x14ac:dyDescent="0.35">
      <c r="W169" s="10" t="str">
        <f t="shared" si="10"/>
        <v/>
      </c>
      <c r="X169" s="10" t="s">
        <v>623</v>
      </c>
      <c r="Y169" s="10">
        <v>0</v>
      </c>
    </row>
    <row r="170" spans="23:27" x14ac:dyDescent="0.35">
      <c r="W170" s="10" t="str">
        <f t="shared" si="10"/>
        <v/>
      </c>
      <c r="X170" s="10" t="s">
        <v>624</v>
      </c>
      <c r="Y170" s="10">
        <v>0</v>
      </c>
    </row>
    <row r="171" spans="23:27" x14ac:dyDescent="0.35">
      <c r="W171" s="10" t="str">
        <f t="shared" si="10"/>
        <v/>
      </c>
      <c r="X171" s="10" t="s">
        <v>625</v>
      </c>
      <c r="Y171" s="10">
        <v>0</v>
      </c>
    </row>
    <row r="172" spans="23:27" x14ac:dyDescent="0.35">
      <c r="W172" s="10" t="str">
        <f t="shared" si="10"/>
        <v/>
      </c>
      <c r="X172" s="10" t="s">
        <v>626</v>
      </c>
      <c r="Y172" s="10">
        <v>0</v>
      </c>
    </row>
    <row r="173" spans="23:27" x14ac:dyDescent="0.35">
      <c r="W173" s="10" t="str">
        <f t="shared" si="10"/>
        <v/>
      </c>
      <c r="X173" s="10" t="s">
        <v>627</v>
      </c>
      <c r="Y173" s="10">
        <v>1E+16</v>
      </c>
    </row>
    <row r="174" spans="23:27" x14ac:dyDescent="0.35">
      <c r="W174" s="10" t="str">
        <f t="shared" si="10"/>
        <v/>
      </c>
      <c r="X174" s="10" t="s">
        <v>628</v>
      </c>
      <c r="Y174" s="10">
        <v>1E+16</v>
      </c>
    </row>
    <row r="175" spans="23:27" x14ac:dyDescent="0.35">
      <c r="W175" s="10" t="str">
        <f t="shared" si="10"/>
        <v/>
      </c>
      <c r="X175" s="10" t="s">
        <v>629</v>
      </c>
      <c r="Y175" s="10">
        <v>1E+16</v>
      </c>
    </row>
    <row r="176" spans="23:27" x14ac:dyDescent="0.35">
      <c r="W176" s="10" t="str">
        <f t="shared" si="10"/>
        <v/>
      </c>
      <c r="X176" s="10" t="s">
        <v>630</v>
      </c>
      <c r="Y176" s="10">
        <v>0</v>
      </c>
    </row>
    <row r="177" spans="23:27" x14ac:dyDescent="0.35">
      <c r="W177" s="10" t="str">
        <f t="shared" si="10"/>
        <v/>
      </c>
      <c r="X177" s="10" t="s">
        <v>631</v>
      </c>
      <c r="Y177" s="10">
        <v>0</v>
      </c>
    </row>
    <row r="178" spans="23:27" x14ac:dyDescent="0.35">
      <c r="W178" s="10" t="str">
        <f t="shared" si="10"/>
        <v>2020</v>
      </c>
      <c r="X178" s="10" t="s">
        <v>632</v>
      </c>
      <c r="Y178" s="10">
        <v>0</v>
      </c>
      <c r="Z178" s="10">
        <f>U63</f>
        <v>554115669.04968119</v>
      </c>
      <c r="AA178" s="10">
        <f>P63</f>
        <v>37031760</v>
      </c>
    </row>
    <row r="179" spans="23:27" x14ac:dyDescent="0.35">
      <c r="W179" s="10" t="str">
        <f t="shared" si="10"/>
        <v/>
      </c>
      <c r="X179" s="10" t="s">
        <v>633</v>
      </c>
      <c r="Y179" s="10">
        <v>0</v>
      </c>
    </row>
    <row r="180" spans="23:27" x14ac:dyDescent="0.35">
      <c r="W180" s="10" t="str">
        <f t="shared" si="10"/>
        <v/>
      </c>
      <c r="X180" s="10" t="s">
        <v>634</v>
      </c>
      <c r="Y180" s="10">
        <v>0</v>
      </c>
    </row>
    <row r="181" spans="23:27" x14ac:dyDescent="0.35">
      <c r="W181" s="10" t="str">
        <f t="shared" si="10"/>
        <v/>
      </c>
      <c r="X181" s="10" t="s">
        <v>635</v>
      </c>
      <c r="Y181" s="10">
        <v>0</v>
      </c>
    </row>
    <row r="182" spans="23:27" x14ac:dyDescent="0.35">
      <c r="W182" s="10" t="str">
        <f t="shared" si="10"/>
        <v/>
      </c>
      <c r="X182" s="10" t="s">
        <v>636</v>
      </c>
      <c r="Y182" s="10">
        <v>0</v>
      </c>
    </row>
    <row r="183" spans="23:27" x14ac:dyDescent="0.35">
      <c r="W183" s="10" t="str">
        <f t="shared" si="10"/>
        <v/>
      </c>
      <c r="X183" s="10" t="s">
        <v>637</v>
      </c>
      <c r="Y183" s="10">
        <v>0</v>
      </c>
    </row>
    <row r="184" spans="23:27" x14ac:dyDescent="0.35">
      <c r="W184" s="10" t="str">
        <f t="shared" si="10"/>
        <v/>
      </c>
      <c r="X184" s="10" t="s">
        <v>638</v>
      </c>
      <c r="Y184" s="10">
        <v>0</v>
      </c>
    </row>
    <row r="185" spans="23:27" x14ac:dyDescent="0.35">
      <c r="W185" s="10" t="str">
        <f t="shared" si="10"/>
        <v/>
      </c>
      <c r="X185" s="10" t="s">
        <v>639</v>
      </c>
      <c r="Y185" s="10">
        <v>0</v>
      </c>
    </row>
    <row r="186" spans="23:27" x14ac:dyDescent="0.35">
      <c r="W186" s="10" t="str">
        <f t="shared" si="10"/>
        <v/>
      </c>
      <c r="X186" s="10" t="s">
        <v>640</v>
      </c>
      <c r="Y186" s="10">
        <v>0</v>
      </c>
    </row>
    <row r="187" spans="23:27" x14ac:dyDescent="0.35">
      <c r="W187" s="10" t="str">
        <f t="shared" si="10"/>
        <v/>
      </c>
      <c r="X187" s="10" t="s">
        <v>641</v>
      </c>
      <c r="Y187" s="10">
        <v>0</v>
      </c>
    </row>
    <row r="188" spans="23:27" x14ac:dyDescent="0.35">
      <c r="W188" s="10" t="str">
        <f t="shared" si="10"/>
        <v/>
      </c>
      <c r="X188" s="10" t="s">
        <v>642</v>
      </c>
      <c r="Y188" s="10">
        <v>0</v>
      </c>
    </row>
    <row r="189" spans="23:27" x14ac:dyDescent="0.35">
      <c r="W189" s="10" t="str">
        <f t="shared" si="10"/>
        <v/>
      </c>
      <c r="X189" s="10" t="s">
        <v>643</v>
      </c>
      <c r="Y189" s="10">
        <v>0</v>
      </c>
    </row>
    <row r="190" spans="23:27" x14ac:dyDescent="0.35">
      <c r="W190" s="10" t="str">
        <f t="shared" si="10"/>
        <v>2021</v>
      </c>
      <c r="X190" s="10" t="s">
        <v>644</v>
      </c>
      <c r="Y190" s="10">
        <v>0</v>
      </c>
    </row>
    <row r="191" spans="23:27" x14ac:dyDescent="0.35">
      <c r="W191" s="10" t="str">
        <f t="shared" si="10"/>
        <v/>
      </c>
      <c r="X191" s="10" t="s">
        <v>645</v>
      </c>
      <c r="Y191" s="10">
        <v>0</v>
      </c>
    </row>
    <row r="192" spans="23:27" x14ac:dyDescent="0.35">
      <c r="W192" s="10" t="str">
        <f t="shared" si="10"/>
        <v/>
      </c>
      <c r="X192" s="10" t="s">
        <v>646</v>
      </c>
      <c r="Y192" s="10">
        <v>0</v>
      </c>
    </row>
    <row r="193" spans="23:25" x14ac:dyDescent="0.35">
      <c r="W193" s="10" t="str">
        <f t="shared" si="10"/>
        <v/>
      </c>
      <c r="X193" s="10" t="s">
        <v>647</v>
      </c>
      <c r="Y193" s="10">
        <v>0</v>
      </c>
    </row>
    <row r="194" spans="23:25" x14ac:dyDescent="0.35">
      <c r="W194" s="10" t="str">
        <f t="shared" si="10"/>
        <v/>
      </c>
      <c r="X194" s="10" t="s">
        <v>648</v>
      </c>
      <c r="Y194" s="10">
        <v>0</v>
      </c>
    </row>
    <row r="195" spans="23:25" x14ac:dyDescent="0.35">
      <c r="W195" s="10" t="str">
        <f t="shared" si="10"/>
        <v/>
      </c>
      <c r="X195" s="10" t="s">
        <v>649</v>
      </c>
      <c r="Y195" s="10">
        <v>0</v>
      </c>
    </row>
    <row r="196" spans="23:25" x14ac:dyDescent="0.35">
      <c r="W196" s="10" t="str">
        <f t="shared" si="10"/>
        <v/>
      </c>
      <c r="X196" s="10" t="s">
        <v>650</v>
      </c>
      <c r="Y196" s="10">
        <v>0</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FD08F-947B-4C6B-BBEB-64D9C12FADE4}">
  <dimension ref="A1:BE64"/>
  <sheetViews>
    <sheetView topLeftCell="W1" zoomScale="70" zoomScaleNormal="70" workbookViewId="0">
      <selection activeCell="AK1" sqref="AK1"/>
    </sheetView>
  </sheetViews>
  <sheetFormatPr defaultRowHeight="14.5" x14ac:dyDescent="0.35"/>
  <cols>
    <col min="1" max="1" width="10.26953125" customWidth="1"/>
    <col min="2" max="2" width="9.1796875" customWidth="1"/>
    <col min="3" max="3" width="12.81640625" customWidth="1"/>
    <col min="4" max="4" width="9.1796875" customWidth="1"/>
    <col min="15" max="15" width="11.7265625" customWidth="1"/>
    <col min="47" max="47" width="12.81640625" customWidth="1"/>
  </cols>
  <sheetData>
    <row r="1" spans="2:57" x14ac:dyDescent="0.35">
      <c r="C1" t="s">
        <v>0</v>
      </c>
      <c r="D1">
        <f>C28/(C28+N28+Y28+AJ28)</f>
        <v>0.17534279037465278</v>
      </c>
      <c r="N1" t="s">
        <v>1</v>
      </c>
      <c r="O1">
        <f>N28/(C28+N28+Y28+AJ28)</f>
        <v>0.37635379908401534</v>
      </c>
      <c r="Y1" t="s">
        <v>2</v>
      </c>
      <c r="Z1">
        <f>Y28/(C28+N28+Y28+AJ28)</f>
        <v>0.32776484721075155</v>
      </c>
      <c r="AJ1" t="s">
        <v>3</v>
      </c>
      <c r="AK1">
        <f>AJ28/(C28+N28+Y28+AJ28)</f>
        <v>0.12053856333058037</v>
      </c>
      <c r="AU1" t="s">
        <v>4</v>
      </c>
    </row>
    <row r="2" spans="2:57" ht="72.5" x14ac:dyDescent="0.35">
      <c r="C2" s="1" t="s">
        <v>5</v>
      </c>
      <c r="D2" s="1" t="s">
        <v>6</v>
      </c>
      <c r="E2" s="1" t="s">
        <v>7</v>
      </c>
      <c r="F2" s="1" t="s">
        <v>8</v>
      </c>
      <c r="G2" s="1" t="s">
        <v>9</v>
      </c>
      <c r="H2" s="1" t="s">
        <v>10</v>
      </c>
      <c r="I2" s="1" t="s">
        <v>11</v>
      </c>
      <c r="J2" s="1" t="s">
        <v>12</v>
      </c>
      <c r="K2" s="1" t="s">
        <v>13</v>
      </c>
      <c r="L2" s="1" t="s">
        <v>14</v>
      </c>
      <c r="M2" s="1"/>
      <c r="N2" s="1" t="s">
        <v>5</v>
      </c>
      <c r="O2" s="1" t="s">
        <v>6</v>
      </c>
      <c r="P2" s="1" t="s">
        <v>7</v>
      </c>
      <c r="Q2" s="1" t="s">
        <v>8</v>
      </c>
      <c r="R2" s="1" t="s">
        <v>9</v>
      </c>
      <c r="S2" s="1" t="s">
        <v>10</v>
      </c>
      <c r="T2" s="1" t="s">
        <v>11</v>
      </c>
      <c r="U2" s="1" t="s">
        <v>12</v>
      </c>
      <c r="V2" s="1" t="s">
        <v>13</v>
      </c>
      <c r="W2" s="1" t="s">
        <v>14</v>
      </c>
      <c r="Y2" s="1" t="s">
        <v>5</v>
      </c>
      <c r="Z2" s="1" t="s">
        <v>6</v>
      </c>
      <c r="AA2" s="1" t="s">
        <v>7</v>
      </c>
      <c r="AB2" s="1" t="s">
        <v>8</v>
      </c>
      <c r="AC2" s="1" t="s">
        <v>9</v>
      </c>
      <c r="AD2" s="1" t="s">
        <v>10</v>
      </c>
      <c r="AE2" s="1" t="s">
        <v>11</v>
      </c>
      <c r="AF2" s="1" t="s">
        <v>15</v>
      </c>
      <c r="AG2" s="1" t="s">
        <v>13</v>
      </c>
      <c r="AH2" s="1" t="s">
        <v>14</v>
      </c>
      <c r="AJ2" s="1" t="s">
        <v>5</v>
      </c>
      <c r="AK2" s="1" t="s">
        <v>6</v>
      </c>
      <c r="AL2" s="1" t="s">
        <v>7</v>
      </c>
      <c r="AM2" s="1" t="s">
        <v>8</v>
      </c>
      <c r="AN2" s="1" t="s">
        <v>9</v>
      </c>
      <c r="AO2" s="1" t="s">
        <v>10</v>
      </c>
      <c r="AP2" s="1" t="s">
        <v>11</v>
      </c>
      <c r="AQ2" s="1" t="s">
        <v>15</v>
      </c>
      <c r="AR2" s="1" t="s">
        <v>13</v>
      </c>
      <c r="AS2" s="1" t="s">
        <v>14</v>
      </c>
      <c r="AU2" s="1" t="s">
        <v>5</v>
      </c>
      <c r="AV2" s="1" t="s">
        <v>16</v>
      </c>
      <c r="AW2" s="1" t="s">
        <v>7</v>
      </c>
      <c r="AX2" s="1" t="s">
        <v>8</v>
      </c>
      <c r="AY2" s="1" t="s">
        <v>9</v>
      </c>
      <c r="AZ2" s="1" t="s">
        <v>10</v>
      </c>
      <c r="BA2" s="1" t="s">
        <v>11</v>
      </c>
      <c r="BB2" s="1" t="s">
        <v>15</v>
      </c>
      <c r="BC2" s="1" t="s">
        <v>13</v>
      </c>
      <c r="BD2" s="1" t="s">
        <v>14</v>
      </c>
      <c r="BE2" s="1"/>
    </row>
    <row r="3" spans="2:57" x14ac:dyDescent="0.35">
      <c r="B3" s="2" t="s">
        <v>17</v>
      </c>
      <c r="C3" s="3" t="s">
        <v>18</v>
      </c>
      <c r="D3" s="3" t="s">
        <v>19</v>
      </c>
      <c r="E3" s="3" t="s">
        <v>20</v>
      </c>
      <c r="F3" s="3" t="s">
        <v>21</v>
      </c>
      <c r="G3" s="3" t="s">
        <v>22</v>
      </c>
      <c r="H3" s="3" t="s">
        <v>23</v>
      </c>
      <c r="I3" s="3" t="s">
        <v>24</v>
      </c>
      <c r="J3" s="3" t="s">
        <v>25</v>
      </c>
      <c r="K3" s="3" t="s">
        <v>26</v>
      </c>
      <c r="L3" s="3" t="s">
        <v>27</v>
      </c>
      <c r="M3" s="3"/>
      <c r="N3" s="3" t="s">
        <v>28</v>
      </c>
      <c r="O3" s="3" t="s">
        <v>29</v>
      </c>
      <c r="P3" s="3" t="s">
        <v>30</v>
      </c>
      <c r="Q3" s="3" t="s">
        <v>31</v>
      </c>
      <c r="R3" s="3" t="s">
        <v>32</v>
      </c>
      <c r="S3" s="3" t="s">
        <v>33</v>
      </c>
      <c r="T3" s="3" t="s">
        <v>34</v>
      </c>
      <c r="U3" s="3" t="s">
        <v>35</v>
      </c>
      <c r="V3" s="3" t="s">
        <v>36</v>
      </c>
      <c r="W3" s="3" t="s">
        <v>37</v>
      </c>
      <c r="Y3" s="3" t="s">
        <v>38</v>
      </c>
      <c r="Z3" s="3" t="s">
        <v>39</v>
      </c>
      <c r="AA3" s="3" t="s">
        <v>40</v>
      </c>
      <c r="AB3" s="3" t="s">
        <v>41</v>
      </c>
      <c r="AC3" s="3" t="s">
        <v>42</v>
      </c>
      <c r="AD3" s="3" t="s">
        <v>43</v>
      </c>
      <c r="AE3" s="3" t="s">
        <v>44</v>
      </c>
      <c r="AF3" s="3" t="s">
        <v>45</v>
      </c>
      <c r="AG3" s="3" t="s">
        <v>46</v>
      </c>
      <c r="AH3" s="3" t="s">
        <v>47</v>
      </c>
      <c r="AJ3" s="3" t="s">
        <v>48</v>
      </c>
      <c r="AK3" s="3" t="s">
        <v>49</v>
      </c>
      <c r="AL3" s="3" t="s">
        <v>50</v>
      </c>
      <c r="AM3" s="3" t="s">
        <v>51</v>
      </c>
      <c r="AN3" s="3" t="s">
        <v>52</v>
      </c>
      <c r="AO3" s="3" t="s">
        <v>53</v>
      </c>
      <c r="AP3" s="3" t="s">
        <v>54</v>
      </c>
      <c r="AQ3" s="3" t="s">
        <v>55</v>
      </c>
      <c r="AR3" s="3" t="s">
        <v>56</v>
      </c>
      <c r="AS3" s="3" t="s">
        <v>57</v>
      </c>
      <c r="AU3" s="3" t="s">
        <v>58</v>
      </c>
      <c r="AV3" s="3" t="s">
        <v>59</v>
      </c>
      <c r="AW3" s="3" t="s">
        <v>60</v>
      </c>
      <c r="AX3" s="3" t="s">
        <v>61</v>
      </c>
      <c r="AY3" s="3" t="s">
        <v>62</v>
      </c>
      <c r="AZ3" s="3" t="s">
        <v>63</v>
      </c>
      <c r="BA3" s="3" t="s">
        <v>64</v>
      </c>
      <c r="BB3" s="3" t="s">
        <v>65</v>
      </c>
      <c r="BC3" s="3" t="s">
        <v>66</v>
      </c>
      <c r="BD3" s="3" t="s">
        <v>67</v>
      </c>
      <c r="BE3" s="3"/>
    </row>
    <row r="4" spans="2:57" x14ac:dyDescent="0.35">
      <c r="B4" s="2" t="s">
        <v>68</v>
      </c>
      <c r="C4" s="3" t="s">
        <v>446</v>
      </c>
      <c r="D4" s="3" t="s">
        <v>446</v>
      </c>
      <c r="E4" s="3" t="s">
        <v>446</v>
      </c>
      <c r="F4" s="3" t="s">
        <v>446</v>
      </c>
      <c r="G4" s="3" t="s">
        <v>446</v>
      </c>
      <c r="H4" s="3" t="s">
        <v>446</v>
      </c>
      <c r="I4" s="3" t="s">
        <v>446</v>
      </c>
      <c r="J4" s="3" t="s">
        <v>446</v>
      </c>
      <c r="K4" s="3" t="s">
        <v>446</v>
      </c>
      <c r="L4" s="3" t="s">
        <v>447</v>
      </c>
      <c r="M4" s="3"/>
      <c r="N4" s="3" t="s">
        <v>446</v>
      </c>
      <c r="O4" s="3" t="s">
        <v>446</v>
      </c>
      <c r="P4" s="3" t="s">
        <v>446</v>
      </c>
      <c r="Q4" s="3" t="s">
        <v>446</v>
      </c>
      <c r="R4" s="3" t="s">
        <v>446</v>
      </c>
      <c r="S4" s="3" t="s">
        <v>446</v>
      </c>
      <c r="T4" s="3" t="s">
        <v>446</v>
      </c>
      <c r="U4" s="3" t="s">
        <v>446</v>
      </c>
      <c r="V4" s="3" t="s">
        <v>446</v>
      </c>
      <c r="W4" s="3" t="s">
        <v>448</v>
      </c>
      <c r="Y4" s="3" t="s">
        <v>446</v>
      </c>
      <c r="Z4" s="3" t="s">
        <v>446</v>
      </c>
      <c r="AA4" s="3" t="s">
        <v>446</v>
      </c>
      <c r="AB4" s="3" t="s">
        <v>446</v>
      </c>
      <c r="AC4" s="3" t="s">
        <v>446</v>
      </c>
      <c r="AD4" s="3" t="s">
        <v>446</v>
      </c>
      <c r="AE4" s="3" t="s">
        <v>446</v>
      </c>
      <c r="AF4" s="3" t="s">
        <v>446</v>
      </c>
      <c r="AG4" s="3" t="s">
        <v>446</v>
      </c>
      <c r="AH4" s="3" t="s">
        <v>449</v>
      </c>
      <c r="AJ4" s="3" t="s">
        <v>446</v>
      </c>
      <c r="AK4" s="3" t="s">
        <v>446</v>
      </c>
      <c r="AL4" s="3" t="s">
        <v>446</v>
      </c>
      <c r="AM4" s="3" t="s">
        <v>446</v>
      </c>
      <c r="AN4" s="3" t="s">
        <v>446</v>
      </c>
      <c r="AO4" s="3" t="s">
        <v>446</v>
      </c>
      <c r="AP4" s="3" t="s">
        <v>446</v>
      </c>
      <c r="AQ4" s="3" t="s">
        <v>446</v>
      </c>
      <c r="AR4" s="3" t="s">
        <v>446</v>
      </c>
      <c r="AS4" s="3" t="s">
        <v>450</v>
      </c>
      <c r="AU4" s="3" t="s">
        <v>451</v>
      </c>
      <c r="AV4" s="3" t="s">
        <v>452</v>
      </c>
      <c r="AW4" s="3" t="s">
        <v>451</v>
      </c>
      <c r="AX4" s="3" t="s">
        <v>451</v>
      </c>
      <c r="AY4" s="3" t="s">
        <v>451</v>
      </c>
      <c r="AZ4" s="3" t="s">
        <v>451</v>
      </c>
      <c r="BA4" s="3" t="s">
        <v>451</v>
      </c>
      <c r="BB4" s="3" t="s">
        <v>451</v>
      </c>
      <c r="BC4" s="3" t="s">
        <v>451</v>
      </c>
      <c r="BD4" s="3" t="s">
        <v>453</v>
      </c>
      <c r="BE4" s="3"/>
    </row>
    <row r="5" spans="2:57" x14ac:dyDescent="0.35">
      <c r="B5" s="4" t="s">
        <v>69</v>
      </c>
      <c r="C5" s="3" t="s">
        <v>70</v>
      </c>
      <c r="D5" s="3" t="s">
        <v>71</v>
      </c>
      <c r="E5" s="3" t="s">
        <v>72</v>
      </c>
      <c r="F5" s="3" t="s">
        <v>73</v>
      </c>
      <c r="G5" s="3" t="s">
        <v>74</v>
      </c>
      <c r="H5" s="3" t="s">
        <v>75</v>
      </c>
      <c r="I5" s="3" t="s">
        <v>76</v>
      </c>
      <c r="J5" s="3" t="s">
        <v>77</v>
      </c>
      <c r="K5" s="3" t="s">
        <v>78</v>
      </c>
      <c r="L5" s="3" t="s">
        <v>79</v>
      </c>
      <c r="M5" s="3"/>
      <c r="N5" s="3" t="s">
        <v>80</v>
      </c>
      <c r="O5" s="3" t="s">
        <v>81</v>
      </c>
      <c r="P5" s="3" t="s">
        <v>82</v>
      </c>
      <c r="Q5" s="3" t="s">
        <v>83</v>
      </c>
      <c r="R5" s="3" t="s">
        <v>84</v>
      </c>
      <c r="S5" s="3" t="s">
        <v>85</v>
      </c>
      <c r="T5" s="3" t="s">
        <v>86</v>
      </c>
      <c r="U5" s="3" t="s">
        <v>87</v>
      </c>
      <c r="V5" s="3" t="s">
        <v>88</v>
      </c>
      <c r="W5" s="3" t="s">
        <v>89</v>
      </c>
      <c r="Y5" s="3" t="s">
        <v>90</v>
      </c>
      <c r="Z5" s="3" t="s">
        <v>91</v>
      </c>
      <c r="AA5" s="3" t="s">
        <v>92</v>
      </c>
      <c r="AB5" s="3" t="s">
        <v>93</v>
      </c>
      <c r="AC5" s="3" t="s">
        <v>94</v>
      </c>
      <c r="AD5" s="3" t="s">
        <v>95</v>
      </c>
      <c r="AE5" s="3" t="s">
        <v>96</v>
      </c>
      <c r="AF5" s="3" t="s">
        <v>97</v>
      </c>
      <c r="AG5" s="3" t="s">
        <v>98</v>
      </c>
      <c r="AH5" s="3" t="s">
        <v>99</v>
      </c>
      <c r="AJ5" s="3" t="s">
        <v>100</v>
      </c>
      <c r="AK5" s="3" t="s">
        <v>101</v>
      </c>
      <c r="AL5" s="3" t="s">
        <v>102</v>
      </c>
      <c r="AM5" s="3" t="s">
        <v>103</v>
      </c>
      <c r="AN5" s="3" t="s">
        <v>104</v>
      </c>
      <c r="AO5" s="3" t="s">
        <v>105</v>
      </c>
      <c r="AP5" s="3" t="s">
        <v>106</v>
      </c>
      <c r="AQ5" s="3" t="s">
        <v>107</v>
      </c>
      <c r="AR5" s="3" t="s">
        <v>108</v>
      </c>
      <c r="AS5" s="3" t="s">
        <v>109</v>
      </c>
      <c r="AU5" t="s">
        <v>110</v>
      </c>
      <c r="AV5" t="s">
        <v>111</v>
      </c>
      <c r="AW5" t="s">
        <v>112</v>
      </c>
      <c r="AX5" t="s">
        <v>113</v>
      </c>
      <c r="AY5" t="s">
        <v>114</v>
      </c>
      <c r="AZ5" t="s">
        <v>115</v>
      </c>
      <c r="BA5" t="s">
        <v>116</v>
      </c>
      <c r="BB5" t="s">
        <v>117</v>
      </c>
      <c r="BC5" t="s">
        <v>118</v>
      </c>
      <c r="BD5" t="s">
        <v>119</v>
      </c>
    </row>
    <row r="6" spans="2:57" x14ac:dyDescent="0.35">
      <c r="B6" s="4" t="s">
        <v>120</v>
      </c>
      <c r="C6" s="5">
        <v>146.90600000000001</v>
      </c>
      <c r="D6" s="5">
        <v>3.4390000000000001</v>
      </c>
      <c r="E6" s="5">
        <v>25.388999999999999</v>
      </c>
      <c r="F6" s="5">
        <v>6.2060000000000004</v>
      </c>
      <c r="G6" s="5">
        <v>12.599</v>
      </c>
      <c r="H6" s="5">
        <v>4.9400000000000004</v>
      </c>
      <c r="I6" s="5">
        <v>16.788</v>
      </c>
      <c r="J6" s="5">
        <v>43.237000000000002</v>
      </c>
      <c r="K6" s="5">
        <v>30.423999999999999</v>
      </c>
      <c r="L6" s="6">
        <v>3.8849999999999998</v>
      </c>
      <c r="M6" s="6"/>
      <c r="N6" s="7">
        <v>327.05</v>
      </c>
      <c r="O6" s="7">
        <v>17.46</v>
      </c>
      <c r="P6" s="7">
        <v>68.242000000000004</v>
      </c>
      <c r="Q6" s="7">
        <v>17.686</v>
      </c>
      <c r="R6" s="7">
        <v>37.250999999999998</v>
      </c>
      <c r="S6" s="7">
        <v>13.606</v>
      </c>
      <c r="T6" s="7">
        <v>38.204000000000001</v>
      </c>
      <c r="U6" s="7">
        <v>48.869</v>
      </c>
      <c r="V6" s="7">
        <v>71.873999999999995</v>
      </c>
      <c r="W6" s="7">
        <v>13.858000000000001</v>
      </c>
      <c r="Y6" s="7">
        <v>274.798</v>
      </c>
      <c r="Z6" s="7">
        <v>8.0920000000000005</v>
      </c>
      <c r="AA6" s="7">
        <v>53.371000000000002</v>
      </c>
      <c r="AB6" s="7">
        <v>7.266</v>
      </c>
      <c r="AC6" s="7">
        <v>17.681000000000001</v>
      </c>
      <c r="AD6" s="7">
        <v>9.3840000000000003</v>
      </c>
      <c r="AE6" s="7">
        <v>27.100999999999999</v>
      </c>
      <c r="AF6" s="7">
        <v>82.147999999999996</v>
      </c>
      <c r="AG6" s="7">
        <v>61.012</v>
      </c>
      <c r="AH6" s="7">
        <v>8.7420000000000009</v>
      </c>
      <c r="AJ6" s="7">
        <v>108.44199999999999</v>
      </c>
      <c r="AK6" s="7">
        <v>3.9729999999999999</v>
      </c>
      <c r="AL6" s="7">
        <v>32.500999999999998</v>
      </c>
      <c r="AM6" s="7">
        <v>0.78900000000000003</v>
      </c>
      <c r="AN6" s="7">
        <v>9.9039999999999999</v>
      </c>
      <c r="AO6" s="7">
        <v>3.8690000000000002</v>
      </c>
      <c r="AP6" s="7">
        <v>12.036</v>
      </c>
      <c r="AQ6" s="7">
        <v>17.64</v>
      </c>
      <c r="AR6" s="7">
        <v>24.533999999999999</v>
      </c>
      <c r="AS6" s="7">
        <v>3.1960000000000002</v>
      </c>
      <c r="AU6" s="7">
        <v>12982.427</v>
      </c>
      <c r="AV6" s="7">
        <v>1001.962</v>
      </c>
      <c r="AW6" s="7">
        <v>2537.21</v>
      </c>
      <c r="AX6" s="7">
        <v>910.35199999999998</v>
      </c>
      <c r="AY6" s="7">
        <v>1834.7860000000001</v>
      </c>
      <c r="AZ6" s="7">
        <v>818.25900000000001</v>
      </c>
      <c r="BA6" s="7">
        <v>1422.731</v>
      </c>
      <c r="BB6" s="7">
        <v>1776.3030000000001</v>
      </c>
      <c r="BC6" s="7">
        <v>2001.7940000000001</v>
      </c>
      <c r="BD6" s="7">
        <v>664.38800000000003</v>
      </c>
    </row>
    <row r="7" spans="2:57" x14ac:dyDescent="0.35">
      <c r="B7" t="s">
        <v>121</v>
      </c>
      <c r="C7" s="7">
        <v>146.60400000000001</v>
      </c>
      <c r="D7" s="7">
        <v>3.4510000000000001</v>
      </c>
      <c r="E7" s="7">
        <v>25.375</v>
      </c>
      <c r="F7" s="7">
        <v>6.1390000000000002</v>
      </c>
      <c r="G7" s="7">
        <v>12.614000000000001</v>
      </c>
      <c r="H7" s="7">
        <v>4.87</v>
      </c>
      <c r="I7" s="7">
        <v>16.593</v>
      </c>
      <c r="J7" s="7">
        <v>43.280999999999999</v>
      </c>
      <c r="K7" s="7">
        <v>30.513000000000002</v>
      </c>
      <c r="L7" s="7">
        <v>3.7669999999999999</v>
      </c>
      <c r="M7" s="7"/>
      <c r="N7" s="7">
        <v>326.94200000000001</v>
      </c>
      <c r="O7" s="7">
        <v>17.541</v>
      </c>
      <c r="P7" s="7">
        <v>68.099000000000004</v>
      </c>
      <c r="Q7" s="7">
        <v>17.672000000000001</v>
      </c>
      <c r="R7" s="7">
        <v>37.36</v>
      </c>
      <c r="S7" s="7">
        <v>13.64</v>
      </c>
      <c r="T7" s="7">
        <v>37.781999999999996</v>
      </c>
      <c r="U7" s="7">
        <v>49.109000000000002</v>
      </c>
      <c r="V7" s="7">
        <v>72.061999999999998</v>
      </c>
      <c r="W7" s="7">
        <v>13.678000000000001</v>
      </c>
      <c r="Y7" s="7">
        <v>274.16699999999997</v>
      </c>
      <c r="Z7" s="7">
        <v>8.0749999999999993</v>
      </c>
      <c r="AA7" s="7">
        <v>53.195</v>
      </c>
      <c r="AB7" s="7">
        <v>7.3460000000000001</v>
      </c>
      <c r="AC7" s="7">
        <v>17.731000000000002</v>
      </c>
      <c r="AD7" s="7">
        <v>9.2560000000000002</v>
      </c>
      <c r="AE7" s="7">
        <v>26.582999999999998</v>
      </c>
      <c r="AF7" s="7">
        <v>82.346999999999994</v>
      </c>
      <c r="AG7" s="7">
        <v>60.877000000000002</v>
      </c>
      <c r="AH7" s="7">
        <v>8.7569999999999997</v>
      </c>
      <c r="AJ7" s="7">
        <v>107.724</v>
      </c>
      <c r="AK7" s="7">
        <v>3.8809999999999998</v>
      </c>
      <c r="AL7" s="7">
        <v>32.268999999999998</v>
      </c>
      <c r="AM7" s="7">
        <v>0.78800000000000003</v>
      </c>
      <c r="AN7" s="7">
        <v>9.6760000000000002</v>
      </c>
      <c r="AO7" s="7">
        <v>3.8940000000000001</v>
      </c>
      <c r="AP7" s="7">
        <v>11.952999999999999</v>
      </c>
      <c r="AQ7" s="7">
        <v>17.600999999999999</v>
      </c>
      <c r="AR7" s="7">
        <v>24.577999999999999</v>
      </c>
      <c r="AS7" s="7">
        <v>3.0840000000000001</v>
      </c>
      <c r="AU7" s="7">
        <v>12907.619000000001</v>
      </c>
      <c r="AV7" s="7">
        <v>996.923</v>
      </c>
      <c r="AW7" s="7">
        <v>2535.1709999999998</v>
      </c>
      <c r="AX7" s="7">
        <v>908.34199999999998</v>
      </c>
      <c r="AY7" s="7">
        <v>1824.038</v>
      </c>
      <c r="AZ7" s="7">
        <v>817.77700000000004</v>
      </c>
      <c r="BA7" s="7">
        <v>1381.884</v>
      </c>
      <c r="BB7" s="7">
        <v>1771.7180000000001</v>
      </c>
      <c r="BC7" s="7">
        <v>2002.8430000000001</v>
      </c>
      <c r="BD7" s="7">
        <v>654.74699999999996</v>
      </c>
    </row>
    <row r="8" spans="2:57" x14ac:dyDescent="0.35">
      <c r="B8" t="s">
        <v>122</v>
      </c>
      <c r="C8" s="7">
        <v>130.63399999999999</v>
      </c>
      <c r="D8" s="7">
        <v>3.2410000000000001</v>
      </c>
      <c r="E8" s="7">
        <v>21.995999999999999</v>
      </c>
      <c r="F8" s="7">
        <v>5.4009999999999998</v>
      </c>
      <c r="G8" s="7">
        <v>11.234</v>
      </c>
      <c r="H8" s="7">
        <v>4.5999999999999996</v>
      </c>
      <c r="I8" s="7">
        <v>10.25</v>
      </c>
      <c r="J8" s="7">
        <v>41.387</v>
      </c>
      <c r="K8" s="7">
        <v>29.521000000000001</v>
      </c>
      <c r="L8" s="7">
        <v>3.0049999999999999</v>
      </c>
      <c r="M8" s="7"/>
      <c r="N8" s="7">
        <v>290.35000000000002</v>
      </c>
      <c r="O8" s="7">
        <v>16.803000000000001</v>
      </c>
      <c r="P8" s="7">
        <v>60.518999999999998</v>
      </c>
      <c r="Q8" s="7">
        <v>15.727</v>
      </c>
      <c r="R8" s="7">
        <v>34.359000000000002</v>
      </c>
      <c r="S8" s="7">
        <v>13.122</v>
      </c>
      <c r="T8" s="7">
        <v>22.542999999999999</v>
      </c>
      <c r="U8" s="7">
        <v>44.734000000000002</v>
      </c>
      <c r="V8" s="7">
        <v>71.201999999999998</v>
      </c>
      <c r="W8" s="7">
        <v>11.342000000000001</v>
      </c>
      <c r="Y8" s="7">
        <v>245.55500000000001</v>
      </c>
      <c r="Z8" s="7">
        <v>7.4</v>
      </c>
      <c r="AA8" s="7">
        <v>46.35</v>
      </c>
      <c r="AB8" s="7">
        <v>6.3330000000000002</v>
      </c>
      <c r="AC8" s="7">
        <v>16.155000000000001</v>
      </c>
      <c r="AD8" s="7">
        <v>8.9139999999999997</v>
      </c>
      <c r="AE8" s="7">
        <v>16.747</v>
      </c>
      <c r="AF8" s="7">
        <v>77.534999999999997</v>
      </c>
      <c r="AG8" s="7">
        <v>59.109000000000002</v>
      </c>
      <c r="AH8" s="7">
        <v>7.0110000000000001</v>
      </c>
      <c r="AJ8" s="7">
        <v>94.6</v>
      </c>
      <c r="AK8" s="7">
        <v>3.3119999999999998</v>
      </c>
      <c r="AL8" s="7">
        <v>28.655999999999999</v>
      </c>
      <c r="AM8" s="7">
        <v>0.71399999999999997</v>
      </c>
      <c r="AN8" s="7">
        <v>8.5350000000000001</v>
      </c>
      <c r="AO8" s="7">
        <v>3.6230000000000002</v>
      </c>
      <c r="AP8" s="7">
        <v>7.4249999999999998</v>
      </c>
      <c r="AQ8" s="7">
        <v>16.111999999999998</v>
      </c>
      <c r="AR8" s="7">
        <v>23.597000000000001</v>
      </c>
      <c r="AS8" s="7">
        <v>2.6259999999999999</v>
      </c>
      <c r="AU8" s="7">
        <v>11527.323</v>
      </c>
      <c r="AV8" s="7">
        <v>915.36699999999996</v>
      </c>
      <c r="AW8" s="7">
        <v>2334.1579999999999</v>
      </c>
      <c r="AX8" s="7">
        <v>854.78800000000001</v>
      </c>
      <c r="AY8" s="7">
        <v>1681.9449999999999</v>
      </c>
      <c r="AZ8" s="7">
        <v>793.61900000000003</v>
      </c>
      <c r="BA8" s="7">
        <v>857.04600000000005</v>
      </c>
      <c r="BB8" s="7">
        <v>1597.527</v>
      </c>
      <c r="BC8" s="7">
        <v>1949.933</v>
      </c>
      <c r="BD8" s="7">
        <v>529.80399999999997</v>
      </c>
    </row>
    <row r="9" spans="2:57" x14ac:dyDescent="0.35">
      <c r="B9" t="s">
        <v>123</v>
      </c>
      <c r="C9" s="7">
        <v>135.49600000000001</v>
      </c>
      <c r="D9" s="7">
        <v>3.4020000000000001</v>
      </c>
      <c r="E9" s="7">
        <v>22.975000000000001</v>
      </c>
      <c r="F9" s="7">
        <v>5.5659999999999998</v>
      </c>
      <c r="G9" s="7">
        <v>12.071999999999999</v>
      </c>
      <c r="H9" s="7">
        <v>4.6970000000000001</v>
      </c>
      <c r="I9" s="7">
        <v>12.865</v>
      </c>
      <c r="J9" s="7">
        <v>42.036000000000001</v>
      </c>
      <c r="K9" s="7">
        <v>28.797999999999998</v>
      </c>
      <c r="L9" s="7">
        <v>3.0859999999999999</v>
      </c>
      <c r="M9" s="7"/>
      <c r="N9" s="7">
        <v>297.07299999999998</v>
      </c>
      <c r="O9" s="7">
        <v>17.228999999999999</v>
      </c>
      <c r="P9" s="7">
        <v>61.893999999999998</v>
      </c>
      <c r="Q9" s="7">
        <v>15.616</v>
      </c>
      <c r="R9" s="7">
        <v>34.704000000000001</v>
      </c>
      <c r="S9" s="7">
        <v>13.153</v>
      </c>
      <c r="T9" s="7">
        <v>26.402999999999999</v>
      </c>
      <c r="U9" s="7">
        <v>45.866</v>
      </c>
      <c r="V9" s="7">
        <v>70.534000000000006</v>
      </c>
      <c r="W9" s="7">
        <v>11.675000000000001</v>
      </c>
      <c r="Y9" s="7">
        <v>252.81800000000001</v>
      </c>
      <c r="Z9" s="7">
        <v>7.62</v>
      </c>
      <c r="AA9" s="7">
        <v>48.206000000000003</v>
      </c>
      <c r="AB9" s="7">
        <v>6.718</v>
      </c>
      <c r="AC9" s="7">
        <v>17.132999999999999</v>
      </c>
      <c r="AD9" s="7">
        <v>8.9169999999999998</v>
      </c>
      <c r="AE9" s="7">
        <v>20.256</v>
      </c>
      <c r="AF9" s="7">
        <v>79.447999999999993</v>
      </c>
      <c r="AG9" s="7">
        <v>57.155999999999999</v>
      </c>
      <c r="AH9" s="7">
        <v>7.3630000000000004</v>
      </c>
      <c r="AJ9" s="7">
        <v>96.551000000000002</v>
      </c>
      <c r="AK9" s="7">
        <v>3.097</v>
      </c>
      <c r="AL9" s="7">
        <v>29.102</v>
      </c>
      <c r="AM9" s="7">
        <v>0.71399999999999997</v>
      </c>
      <c r="AN9" s="7">
        <v>8.7940000000000005</v>
      </c>
      <c r="AO9" s="7">
        <v>3.5409999999999999</v>
      </c>
      <c r="AP9" s="7">
        <v>8.6440000000000001</v>
      </c>
      <c r="AQ9" s="7">
        <v>16.614999999999998</v>
      </c>
      <c r="AR9" s="7">
        <v>23.437000000000001</v>
      </c>
      <c r="AS9" s="7">
        <v>2.6070000000000002</v>
      </c>
      <c r="AU9" s="7">
        <v>11757.683000000001</v>
      </c>
      <c r="AV9" s="7">
        <v>902.56399999999996</v>
      </c>
      <c r="AW9" s="7">
        <v>2384.2890000000002</v>
      </c>
      <c r="AX9" s="7">
        <v>856.49400000000003</v>
      </c>
      <c r="AY9" s="7">
        <v>1694.2139999999999</v>
      </c>
      <c r="AZ9" s="7">
        <v>795.2</v>
      </c>
      <c r="BA9" s="7">
        <v>1003.813</v>
      </c>
      <c r="BB9" s="7">
        <v>1646.585</v>
      </c>
      <c r="BC9" s="7">
        <v>1914.8520000000001</v>
      </c>
      <c r="BD9" s="7">
        <v>547.80100000000004</v>
      </c>
    </row>
    <row r="10" spans="2:57" x14ac:dyDescent="0.35">
      <c r="B10" t="s">
        <v>124</v>
      </c>
      <c r="C10" s="7">
        <v>139.44999999999999</v>
      </c>
      <c r="D10" s="7">
        <v>3.407</v>
      </c>
      <c r="E10" s="7">
        <v>23.823</v>
      </c>
      <c r="F10" s="7">
        <v>5.8689999999999998</v>
      </c>
      <c r="G10" s="7">
        <v>12.595000000000001</v>
      </c>
      <c r="H10" s="7">
        <v>4.673</v>
      </c>
      <c r="I10" s="7">
        <v>14.164</v>
      </c>
      <c r="J10" s="7">
        <v>42.536999999999999</v>
      </c>
      <c r="K10" s="7">
        <v>29.023</v>
      </c>
      <c r="L10" s="7">
        <v>3.359</v>
      </c>
      <c r="M10" s="7"/>
      <c r="N10" s="7">
        <v>307.73899999999998</v>
      </c>
      <c r="O10" s="7">
        <v>17.297000000000001</v>
      </c>
      <c r="P10" s="7">
        <v>64.528999999999996</v>
      </c>
      <c r="Q10" s="7">
        <v>16.321000000000002</v>
      </c>
      <c r="R10" s="7">
        <v>35.673999999999999</v>
      </c>
      <c r="S10" s="7">
        <v>13.346</v>
      </c>
      <c r="T10" s="7">
        <v>30.367999999999999</v>
      </c>
      <c r="U10" s="7">
        <v>46.438000000000002</v>
      </c>
      <c r="V10" s="7">
        <v>71.466999999999999</v>
      </c>
      <c r="W10" s="7">
        <v>12.298999999999999</v>
      </c>
      <c r="Y10" s="7">
        <v>260.553</v>
      </c>
      <c r="Z10" s="7">
        <v>7.6</v>
      </c>
      <c r="AA10" s="7">
        <v>50.494</v>
      </c>
      <c r="AB10" s="7">
        <v>6.7569999999999997</v>
      </c>
      <c r="AC10" s="7">
        <v>17.916</v>
      </c>
      <c r="AD10" s="7">
        <v>8.9540000000000006</v>
      </c>
      <c r="AE10" s="7">
        <v>22.303000000000001</v>
      </c>
      <c r="AF10" s="7">
        <v>80.641000000000005</v>
      </c>
      <c r="AG10" s="7">
        <v>58.311</v>
      </c>
      <c r="AH10" s="7">
        <v>7.5759999999999996</v>
      </c>
      <c r="AJ10" s="7">
        <v>98.710999999999999</v>
      </c>
      <c r="AK10" s="7">
        <v>2.9940000000000002</v>
      </c>
      <c r="AL10" s="7">
        <v>30.143000000000001</v>
      </c>
      <c r="AM10" s="7">
        <v>0.67900000000000005</v>
      </c>
      <c r="AN10" s="7">
        <v>8.9109999999999996</v>
      </c>
      <c r="AO10" s="7">
        <v>3.5089999999999999</v>
      </c>
      <c r="AP10" s="7">
        <v>9.3480000000000008</v>
      </c>
      <c r="AQ10" s="7">
        <v>16.893999999999998</v>
      </c>
      <c r="AR10" s="7">
        <v>23.539000000000001</v>
      </c>
      <c r="AS10" s="7">
        <v>2.6930000000000001</v>
      </c>
      <c r="AU10" s="7">
        <v>11973.718000000001</v>
      </c>
      <c r="AV10" s="7">
        <v>890.05399999999997</v>
      </c>
      <c r="AW10" s="7">
        <v>2436.9259999999999</v>
      </c>
      <c r="AX10" s="7">
        <v>858.399</v>
      </c>
      <c r="AY10" s="7">
        <v>1705.472</v>
      </c>
      <c r="AZ10" s="7">
        <v>796.51800000000003</v>
      </c>
      <c r="BA10" s="7">
        <v>1108.8699999999999</v>
      </c>
      <c r="BB10" s="7">
        <v>1675.6310000000001</v>
      </c>
      <c r="BC10" s="7">
        <v>1918.2449999999999</v>
      </c>
      <c r="BD10" s="7">
        <v>571.43600000000004</v>
      </c>
    </row>
    <row r="11" spans="2:57" x14ac:dyDescent="0.35">
      <c r="B11" t="s">
        <v>125</v>
      </c>
      <c r="C11" s="7">
        <v>137.685</v>
      </c>
      <c r="D11" s="7">
        <v>3.2320000000000002</v>
      </c>
      <c r="E11" s="7">
        <v>23.734999999999999</v>
      </c>
      <c r="F11" s="7">
        <v>5.8040000000000003</v>
      </c>
      <c r="G11" s="7">
        <v>12.694000000000001</v>
      </c>
      <c r="H11" s="7">
        <v>4.657</v>
      </c>
      <c r="I11" s="7">
        <v>13.21</v>
      </c>
      <c r="J11" s="7">
        <v>41.965000000000003</v>
      </c>
      <c r="K11" s="7">
        <v>29.100999999999999</v>
      </c>
      <c r="L11" s="7">
        <v>3.2869999999999999</v>
      </c>
      <c r="M11" s="7"/>
      <c r="N11" s="7">
        <v>310.68799999999999</v>
      </c>
      <c r="O11" s="7">
        <v>17.678999999999998</v>
      </c>
      <c r="P11" s="7">
        <v>64.84</v>
      </c>
      <c r="Q11" s="7">
        <v>16.623000000000001</v>
      </c>
      <c r="R11" s="7">
        <v>35.984999999999999</v>
      </c>
      <c r="S11" s="7">
        <v>13.382</v>
      </c>
      <c r="T11" s="7">
        <v>30.431999999999999</v>
      </c>
      <c r="U11" s="7">
        <v>46.613</v>
      </c>
      <c r="V11" s="7">
        <v>72.95</v>
      </c>
      <c r="W11" s="7">
        <v>12.183</v>
      </c>
      <c r="Y11" s="7">
        <v>261.69</v>
      </c>
      <c r="Z11" s="7">
        <v>7.3540000000000001</v>
      </c>
      <c r="AA11" s="7">
        <v>50.677</v>
      </c>
      <c r="AB11" s="7">
        <v>6.8</v>
      </c>
      <c r="AC11" s="7">
        <v>18.52</v>
      </c>
      <c r="AD11" s="7">
        <v>8.7360000000000007</v>
      </c>
      <c r="AE11" s="7">
        <v>21.577999999999999</v>
      </c>
      <c r="AF11" s="7">
        <v>79.926000000000002</v>
      </c>
      <c r="AG11" s="7">
        <v>60.673000000000002</v>
      </c>
      <c r="AH11" s="7">
        <v>7.4260000000000002</v>
      </c>
      <c r="AJ11" s="7">
        <v>99.257000000000005</v>
      </c>
      <c r="AK11" s="7">
        <v>2.99</v>
      </c>
      <c r="AL11" s="7">
        <v>30.131</v>
      </c>
      <c r="AM11" s="7">
        <v>0.69099999999999995</v>
      </c>
      <c r="AN11" s="7">
        <v>9.5619999999999994</v>
      </c>
      <c r="AO11" s="7">
        <v>3.4980000000000002</v>
      </c>
      <c r="AP11" s="7">
        <v>9.2560000000000002</v>
      </c>
      <c r="AQ11" s="7">
        <v>16.84</v>
      </c>
      <c r="AR11" s="7">
        <v>23.585000000000001</v>
      </c>
      <c r="AS11" s="7">
        <v>2.7040000000000002</v>
      </c>
      <c r="AU11" s="7">
        <v>12005.514999999999</v>
      </c>
      <c r="AV11" s="7">
        <v>879.63800000000003</v>
      </c>
      <c r="AW11" s="7">
        <v>2445.3519999999999</v>
      </c>
      <c r="AX11" s="7">
        <v>850.19799999999998</v>
      </c>
      <c r="AY11" s="7">
        <v>1721.6510000000001</v>
      </c>
      <c r="AZ11" s="7">
        <v>796.81899999999996</v>
      </c>
      <c r="BA11" s="7">
        <v>1096.9380000000001</v>
      </c>
      <c r="BB11" s="7">
        <v>1677.4949999999999</v>
      </c>
      <c r="BC11" s="7">
        <v>1948.84</v>
      </c>
      <c r="BD11" s="7">
        <v>575.84299999999996</v>
      </c>
    </row>
    <row r="12" spans="2:57" x14ac:dyDescent="0.35">
      <c r="B12" t="s">
        <v>126</v>
      </c>
      <c r="C12" s="7">
        <v>140.11699999999999</v>
      </c>
      <c r="D12" s="7">
        <v>3.4060000000000001</v>
      </c>
      <c r="E12" s="7">
        <v>24.13</v>
      </c>
      <c r="F12" s="7">
        <v>5.7750000000000004</v>
      </c>
      <c r="G12" s="7">
        <v>13.035</v>
      </c>
      <c r="H12" s="7">
        <v>4.5579999999999998</v>
      </c>
      <c r="I12" s="7">
        <v>13.608000000000001</v>
      </c>
      <c r="J12" s="7">
        <v>41.386000000000003</v>
      </c>
      <c r="K12" s="7">
        <v>30.891999999999999</v>
      </c>
      <c r="L12" s="7">
        <v>3.327</v>
      </c>
      <c r="M12" s="7"/>
      <c r="N12" s="7">
        <v>311.74900000000002</v>
      </c>
      <c r="O12" s="7">
        <v>17.431000000000001</v>
      </c>
      <c r="P12" s="7">
        <v>65.132000000000005</v>
      </c>
      <c r="Q12" s="7">
        <v>16.823</v>
      </c>
      <c r="R12" s="7">
        <v>36.212000000000003</v>
      </c>
      <c r="S12" s="7">
        <v>13.409000000000001</v>
      </c>
      <c r="T12" s="7">
        <v>31.117000000000001</v>
      </c>
      <c r="U12" s="7">
        <v>46.456000000000003</v>
      </c>
      <c r="V12" s="7">
        <v>72.772999999999996</v>
      </c>
      <c r="W12" s="7">
        <v>12.397</v>
      </c>
      <c r="Y12" s="7">
        <v>260.67</v>
      </c>
      <c r="Z12" s="7">
        <v>7.266</v>
      </c>
      <c r="AA12" s="7">
        <v>50.831000000000003</v>
      </c>
      <c r="AB12" s="7">
        <v>6.6379999999999999</v>
      </c>
      <c r="AC12" s="7">
        <v>18.28</v>
      </c>
      <c r="AD12" s="7">
        <v>8.7430000000000003</v>
      </c>
      <c r="AE12" s="7">
        <v>21.693999999999999</v>
      </c>
      <c r="AF12" s="7">
        <v>78.625</v>
      </c>
      <c r="AG12" s="7">
        <v>61.113999999999997</v>
      </c>
      <c r="AH12" s="7">
        <v>7.4779999999999998</v>
      </c>
      <c r="AJ12" s="7">
        <v>98.843000000000004</v>
      </c>
      <c r="AK12" s="7">
        <v>2.9950000000000001</v>
      </c>
      <c r="AL12" s="7">
        <v>30.228000000000002</v>
      </c>
      <c r="AM12" s="7">
        <v>0.68600000000000005</v>
      </c>
      <c r="AN12" s="7">
        <v>9.49</v>
      </c>
      <c r="AO12" s="7">
        <v>3.411</v>
      </c>
      <c r="AP12" s="7">
        <v>9.1539999999999999</v>
      </c>
      <c r="AQ12" s="7">
        <v>16.565999999999999</v>
      </c>
      <c r="AR12" s="7">
        <v>23.61</v>
      </c>
      <c r="AS12" s="7">
        <v>2.7029999999999998</v>
      </c>
      <c r="AU12" s="7">
        <v>12082.522000000001</v>
      </c>
      <c r="AV12" s="7">
        <v>875.95699999999999</v>
      </c>
      <c r="AW12" s="7">
        <v>2455.7739999999999</v>
      </c>
      <c r="AX12" s="7">
        <v>850.41600000000005</v>
      </c>
      <c r="AY12" s="7">
        <v>1734.376</v>
      </c>
      <c r="AZ12" s="7">
        <v>798.25800000000004</v>
      </c>
      <c r="BA12" s="7">
        <v>1115.326</v>
      </c>
      <c r="BB12" s="7">
        <v>1676.3520000000001</v>
      </c>
      <c r="BC12" s="7">
        <v>1983.8520000000001</v>
      </c>
      <c r="BD12" s="7">
        <v>579.024</v>
      </c>
    </row>
    <row r="13" spans="2:57" x14ac:dyDescent="0.35">
      <c r="B13" t="s">
        <v>127</v>
      </c>
      <c r="C13" s="7">
        <v>139.97900000000001</v>
      </c>
      <c r="D13" s="7">
        <v>3.5230000000000001</v>
      </c>
      <c r="E13" s="7">
        <v>24.311</v>
      </c>
      <c r="F13" s="7">
        <v>5.7949999999999999</v>
      </c>
      <c r="G13" s="7">
        <v>13.08</v>
      </c>
      <c r="H13" s="7">
        <v>4.7</v>
      </c>
      <c r="I13" s="7">
        <v>14.465</v>
      </c>
      <c r="J13" s="7">
        <v>41.545999999999999</v>
      </c>
      <c r="K13" s="7">
        <v>29.227</v>
      </c>
      <c r="L13" s="7">
        <v>3.3330000000000002</v>
      </c>
      <c r="M13" s="7"/>
      <c r="N13" s="7">
        <v>310.83999999999997</v>
      </c>
      <c r="O13" s="7">
        <v>17.475999999999999</v>
      </c>
      <c r="P13" s="7">
        <v>65.558000000000007</v>
      </c>
      <c r="Q13" s="7">
        <v>16.893000000000001</v>
      </c>
      <c r="R13" s="7">
        <v>36.002000000000002</v>
      </c>
      <c r="S13" s="7">
        <v>13.371</v>
      </c>
      <c r="T13" s="7">
        <v>32.481000000000002</v>
      </c>
      <c r="U13" s="7">
        <v>46.462000000000003</v>
      </c>
      <c r="V13" s="7">
        <v>70.034999999999997</v>
      </c>
      <c r="W13" s="7">
        <v>12.561999999999999</v>
      </c>
      <c r="Y13" s="7">
        <v>262.363</v>
      </c>
      <c r="Z13" s="7">
        <v>7.3570000000000002</v>
      </c>
      <c r="AA13" s="7">
        <v>51.451000000000001</v>
      </c>
      <c r="AB13" s="7">
        <v>6.7439999999999998</v>
      </c>
      <c r="AC13" s="7">
        <v>18.163</v>
      </c>
      <c r="AD13" s="7">
        <v>8.7680000000000007</v>
      </c>
      <c r="AE13" s="7">
        <v>22.59</v>
      </c>
      <c r="AF13" s="7">
        <v>79.186000000000007</v>
      </c>
      <c r="AG13" s="7">
        <v>60.3</v>
      </c>
      <c r="AH13" s="7">
        <v>7.8040000000000003</v>
      </c>
      <c r="AJ13" s="7">
        <v>98.974999999999994</v>
      </c>
      <c r="AK13" s="7">
        <v>3.0190000000000001</v>
      </c>
      <c r="AL13" s="7">
        <v>30.209</v>
      </c>
      <c r="AM13" s="7">
        <v>0.68300000000000005</v>
      </c>
      <c r="AN13" s="7">
        <v>9.4440000000000008</v>
      </c>
      <c r="AO13" s="7">
        <v>3.403</v>
      </c>
      <c r="AP13" s="7">
        <v>9.4410000000000007</v>
      </c>
      <c r="AQ13" s="7">
        <v>16.495999999999999</v>
      </c>
      <c r="AR13" s="7">
        <v>23.567</v>
      </c>
      <c r="AS13" s="7">
        <v>2.7149999999999999</v>
      </c>
      <c r="AU13" s="7">
        <v>12142.75</v>
      </c>
      <c r="AV13" s="7">
        <v>875.20799999999997</v>
      </c>
      <c r="AW13" s="7">
        <v>2473.136</v>
      </c>
      <c r="AX13" s="7">
        <v>852.86599999999999</v>
      </c>
      <c r="AY13" s="7">
        <v>1740.135</v>
      </c>
      <c r="AZ13" s="7">
        <v>800.89099999999996</v>
      </c>
      <c r="BA13" s="7">
        <v>1149.731</v>
      </c>
      <c r="BB13" s="7">
        <v>1679.617</v>
      </c>
      <c r="BC13" s="7">
        <v>1972.37</v>
      </c>
      <c r="BD13" s="7">
        <v>585.33699999999999</v>
      </c>
    </row>
    <row r="14" spans="2:57" x14ac:dyDescent="0.35">
      <c r="B14" t="s">
        <v>128</v>
      </c>
      <c r="C14" s="7">
        <v>141.148</v>
      </c>
      <c r="D14" s="7">
        <v>3.4380000000000002</v>
      </c>
      <c r="E14" s="7">
        <v>24.792999999999999</v>
      </c>
      <c r="F14" s="7">
        <v>5.8609999999999998</v>
      </c>
      <c r="G14" s="7">
        <v>13.473000000000001</v>
      </c>
      <c r="H14" s="7">
        <v>4.6829999999999998</v>
      </c>
      <c r="I14" s="7">
        <v>15.144</v>
      </c>
      <c r="J14" s="7">
        <v>41.545000000000002</v>
      </c>
      <c r="K14" s="7">
        <v>28.884</v>
      </c>
      <c r="L14" s="7">
        <v>3.3260000000000001</v>
      </c>
      <c r="M14" s="7"/>
      <c r="N14" s="7">
        <v>310.97399999999999</v>
      </c>
      <c r="O14" s="7">
        <v>17.687999999999999</v>
      </c>
      <c r="P14" s="7">
        <v>66.438000000000002</v>
      </c>
      <c r="Q14" s="7">
        <v>17.053000000000001</v>
      </c>
      <c r="R14" s="7">
        <v>36.396999999999998</v>
      </c>
      <c r="S14" s="7">
        <v>13.404999999999999</v>
      </c>
      <c r="T14" s="7">
        <v>33.293999999999997</v>
      </c>
      <c r="U14" s="7">
        <v>46.441000000000003</v>
      </c>
      <c r="V14" s="7">
        <v>67.635000000000005</v>
      </c>
      <c r="W14" s="7">
        <v>12.622</v>
      </c>
      <c r="Y14" s="7">
        <v>261.12</v>
      </c>
      <c r="Z14" s="7">
        <v>7.3129999999999997</v>
      </c>
      <c r="AA14" s="7">
        <v>52.204000000000001</v>
      </c>
      <c r="AB14" s="7">
        <v>6.7750000000000004</v>
      </c>
      <c r="AC14" s="7">
        <v>18.312000000000001</v>
      </c>
      <c r="AD14" s="7">
        <v>8.7550000000000008</v>
      </c>
      <c r="AE14" s="7">
        <v>23.297000000000001</v>
      </c>
      <c r="AF14" s="7">
        <v>79.722999999999999</v>
      </c>
      <c r="AG14" s="7">
        <v>56.978999999999999</v>
      </c>
      <c r="AH14" s="7">
        <v>7.7619999999999996</v>
      </c>
      <c r="AJ14" s="7">
        <v>99.168999999999997</v>
      </c>
      <c r="AK14" s="7">
        <v>3.012</v>
      </c>
      <c r="AL14" s="7">
        <v>30.643999999999998</v>
      </c>
      <c r="AM14" s="7">
        <v>0.68700000000000006</v>
      </c>
      <c r="AN14" s="7">
        <v>9.5519999999999996</v>
      </c>
      <c r="AO14" s="7">
        <v>3.3780000000000001</v>
      </c>
      <c r="AP14" s="7">
        <v>9.6839999999999993</v>
      </c>
      <c r="AQ14" s="7">
        <v>16.706</v>
      </c>
      <c r="AR14" s="7">
        <v>22.814</v>
      </c>
      <c r="AS14" s="7">
        <v>2.6920000000000002</v>
      </c>
      <c r="AU14" s="7">
        <v>12254.237999999999</v>
      </c>
      <c r="AV14" s="7">
        <v>877.86300000000006</v>
      </c>
      <c r="AW14" s="7">
        <v>2508.145</v>
      </c>
      <c r="AX14" s="7">
        <v>855.11099999999999</v>
      </c>
      <c r="AY14" s="7">
        <v>1765.982</v>
      </c>
      <c r="AZ14" s="7">
        <v>806.48699999999997</v>
      </c>
      <c r="BA14" s="7">
        <v>1192.866</v>
      </c>
      <c r="BB14" s="7">
        <v>1699.296</v>
      </c>
      <c r="BC14" s="7">
        <v>1943.37</v>
      </c>
      <c r="BD14" s="7">
        <v>591.80999999999995</v>
      </c>
    </row>
    <row r="15" spans="2:57" x14ac:dyDescent="0.35">
      <c r="B15" t="s">
        <v>129</v>
      </c>
      <c r="C15" s="7">
        <v>141.697</v>
      </c>
      <c r="D15" s="7">
        <v>3.35</v>
      </c>
      <c r="E15" s="7">
        <v>24.638999999999999</v>
      </c>
      <c r="F15" s="7">
        <v>5.891</v>
      </c>
      <c r="G15" s="7">
        <v>14.05</v>
      </c>
      <c r="H15" s="7">
        <v>4.617</v>
      </c>
      <c r="I15" s="7">
        <v>15.411</v>
      </c>
      <c r="J15" s="7">
        <v>41.536999999999999</v>
      </c>
      <c r="K15" s="7">
        <v>28.853999999999999</v>
      </c>
      <c r="L15" s="7">
        <v>3.3490000000000002</v>
      </c>
      <c r="M15" s="7"/>
      <c r="N15" s="7">
        <v>308.76600000000002</v>
      </c>
      <c r="O15" s="7">
        <v>17.710999999999999</v>
      </c>
      <c r="P15" s="7">
        <v>66.132000000000005</v>
      </c>
      <c r="Q15" s="7">
        <v>16.856000000000002</v>
      </c>
      <c r="R15" s="7">
        <v>36.439</v>
      </c>
      <c r="S15" s="7">
        <v>13.302</v>
      </c>
      <c r="T15" s="7">
        <v>31.681999999999999</v>
      </c>
      <c r="U15" s="7">
        <v>45.776000000000003</v>
      </c>
      <c r="V15" s="7">
        <v>68.381</v>
      </c>
      <c r="W15" s="7">
        <v>12.487</v>
      </c>
      <c r="Y15" s="7">
        <v>261.83199999999999</v>
      </c>
      <c r="Z15" s="7">
        <v>7.3070000000000004</v>
      </c>
      <c r="AA15" s="7">
        <v>52.006</v>
      </c>
      <c r="AB15" s="7">
        <v>6.7990000000000004</v>
      </c>
      <c r="AC15" s="7">
        <v>18.774000000000001</v>
      </c>
      <c r="AD15" s="7">
        <v>8.7509999999999994</v>
      </c>
      <c r="AE15" s="7">
        <v>23.530999999999999</v>
      </c>
      <c r="AF15" s="7">
        <v>80.063999999999993</v>
      </c>
      <c r="AG15" s="7">
        <v>56.737000000000002</v>
      </c>
      <c r="AH15" s="7">
        <v>7.8650000000000002</v>
      </c>
      <c r="AJ15" s="7">
        <v>99.091999999999999</v>
      </c>
      <c r="AK15" s="7">
        <v>2.911</v>
      </c>
      <c r="AL15" s="7">
        <v>30.53</v>
      </c>
      <c r="AM15" s="7">
        <v>0.747</v>
      </c>
      <c r="AN15" s="7">
        <v>9.6929999999999996</v>
      </c>
      <c r="AO15" s="7">
        <v>3.3690000000000002</v>
      </c>
      <c r="AP15" s="7">
        <v>9.702</v>
      </c>
      <c r="AQ15" s="7">
        <v>16.818000000000001</v>
      </c>
      <c r="AR15" s="7">
        <v>22.649000000000001</v>
      </c>
      <c r="AS15" s="7">
        <v>2.6749999999999998</v>
      </c>
      <c r="AU15" s="7">
        <v>12291.218000000001</v>
      </c>
      <c r="AV15" s="7">
        <v>879.13599999999997</v>
      </c>
      <c r="AW15" s="7">
        <v>2509.3470000000002</v>
      </c>
      <c r="AX15" s="7">
        <v>855.79</v>
      </c>
      <c r="AY15" s="7">
        <v>1781.6790000000001</v>
      </c>
      <c r="AZ15" s="7">
        <v>809.51599999999996</v>
      </c>
      <c r="BA15" s="7">
        <v>1204.972</v>
      </c>
      <c r="BB15" s="7">
        <v>1702.9459999999999</v>
      </c>
      <c r="BC15" s="7">
        <v>1943.3810000000001</v>
      </c>
      <c r="BD15" s="7">
        <v>591.1</v>
      </c>
    </row>
    <row r="16" spans="2:57" x14ac:dyDescent="0.35">
      <c r="B16" t="s">
        <v>130</v>
      </c>
      <c r="C16" s="7">
        <v>141.959</v>
      </c>
      <c r="D16" s="7">
        <v>3.3519999999999999</v>
      </c>
      <c r="E16" s="7">
        <v>24.745000000000001</v>
      </c>
      <c r="F16" s="7">
        <v>5.9320000000000004</v>
      </c>
      <c r="G16" s="7">
        <v>14.054</v>
      </c>
      <c r="H16" s="7">
        <v>4.66</v>
      </c>
      <c r="I16" s="7">
        <v>15.413</v>
      </c>
      <c r="J16" s="7">
        <v>41.609000000000002</v>
      </c>
      <c r="K16" s="7">
        <v>28.832000000000001</v>
      </c>
      <c r="L16" s="7">
        <v>3.3620000000000001</v>
      </c>
      <c r="M16" s="7"/>
      <c r="N16" s="7">
        <v>310.74900000000002</v>
      </c>
      <c r="O16" s="7">
        <v>17.756</v>
      </c>
      <c r="P16" s="7">
        <v>66.31</v>
      </c>
      <c r="Q16" s="7">
        <v>17.155999999999999</v>
      </c>
      <c r="R16" s="7">
        <v>36.838999999999999</v>
      </c>
      <c r="S16" s="7">
        <v>13.336</v>
      </c>
      <c r="T16" s="7">
        <v>32.36</v>
      </c>
      <c r="U16" s="7">
        <v>45.890999999999998</v>
      </c>
      <c r="V16" s="7">
        <v>68.62</v>
      </c>
      <c r="W16" s="7">
        <v>12.478999999999999</v>
      </c>
      <c r="Y16" s="7">
        <v>262.66399999999999</v>
      </c>
      <c r="Z16" s="7">
        <v>7.2859999999999996</v>
      </c>
      <c r="AA16" s="7">
        <v>52.073999999999998</v>
      </c>
      <c r="AB16" s="7">
        <v>6.8440000000000003</v>
      </c>
      <c r="AC16" s="7">
        <v>18.690000000000001</v>
      </c>
      <c r="AD16" s="7">
        <v>8.7550000000000008</v>
      </c>
      <c r="AE16" s="7">
        <v>23.85</v>
      </c>
      <c r="AF16" s="7">
        <v>80.269000000000005</v>
      </c>
      <c r="AG16" s="7">
        <v>56.999000000000002</v>
      </c>
      <c r="AH16" s="7">
        <v>7.8979999999999997</v>
      </c>
      <c r="AJ16" s="7">
        <v>99.495000000000005</v>
      </c>
      <c r="AK16" s="7">
        <v>3.0219999999999998</v>
      </c>
      <c r="AL16" s="7">
        <v>30.702000000000002</v>
      </c>
      <c r="AM16" s="7">
        <v>0.77200000000000002</v>
      </c>
      <c r="AN16" s="7">
        <v>9.7289999999999992</v>
      </c>
      <c r="AO16" s="7">
        <v>3.3769999999999998</v>
      </c>
      <c r="AP16" s="7">
        <v>9.7710000000000008</v>
      </c>
      <c r="AQ16" s="7">
        <v>16.789000000000001</v>
      </c>
      <c r="AR16" s="7">
        <v>22.666</v>
      </c>
      <c r="AS16" s="7">
        <v>2.6669999999999998</v>
      </c>
      <c r="AU16" s="7">
        <v>12338.700999999999</v>
      </c>
      <c r="AV16" s="7">
        <v>880.26900000000001</v>
      </c>
      <c r="AW16" s="7">
        <v>2512.971</v>
      </c>
      <c r="AX16" s="7">
        <v>859.00400000000002</v>
      </c>
      <c r="AY16" s="7">
        <v>1799.8620000000001</v>
      </c>
      <c r="AZ16" s="7">
        <v>812.11</v>
      </c>
      <c r="BA16" s="7">
        <v>1213.08</v>
      </c>
      <c r="BB16" s="7">
        <v>1707.076</v>
      </c>
      <c r="BC16" s="7">
        <v>1946.9380000000001</v>
      </c>
      <c r="BD16" s="7">
        <v>594.13300000000004</v>
      </c>
    </row>
    <row r="17" spans="1:56" x14ac:dyDescent="0.35">
      <c r="B17" t="s">
        <v>131</v>
      </c>
      <c r="C17" s="7">
        <v>144.37100000000001</v>
      </c>
      <c r="D17" s="7">
        <v>3.3639999999999999</v>
      </c>
      <c r="E17" s="7">
        <v>24.655999999999999</v>
      </c>
      <c r="F17" s="7">
        <v>6.0780000000000003</v>
      </c>
      <c r="G17" s="7">
        <v>16.009</v>
      </c>
      <c r="H17" s="7">
        <v>4.7130000000000001</v>
      </c>
      <c r="I17" s="7">
        <v>15.377000000000001</v>
      </c>
      <c r="J17" s="7">
        <v>42.293999999999997</v>
      </c>
      <c r="K17" s="7">
        <v>28.498000000000001</v>
      </c>
      <c r="L17" s="7">
        <v>3.3820000000000001</v>
      </c>
      <c r="M17" s="7"/>
      <c r="N17" s="7">
        <v>311.86099999999999</v>
      </c>
      <c r="O17" s="7">
        <v>18.016999999999999</v>
      </c>
      <c r="P17" s="7">
        <v>66.786000000000001</v>
      </c>
      <c r="Q17" s="7">
        <v>17.265000000000001</v>
      </c>
      <c r="R17" s="7">
        <v>36.427999999999997</v>
      </c>
      <c r="S17" s="7">
        <v>13.208</v>
      </c>
      <c r="T17" s="7">
        <v>33.149000000000001</v>
      </c>
      <c r="U17" s="7">
        <v>46.087000000000003</v>
      </c>
      <c r="V17" s="7">
        <v>68.463999999999999</v>
      </c>
      <c r="W17" s="7">
        <v>12.457000000000001</v>
      </c>
      <c r="Y17" s="7">
        <v>263.32600000000002</v>
      </c>
      <c r="Z17" s="7">
        <v>7.234</v>
      </c>
      <c r="AA17" s="7">
        <v>52.116999999999997</v>
      </c>
      <c r="AB17" s="7">
        <v>6.798</v>
      </c>
      <c r="AC17" s="7">
        <v>18.745000000000001</v>
      </c>
      <c r="AD17" s="7">
        <v>8.6319999999999997</v>
      </c>
      <c r="AE17" s="7">
        <v>24.25</v>
      </c>
      <c r="AF17" s="7">
        <v>80.069000000000003</v>
      </c>
      <c r="AG17" s="7">
        <v>57.414000000000001</v>
      </c>
      <c r="AH17" s="7">
        <v>8.0660000000000007</v>
      </c>
      <c r="AJ17" s="7">
        <v>99.081000000000003</v>
      </c>
      <c r="AK17" s="7">
        <v>3.085</v>
      </c>
      <c r="AL17" s="7">
        <v>30.853999999999999</v>
      </c>
      <c r="AM17" s="7">
        <v>0.69399999999999995</v>
      </c>
      <c r="AN17" s="7">
        <v>9.7620000000000005</v>
      </c>
      <c r="AO17" s="7">
        <v>3.367</v>
      </c>
      <c r="AP17" s="7">
        <v>9.7720000000000002</v>
      </c>
      <c r="AQ17" s="7">
        <v>16.472999999999999</v>
      </c>
      <c r="AR17" s="7">
        <v>22.515000000000001</v>
      </c>
      <c r="AS17" s="7">
        <v>2.5590000000000002</v>
      </c>
      <c r="AU17" s="7">
        <v>12382.394</v>
      </c>
      <c r="AV17" s="7">
        <v>879.25900000000001</v>
      </c>
      <c r="AW17" s="7">
        <v>2511.85</v>
      </c>
      <c r="AX17" s="7">
        <v>862.101</v>
      </c>
      <c r="AY17" s="7">
        <v>1820.1020000000001</v>
      </c>
      <c r="AZ17" s="7">
        <v>815.30700000000002</v>
      </c>
      <c r="BA17" s="7">
        <v>1218.646</v>
      </c>
      <c r="BB17" s="7">
        <v>1713.14</v>
      </c>
      <c r="BC17" s="7">
        <v>1948.672</v>
      </c>
      <c r="BD17" s="7">
        <v>600.04700000000003</v>
      </c>
    </row>
    <row r="18" spans="1:56" x14ac:dyDescent="0.35">
      <c r="B18" t="s">
        <v>132</v>
      </c>
      <c r="C18" s="7">
        <v>144.02500000000001</v>
      </c>
      <c r="D18" s="7">
        <v>3.3319999999999999</v>
      </c>
      <c r="E18" s="7">
        <v>24.969000000000001</v>
      </c>
      <c r="F18" s="7">
        <v>5.976</v>
      </c>
      <c r="G18" s="7">
        <v>16.015000000000001</v>
      </c>
      <c r="H18" s="7">
        <v>4.7649999999999997</v>
      </c>
      <c r="I18" s="7">
        <v>15.201000000000001</v>
      </c>
      <c r="J18" s="7">
        <v>42.08</v>
      </c>
      <c r="K18" s="7">
        <v>28.318000000000001</v>
      </c>
      <c r="L18" s="7">
        <v>3.3690000000000002</v>
      </c>
      <c r="M18" s="7"/>
      <c r="N18" s="7">
        <v>312.19299999999998</v>
      </c>
      <c r="O18" s="7">
        <v>17.869</v>
      </c>
      <c r="P18" s="7">
        <v>66.92</v>
      </c>
      <c r="Q18" s="7">
        <v>17.315000000000001</v>
      </c>
      <c r="R18" s="7">
        <v>36.218000000000004</v>
      </c>
      <c r="S18" s="7">
        <v>13.315</v>
      </c>
      <c r="T18" s="7">
        <v>33.616</v>
      </c>
      <c r="U18" s="7">
        <v>45.926000000000002</v>
      </c>
      <c r="V18" s="7">
        <v>68.382000000000005</v>
      </c>
      <c r="W18" s="7">
        <v>12.632999999999999</v>
      </c>
      <c r="Y18" s="7">
        <v>262.96199999999999</v>
      </c>
      <c r="Z18" s="7">
        <v>7.1829999999999998</v>
      </c>
      <c r="AA18" s="7">
        <v>52.293999999999997</v>
      </c>
      <c r="AB18" s="7">
        <v>6.7759999999999998</v>
      </c>
      <c r="AC18" s="7">
        <v>19.064</v>
      </c>
      <c r="AD18" s="7">
        <v>8.6560000000000006</v>
      </c>
      <c r="AE18" s="7">
        <v>24.321999999999999</v>
      </c>
      <c r="AF18" s="7">
        <v>79.760000000000005</v>
      </c>
      <c r="AG18" s="7">
        <v>56.792000000000002</v>
      </c>
      <c r="AH18" s="7">
        <v>8.1129999999999995</v>
      </c>
      <c r="AJ18" s="7">
        <v>98.908000000000001</v>
      </c>
      <c r="AK18" s="7">
        <v>3.0750000000000002</v>
      </c>
      <c r="AL18" s="7">
        <v>31.132999999999999</v>
      </c>
      <c r="AM18" s="7">
        <v>0.69599999999999995</v>
      </c>
      <c r="AN18" s="7">
        <v>9.7929999999999993</v>
      </c>
      <c r="AO18" s="7">
        <v>3.3639999999999999</v>
      </c>
      <c r="AP18" s="7">
        <v>9.5709999999999997</v>
      </c>
      <c r="AQ18" s="7">
        <v>16.436</v>
      </c>
      <c r="AR18" s="7">
        <v>22.248999999999999</v>
      </c>
      <c r="AS18" s="7">
        <v>2.593</v>
      </c>
      <c r="AU18" s="7">
        <v>12342.183000000001</v>
      </c>
      <c r="AV18" s="7">
        <v>872.34299999999996</v>
      </c>
      <c r="AW18" s="7">
        <v>2511.8620000000001</v>
      </c>
      <c r="AX18" s="7">
        <v>860.54</v>
      </c>
      <c r="AY18" s="7">
        <v>1818.83</v>
      </c>
      <c r="AZ18" s="7">
        <v>815.78399999999999</v>
      </c>
      <c r="BA18" s="7">
        <v>1208.4380000000001</v>
      </c>
      <c r="BB18" s="7">
        <v>1704.502</v>
      </c>
      <c r="BC18" s="7">
        <v>1940.1869999999999</v>
      </c>
      <c r="BD18" s="7">
        <v>596.28599999999994</v>
      </c>
    </row>
    <row r="19" spans="1:56" x14ac:dyDescent="0.35">
      <c r="B19" t="s">
        <v>133</v>
      </c>
      <c r="C19" s="7">
        <v>144.54</v>
      </c>
      <c r="D19" s="7">
        <v>3.3460000000000001</v>
      </c>
      <c r="E19" s="7">
        <v>25.052</v>
      </c>
      <c r="F19" s="7">
        <v>6.0890000000000004</v>
      </c>
      <c r="G19" s="7">
        <v>16.064</v>
      </c>
      <c r="H19" s="7">
        <v>4.7590000000000003</v>
      </c>
      <c r="I19" s="7">
        <v>15.537000000000001</v>
      </c>
      <c r="J19" s="7">
        <v>42.143000000000001</v>
      </c>
      <c r="K19" s="7">
        <v>28.088999999999999</v>
      </c>
      <c r="L19" s="7">
        <v>3.4620000000000002</v>
      </c>
      <c r="M19" s="7"/>
      <c r="N19" s="7">
        <v>314.548</v>
      </c>
      <c r="O19" s="7">
        <v>18.143999999999998</v>
      </c>
      <c r="P19" s="7">
        <v>67.349000000000004</v>
      </c>
      <c r="Q19" s="7">
        <v>17.337</v>
      </c>
      <c r="R19" s="7">
        <v>36.847999999999999</v>
      </c>
      <c r="S19" s="7">
        <v>13.247</v>
      </c>
      <c r="T19" s="7">
        <v>34.314999999999998</v>
      </c>
      <c r="U19" s="7">
        <v>46.069000000000003</v>
      </c>
      <c r="V19" s="7">
        <v>68.504000000000005</v>
      </c>
      <c r="W19" s="7">
        <v>12.734999999999999</v>
      </c>
      <c r="Y19" s="7">
        <v>263.96199999999999</v>
      </c>
      <c r="Z19" s="7">
        <v>7.1719999999999997</v>
      </c>
      <c r="AA19" s="7">
        <v>52.624000000000002</v>
      </c>
      <c r="AB19" s="7">
        <v>6.74</v>
      </c>
      <c r="AC19" s="7">
        <v>19.068000000000001</v>
      </c>
      <c r="AD19" s="7">
        <v>8.6240000000000006</v>
      </c>
      <c r="AE19" s="7">
        <v>24.780999999999999</v>
      </c>
      <c r="AF19" s="7">
        <v>79.941000000000003</v>
      </c>
      <c r="AG19" s="7">
        <v>56.774999999999999</v>
      </c>
      <c r="AH19" s="7">
        <v>8.2370000000000001</v>
      </c>
      <c r="AJ19" s="7">
        <v>99.515000000000001</v>
      </c>
      <c r="AK19" s="7">
        <v>3.1869999999999998</v>
      </c>
      <c r="AL19" s="7">
        <v>31.387</v>
      </c>
      <c r="AM19" s="7">
        <v>0.71299999999999997</v>
      </c>
      <c r="AN19" s="7">
        <v>9.8000000000000007</v>
      </c>
      <c r="AO19" s="7">
        <v>3.3639999999999999</v>
      </c>
      <c r="AP19" s="7">
        <v>9.8970000000000002</v>
      </c>
      <c r="AQ19" s="7">
        <v>16.350999999999999</v>
      </c>
      <c r="AR19" s="7">
        <v>22.193000000000001</v>
      </c>
      <c r="AS19" s="7">
        <v>2.6230000000000002</v>
      </c>
      <c r="AU19" s="7">
        <v>12465.535</v>
      </c>
      <c r="AV19" s="7">
        <v>893.42499999999995</v>
      </c>
      <c r="AW19" s="7">
        <v>2530.4940000000001</v>
      </c>
      <c r="AX19" s="7">
        <v>866.34500000000003</v>
      </c>
      <c r="AY19" s="7">
        <v>1846.213</v>
      </c>
      <c r="AZ19" s="7">
        <v>823.7</v>
      </c>
      <c r="BA19" s="7">
        <v>1234.0550000000001</v>
      </c>
      <c r="BB19" s="7">
        <v>1713.383</v>
      </c>
      <c r="BC19" s="7">
        <v>1938.386</v>
      </c>
      <c r="BD19" s="7">
        <v>606.26900000000001</v>
      </c>
    </row>
    <row r="20" spans="1:56" x14ac:dyDescent="0.35">
      <c r="B20" t="s">
        <v>134</v>
      </c>
      <c r="C20" s="7">
        <v>145.69999999999999</v>
      </c>
      <c r="D20" s="7">
        <v>3.4420000000000002</v>
      </c>
      <c r="E20" s="7">
        <v>25.143999999999998</v>
      </c>
      <c r="F20" s="7">
        <v>6.3170000000000002</v>
      </c>
      <c r="G20" s="7">
        <v>16.617999999999999</v>
      </c>
      <c r="H20" s="7">
        <v>4.8049999999999997</v>
      </c>
      <c r="I20" s="7">
        <v>15.683999999999999</v>
      </c>
      <c r="J20" s="7">
        <v>41.884999999999998</v>
      </c>
      <c r="K20" s="7">
        <v>28.268999999999998</v>
      </c>
      <c r="L20" s="7">
        <v>3.536</v>
      </c>
      <c r="M20" s="7"/>
      <c r="N20" s="7">
        <v>313.95</v>
      </c>
      <c r="O20" s="7">
        <v>18.303999999999998</v>
      </c>
      <c r="P20" s="7">
        <v>67.537000000000006</v>
      </c>
      <c r="Q20" s="7">
        <v>17.332999999999998</v>
      </c>
      <c r="R20" s="7">
        <v>35.161000000000001</v>
      </c>
      <c r="S20" s="7">
        <v>13.365</v>
      </c>
      <c r="T20" s="7">
        <v>34.805</v>
      </c>
      <c r="U20" s="7">
        <v>46.073</v>
      </c>
      <c r="V20" s="7">
        <v>68.631</v>
      </c>
      <c r="W20" s="7">
        <v>12.742000000000001</v>
      </c>
      <c r="Y20" s="7">
        <v>267.642</v>
      </c>
      <c r="Z20" s="7">
        <v>7.1870000000000003</v>
      </c>
      <c r="AA20" s="7">
        <v>52.695999999999998</v>
      </c>
      <c r="AB20" s="7">
        <v>6.681</v>
      </c>
      <c r="AC20" s="7">
        <v>21.420999999999999</v>
      </c>
      <c r="AD20" s="7">
        <v>8.6509999999999998</v>
      </c>
      <c r="AE20" s="7">
        <v>25.09</v>
      </c>
      <c r="AF20" s="7">
        <v>80.576999999999998</v>
      </c>
      <c r="AG20" s="7">
        <v>57.075000000000003</v>
      </c>
      <c r="AH20" s="7">
        <v>8.2629999999999999</v>
      </c>
      <c r="AJ20" s="7">
        <v>100.512</v>
      </c>
      <c r="AK20" s="7">
        <v>3.1120000000000001</v>
      </c>
      <c r="AL20" s="7">
        <v>31.465</v>
      </c>
      <c r="AM20" s="7">
        <v>0.73499999999999999</v>
      </c>
      <c r="AN20" s="7">
        <v>9.9060000000000006</v>
      </c>
      <c r="AO20" s="7">
        <v>3.4129999999999998</v>
      </c>
      <c r="AP20" s="7">
        <v>10.186999999999999</v>
      </c>
      <c r="AQ20" s="7">
        <v>16.739000000000001</v>
      </c>
      <c r="AR20" s="7">
        <v>22.268999999999998</v>
      </c>
      <c r="AS20" s="7">
        <v>2.6859999999999999</v>
      </c>
      <c r="AU20" s="7">
        <v>12516.949000000001</v>
      </c>
      <c r="AV20" s="7">
        <v>893.19200000000001</v>
      </c>
      <c r="AW20" s="7">
        <v>2535.643</v>
      </c>
      <c r="AX20" s="7">
        <v>864.80399999999997</v>
      </c>
      <c r="AY20" s="7">
        <v>1861.4459999999999</v>
      </c>
      <c r="AZ20" s="7">
        <v>827.06600000000003</v>
      </c>
      <c r="BA20" s="7">
        <v>1253.162</v>
      </c>
      <c r="BB20" s="7">
        <v>1720.9010000000001</v>
      </c>
      <c r="BC20" s="7">
        <v>1938.7049999999999</v>
      </c>
      <c r="BD20" s="7">
        <v>608.48400000000004</v>
      </c>
    </row>
    <row r="21" spans="1:56" x14ac:dyDescent="0.35">
      <c r="B21" t="s">
        <v>135</v>
      </c>
      <c r="C21" s="7">
        <v>146.41999999999999</v>
      </c>
      <c r="D21" s="7">
        <v>3.4079999999999999</v>
      </c>
      <c r="E21" s="7">
        <v>25.268999999999998</v>
      </c>
      <c r="F21" s="7">
        <v>6.306</v>
      </c>
      <c r="G21" s="7">
        <v>16.768000000000001</v>
      </c>
      <c r="H21" s="7">
        <v>4.8410000000000002</v>
      </c>
      <c r="I21" s="7">
        <v>15.77</v>
      </c>
      <c r="J21" s="7">
        <v>42.113</v>
      </c>
      <c r="K21" s="7">
        <v>28.324999999999999</v>
      </c>
      <c r="L21" s="7">
        <v>3.6190000000000002</v>
      </c>
      <c r="M21" s="7"/>
      <c r="N21" s="7">
        <v>315.74799999999999</v>
      </c>
      <c r="O21" s="7">
        <v>18.244</v>
      </c>
      <c r="P21" s="7">
        <v>67.941999999999993</v>
      </c>
      <c r="Q21" s="7">
        <v>17.297999999999998</v>
      </c>
      <c r="R21" s="7">
        <v>35.866999999999997</v>
      </c>
      <c r="S21" s="7">
        <v>13.307</v>
      </c>
      <c r="T21" s="7">
        <v>35.298000000000002</v>
      </c>
      <c r="U21" s="7">
        <v>46.067999999999998</v>
      </c>
      <c r="V21" s="7">
        <v>68.781999999999996</v>
      </c>
      <c r="W21" s="7">
        <v>12.942</v>
      </c>
      <c r="Y21" s="7">
        <v>268.613</v>
      </c>
      <c r="Z21" s="7">
        <v>7.1260000000000003</v>
      </c>
      <c r="AA21" s="7">
        <v>52.99</v>
      </c>
      <c r="AB21" s="7">
        <v>6.7850000000000001</v>
      </c>
      <c r="AC21" s="7">
        <v>21.605</v>
      </c>
      <c r="AD21" s="7">
        <v>8.6319999999999997</v>
      </c>
      <c r="AE21" s="7">
        <v>25.393000000000001</v>
      </c>
      <c r="AF21" s="7">
        <v>80.977000000000004</v>
      </c>
      <c r="AG21" s="7">
        <v>56.838000000000001</v>
      </c>
      <c r="AH21" s="7">
        <v>8.2669999999999995</v>
      </c>
      <c r="AJ21" s="7">
        <v>100.95099999999999</v>
      </c>
      <c r="AK21" s="7">
        <v>3.0979999999999999</v>
      </c>
      <c r="AL21" s="7">
        <v>31.457000000000001</v>
      </c>
      <c r="AM21" s="7">
        <v>0.73599999999999999</v>
      </c>
      <c r="AN21" s="7">
        <v>9.923</v>
      </c>
      <c r="AO21" s="7">
        <v>3.423</v>
      </c>
      <c r="AP21" s="7">
        <v>10.356999999999999</v>
      </c>
      <c r="AQ21" s="7">
        <v>16.837</v>
      </c>
      <c r="AR21" s="7">
        <v>22.385000000000002</v>
      </c>
      <c r="AS21" s="7">
        <v>2.7360000000000002</v>
      </c>
      <c r="AU21" s="7">
        <v>12553.105</v>
      </c>
      <c r="AV21" s="7">
        <v>889.07299999999998</v>
      </c>
      <c r="AW21" s="7">
        <v>2547.0909999999999</v>
      </c>
      <c r="AX21" s="7">
        <v>865.17899999999997</v>
      </c>
      <c r="AY21" s="7">
        <v>1874.777</v>
      </c>
      <c r="AZ21" s="7">
        <v>827.72799999999995</v>
      </c>
      <c r="BA21" s="7">
        <v>1266.8009999999999</v>
      </c>
      <c r="BB21" s="7">
        <v>1721.2909999999999</v>
      </c>
      <c r="BC21" s="7">
        <v>1937.818</v>
      </c>
      <c r="BD21" s="7">
        <v>610.24900000000002</v>
      </c>
    </row>
    <row r="22" spans="1:56" x14ac:dyDescent="0.35">
      <c r="B22" t="s">
        <v>136</v>
      </c>
      <c r="C22" s="7">
        <v>146.875</v>
      </c>
      <c r="D22" s="7">
        <v>3.4140000000000001</v>
      </c>
      <c r="E22" s="7">
        <v>25.274000000000001</v>
      </c>
      <c r="F22" s="7">
        <v>6.3570000000000002</v>
      </c>
      <c r="G22" s="7">
        <v>16.847000000000001</v>
      </c>
      <c r="H22" s="7">
        <v>4.8369999999999997</v>
      </c>
      <c r="I22" s="7">
        <v>15.765000000000001</v>
      </c>
      <c r="J22" s="7">
        <v>42.478000000000002</v>
      </c>
      <c r="K22" s="7">
        <v>28.314</v>
      </c>
      <c r="L22" s="7">
        <v>3.589</v>
      </c>
      <c r="M22" s="7"/>
      <c r="N22" s="7">
        <v>317.178</v>
      </c>
      <c r="O22" s="7">
        <v>18.393000000000001</v>
      </c>
      <c r="P22" s="7">
        <v>68.129000000000005</v>
      </c>
      <c r="Q22" s="7">
        <v>17.297000000000001</v>
      </c>
      <c r="R22" s="7">
        <v>35.593000000000004</v>
      </c>
      <c r="S22" s="7">
        <v>13.242000000000001</v>
      </c>
      <c r="T22" s="7">
        <v>35.957999999999998</v>
      </c>
      <c r="U22" s="7">
        <v>46.006999999999998</v>
      </c>
      <c r="V22" s="7">
        <v>69.546000000000006</v>
      </c>
      <c r="W22" s="7">
        <v>13.012</v>
      </c>
      <c r="Y22" s="7">
        <v>269.61900000000003</v>
      </c>
      <c r="Z22" s="7">
        <v>7.2060000000000004</v>
      </c>
      <c r="AA22" s="7">
        <v>53.098999999999997</v>
      </c>
      <c r="AB22" s="7">
        <v>6.79</v>
      </c>
      <c r="AC22" s="7">
        <v>21.353999999999999</v>
      </c>
      <c r="AD22" s="7">
        <v>8.641</v>
      </c>
      <c r="AE22" s="7">
        <v>25.7</v>
      </c>
      <c r="AF22" s="7">
        <v>81.861999999999995</v>
      </c>
      <c r="AG22" s="7">
        <v>56.610999999999997</v>
      </c>
      <c r="AH22" s="7">
        <v>8.3559999999999999</v>
      </c>
      <c r="AJ22" s="7">
        <v>101.244</v>
      </c>
      <c r="AK22" s="7">
        <v>3.0960000000000001</v>
      </c>
      <c r="AL22" s="7">
        <v>31.524999999999999</v>
      </c>
      <c r="AM22" s="7">
        <v>0.70499999999999996</v>
      </c>
      <c r="AN22" s="7">
        <v>9.8030000000000008</v>
      </c>
      <c r="AO22" s="7">
        <v>3.3969999999999998</v>
      </c>
      <c r="AP22" s="7">
        <v>10.534000000000001</v>
      </c>
      <c r="AQ22" s="7">
        <v>16.983000000000001</v>
      </c>
      <c r="AR22" s="7">
        <v>22.45</v>
      </c>
      <c r="AS22" s="7">
        <v>2.75</v>
      </c>
      <c r="AU22" s="7">
        <v>12590.351000000001</v>
      </c>
      <c r="AV22" s="7">
        <v>888.86699999999996</v>
      </c>
      <c r="AW22" s="7">
        <v>2556.3960000000002</v>
      </c>
      <c r="AX22" s="7">
        <v>867.62099999999998</v>
      </c>
      <c r="AY22" s="7">
        <v>1876.0239999999999</v>
      </c>
      <c r="AZ22" s="7">
        <v>829.70699999999999</v>
      </c>
      <c r="BA22" s="7">
        <v>1284.1099999999999</v>
      </c>
      <c r="BB22" s="7">
        <v>1727.4780000000001</v>
      </c>
      <c r="BC22" s="7">
        <v>1936.951</v>
      </c>
      <c r="BD22" s="7">
        <v>609.875</v>
      </c>
    </row>
    <row r="23" spans="1:56" x14ac:dyDescent="0.35">
      <c r="B23" t="s">
        <v>137</v>
      </c>
      <c r="C23" s="7">
        <v>147.245</v>
      </c>
      <c r="D23" s="7">
        <v>3.371</v>
      </c>
      <c r="E23" s="7">
        <v>25.379000000000001</v>
      </c>
      <c r="F23" s="7">
        <v>6.266</v>
      </c>
      <c r="G23" s="7">
        <v>16.946000000000002</v>
      </c>
      <c r="H23" s="7">
        <v>4.8330000000000002</v>
      </c>
      <c r="I23" s="7">
        <v>15.622999999999999</v>
      </c>
      <c r="J23" s="7">
        <v>42.793999999999997</v>
      </c>
      <c r="K23" s="7">
        <v>28.376999999999999</v>
      </c>
      <c r="L23" s="7">
        <v>3.6539999999999999</v>
      </c>
      <c r="M23" s="7"/>
      <c r="N23" s="7">
        <v>319.58100000000002</v>
      </c>
      <c r="O23" s="7">
        <v>18.381</v>
      </c>
      <c r="P23" s="7">
        <v>68.466999999999999</v>
      </c>
      <c r="Q23" s="7">
        <v>17.28</v>
      </c>
      <c r="R23" s="7">
        <v>35.473999999999997</v>
      </c>
      <c r="S23" s="7">
        <v>13.260999999999999</v>
      </c>
      <c r="T23" s="7">
        <v>36.256999999999998</v>
      </c>
      <c r="U23" s="7">
        <v>46.098999999999997</v>
      </c>
      <c r="V23" s="7">
        <v>71.286000000000001</v>
      </c>
      <c r="W23" s="7">
        <v>13.074999999999999</v>
      </c>
      <c r="Y23" s="7">
        <v>274.959</v>
      </c>
      <c r="Z23" s="7">
        <v>7.2069999999999999</v>
      </c>
      <c r="AA23" s="7">
        <v>53.145000000000003</v>
      </c>
      <c r="AB23" s="7">
        <v>6.83</v>
      </c>
      <c r="AC23" s="7">
        <v>21.443000000000001</v>
      </c>
      <c r="AD23" s="7">
        <v>8.6509999999999998</v>
      </c>
      <c r="AE23" s="7">
        <v>26.356000000000002</v>
      </c>
      <c r="AF23" s="7">
        <v>83.153000000000006</v>
      </c>
      <c r="AG23" s="7">
        <v>59.86</v>
      </c>
      <c r="AH23" s="7">
        <v>8.3149999999999995</v>
      </c>
      <c r="AJ23" s="7">
        <v>101.749</v>
      </c>
      <c r="AK23" s="7">
        <v>3.0990000000000002</v>
      </c>
      <c r="AL23" s="7">
        <v>31.498999999999999</v>
      </c>
      <c r="AM23" s="7">
        <v>0.70299999999999996</v>
      </c>
      <c r="AN23" s="7">
        <v>9.8360000000000003</v>
      </c>
      <c r="AO23" s="7">
        <v>3.391</v>
      </c>
      <c r="AP23" s="7">
        <v>10.586</v>
      </c>
      <c r="AQ23" s="7">
        <v>17.158999999999999</v>
      </c>
      <c r="AR23" s="7">
        <v>22.748000000000001</v>
      </c>
      <c r="AS23" s="7">
        <v>2.7269999999999999</v>
      </c>
      <c r="AU23" s="7">
        <v>12689.616</v>
      </c>
      <c r="AV23" s="7">
        <v>891.45500000000004</v>
      </c>
      <c r="AW23" s="7">
        <v>2560.6439999999998</v>
      </c>
      <c r="AX23" s="7">
        <v>872.24699999999996</v>
      </c>
      <c r="AY23" s="7">
        <v>1890.652</v>
      </c>
      <c r="AZ23" s="7">
        <v>834.31399999999996</v>
      </c>
      <c r="BA23" s="7">
        <v>1310.395</v>
      </c>
      <c r="BB23" s="7">
        <v>1737.0029999999999</v>
      </c>
      <c r="BC23" s="7">
        <v>1959.3219999999999</v>
      </c>
      <c r="BD23" s="7">
        <v>619.56899999999996</v>
      </c>
    </row>
    <row r="24" spans="1:56" x14ac:dyDescent="0.35">
      <c r="B24" t="s">
        <v>138</v>
      </c>
      <c r="C24" s="7">
        <v>148.08699999999999</v>
      </c>
      <c r="D24" s="7">
        <v>3.36</v>
      </c>
      <c r="E24" s="7">
        <v>25.184000000000001</v>
      </c>
      <c r="F24" s="7">
        <v>6.3849999999999998</v>
      </c>
      <c r="G24" s="7">
        <v>17.013000000000002</v>
      </c>
      <c r="H24" s="7">
        <v>4.827</v>
      </c>
      <c r="I24" s="7">
        <v>15.577999999999999</v>
      </c>
      <c r="J24" s="7">
        <v>43.033999999999999</v>
      </c>
      <c r="K24" s="7">
        <v>29.045999999999999</v>
      </c>
      <c r="L24" s="7">
        <v>3.66</v>
      </c>
      <c r="M24" s="7"/>
      <c r="N24" s="7">
        <v>319.48</v>
      </c>
      <c r="O24" s="7">
        <v>18.637</v>
      </c>
      <c r="P24" s="7">
        <v>68.436000000000007</v>
      </c>
      <c r="Q24" s="7">
        <v>17.126000000000001</v>
      </c>
      <c r="R24" s="7">
        <v>35.380000000000003</v>
      </c>
      <c r="S24" s="7">
        <v>13.298</v>
      </c>
      <c r="T24" s="7">
        <v>36.018999999999998</v>
      </c>
      <c r="U24" s="7">
        <v>46.49</v>
      </c>
      <c r="V24" s="7">
        <v>70.927999999999997</v>
      </c>
      <c r="W24" s="7">
        <v>13.166</v>
      </c>
      <c r="Y24" s="7">
        <v>276.11700000000002</v>
      </c>
      <c r="Z24" s="7">
        <v>7.08</v>
      </c>
      <c r="AA24" s="7">
        <v>53.363999999999997</v>
      </c>
      <c r="AB24" s="7">
        <v>6.8</v>
      </c>
      <c r="AC24" s="7">
        <v>21.684000000000001</v>
      </c>
      <c r="AD24" s="7">
        <v>8.6010000000000009</v>
      </c>
      <c r="AE24" s="7">
        <v>26.309000000000001</v>
      </c>
      <c r="AF24" s="7">
        <v>84.257999999999996</v>
      </c>
      <c r="AG24" s="7">
        <v>59.552999999999997</v>
      </c>
      <c r="AH24" s="7">
        <v>8.4670000000000005</v>
      </c>
      <c r="AJ24" s="7">
        <v>102.209</v>
      </c>
      <c r="AK24" s="7">
        <v>3.0710000000000002</v>
      </c>
      <c r="AL24" s="7">
        <v>31.361000000000001</v>
      </c>
      <c r="AM24" s="7">
        <v>0.70099999999999996</v>
      </c>
      <c r="AN24" s="7">
        <v>9.7889999999999997</v>
      </c>
      <c r="AO24" s="7">
        <v>3.3639999999999999</v>
      </c>
      <c r="AP24" s="7">
        <v>10.705</v>
      </c>
      <c r="AQ24" s="7">
        <v>17.486999999999998</v>
      </c>
      <c r="AR24" s="7">
        <v>22.97</v>
      </c>
      <c r="AS24" s="7">
        <v>2.76</v>
      </c>
      <c r="AU24" s="7">
        <v>12721.147999999999</v>
      </c>
      <c r="AV24" s="7">
        <v>891.66700000000003</v>
      </c>
      <c r="AW24" s="7">
        <v>2564.6129999999998</v>
      </c>
      <c r="AX24" s="7">
        <v>873.22699999999998</v>
      </c>
      <c r="AY24" s="7">
        <v>1915.7149999999999</v>
      </c>
      <c r="AZ24" s="7">
        <v>834.40200000000004</v>
      </c>
      <c r="BA24" s="7">
        <v>1288.4259999999999</v>
      </c>
      <c r="BB24" s="7">
        <v>1749.723</v>
      </c>
      <c r="BC24" s="7">
        <v>1963.883</v>
      </c>
      <c r="BD24" s="7">
        <v>625.11199999999997</v>
      </c>
    </row>
    <row r="25" spans="1:56" x14ac:dyDescent="0.35">
      <c r="B25" t="s">
        <v>143</v>
      </c>
      <c r="C25" s="7">
        <v>148.596</v>
      </c>
      <c r="D25" s="7">
        <v>3.3530000000000002</v>
      </c>
      <c r="E25" s="7">
        <v>25.218</v>
      </c>
      <c r="F25" s="7">
        <v>6.3920000000000003</v>
      </c>
      <c r="G25" s="7">
        <v>17.04</v>
      </c>
      <c r="H25" s="7">
        <v>4.7489999999999997</v>
      </c>
      <c r="I25" s="7">
        <v>15.723000000000001</v>
      </c>
      <c r="J25" s="7">
        <v>43.481000000000002</v>
      </c>
      <c r="K25" s="7">
        <v>29.007999999999999</v>
      </c>
      <c r="L25" s="7">
        <v>3.6320000000000001</v>
      </c>
      <c r="M25" s="7"/>
      <c r="N25" s="7">
        <v>320.16500000000002</v>
      </c>
      <c r="O25" s="7">
        <v>18.809999999999999</v>
      </c>
      <c r="P25" s="7">
        <v>69.445999999999998</v>
      </c>
      <c r="Q25" s="7">
        <v>17.088000000000001</v>
      </c>
      <c r="R25" s="7">
        <v>35.229999999999997</v>
      </c>
      <c r="S25" s="7">
        <v>13.401999999999999</v>
      </c>
      <c r="T25" s="7">
        <v>36.468000000000004</v>
      </c>
      <c r="U25" s="7">
        <v>47.311</v>
      </c>
      <c r="V25" s="7">
        <v>69.117999999999995</v>
      </c>
      <c r="W25" s="7">
        <v>13.292</v>
      </c>
      <c r="Y25" s="7">
        <v>277.35700000000003</v>
      </c>
      <c r="Z25" s="7">
        <v>7.226</v>
      </c>
      <c r="AA25" s="7">
        <v>53.484000000000002</v>
      </c>
      <c r="AB25" s="7">
        <v>6.7930000000000001</v>
      </c>
      <c r="AC25" s="7">
        <v>22.308</v>
      </c>
      <c r="AD25" s="7">
        <v>8.6140000000000008</v>
      </c>
      <c r="AE25" s="7">
        <v>25.908000000000001</v>
      </c>
      <c r="AF25" s="7">
        <v>84.718999999999994</v>
      </c>
      <c r="AG25" s="7">
        <v>59.786000000000001</v>
      </c>
      <c r="AH25" s="7">
        <v>8.5180000000000007</v>
      </c>
      <c r="AJ25" s="7">
        <v>101.935</v>
      </c>
      <c r="AK25" s="7">
        <v>3.085</v>
      </c>
      <c r="AL25" s="7">
        <v>31.683</v>
      </c>
      <c r="AM25" s="7">
        <v>0.70199999999999996</v>
      </c>
      <c r="AN25" s="7">
        <v>9.7409999999999997</v>
      </c>
      <c r="AO25" s="7">
        <v>3.37</v>
      </c>
      <c r="AP25" s="7">
        <v>10.657</v>
      </c>
      <c r="AQ25" s="7">
        <v>17.373999999999999</v>
      </c>
      <c r="AR25" s="7">
        <v>22.643999999999998</v>
      </c>
      <c r="AS25" s="7">
        <v>2.6789999999999998</v>
      </c>
      <c r="AU25" s="7">
        <v>12805.096</v>
      </c>
      <c r="AV25" s="7">
        <v>902.38099999999997</v>
      </c>
      <c r="AW25" s="7">
        <v>2585.5940000000001</v>
      </c>
      <c r="AX25" s="7">
        <v>874.19600000000003</v>
      </c>
      <c r="AY25" s="7">
        <v>1934.885</v>
      </c>
      <c r="AZ25" s="7">
        <v>837.67899999999997</v>
      </c>
      <c r="BA25" s="7">
        <v>1301.2760000000001</v>
      </c>
      <c r="BB25" s="7">
        <v>1755.19</v>
      </c>
      <c r="BC25" s="7">
        <v>1971.6959999999999</v>
      </c>
      <c r="BD25" s="7">
        <v>627.447</v>
      </c>
    </row>
    <row r="26" spans="1:56" x14ac:dyDescent="0.35">
      <c r="B26" t="s">
        <v>144</v>
      </c>
      <c r="C26" s="7">
        <v>148.66800000000001</v>
      </c>
      <c r="D26" s="7">
        <v>3.419</v>
      </c>
      <c r="E26" s="7">
        <v>25.25</v>
      </c>
      <c r="F26" s="7">
        <v>6.3620000000000001</v>
      </c>
      <c r="G26" s="7">
        <v>17.213999999999999</v>
      </c>
      <c r="H26" s="7">
        <v>4.8650000000000002</v>
      </c>
      <c r="I26" s="7">
        <v>16.241</v>
      </c>
      <c r="J26" s="7">
        <v>43.429000000000002</v>
      </c>
      <c r="K26" s="7">
        <v>28.253</v>
      </c>
      <c r="L26" s="7">
        <v>3.6360000000000001</v>
      </c>
      <c r="M26" s="7"/>
      <c r="N26" s="7">
        <v>320.892</v>
      </c>
      <c r="O26" s="7">
        <v>18.838999999999999</v>
      </c>
      <c r="P26" s="7">
        <v>70.113</v>
      </c>
      <c r="Q26" s="7">
        <v>17.248000000000001</v>
      </c>
      <c r="R26" s="7">
        <v>35.225000000000001</v>
      </c>
      <c r="S26" s="7">
        <v>13.404999999999999</v>
      </c>
      <c r="T26" s="7">
        <v>36.688000000000002</v>
      </c>
      <c r="U26" s="7">
        <v>47.171999999999997</v>
      </c>
      <c r="V26" s="7">
        <v>68.915999999999997</v>
      </c>
      <c r="W26" s="7">
        <v>13.285</v>
      </c>
      <c r="Y26" s="7">
        <v>277.71199999999999</v>
      </c>
      <c r="Z26" s="7">
        <v>7.2850000000000001</v>
      </c>
      <c r="AA26" s="7">
        <v>53.536999999999999</v>
      </c>
      <c r="AB26" s="7">
        <v>6.9210000000000003</v>
      </c>
      <c r="AC26" s="7">
        <v>22.231000000000002</v>
      </c>
      <c r="AD26" s="7">
        <v>8.6739999999999995</v>
      </c>
      <c r="AE26" s="7">
        <v>26.571999999999999</v>
      </c>
      <c r="AF26" s="7">
        <v>84.400999999999996</v>
      </c>
      <c r="AG26" s="7">
        <v>59.573999999999998</v>
      </c>
      <c r="AH26" s="7">
        <v>8.516</v>
      </c>
      <c r="AJ26" s="7">
        <v>102.07</v>
      </c>
      <c r="AK26" s="7">
        <v>3.113</v>
      </c>
      <c r="AL26" s="7">
        <v>31.751000000000001</v>
      </c>
      <c r="AM26" s="7">
        <v>0.70599999999999996</v>
      </c>
      <c r="AN26" s="7">
        <v>9.8350000000000009</v>
      </c>
      <c r="AO26" s="7">
        <v>3.37</v>
      </c>
      <c r="AP26" s="7">
        <v>10.509</v>
      </c>
      <c r="AQ26" s="7">
        <v>17.539000000000001</v>
      </c>
      <c r="AR26" s="7">
        <v>22.602</v>
      </c>
      <c r="AS26" s="7">
        <v>2.6459999999999999</v>
      </c>
      <c r="AU26" s="7">
        <v>12851.781999999999</v>
      </c>
      <c r="AV26" s="7">
        <v>903.46500000000003</v>
      </c>
      <c r="AW26" s="7">
        <v>2599.9659999999999</v>
      </c>
      <c r="AX26" s="7">
        <v>876.75900000000001</v>
      </c>
      <c r="AY26" s="7">
        <v>1959.31</v>
      </c>
      <c r="AZ26" s="7">
        <v>842.35</v>
      </c>
      <c r="BA26" s="7">
        <v>1303.607</v>
      </c>
      <c r="BB26" s="7">
        <v>1761.3810000000001</v>
      </c>
      <c r="BC26" s="7">
        <v>1957.146</v>
      </c>
      <c r="BD26" s="7">
        <v>632.399</v>
      </c>
    </row>
    <row r="27" spans="1:56" x14ac:dyDescent="0.35">
      <c r="B27" t="s">
        <v>145</v>
      </c>
      <c r="C27" s="7">
        <v>149.01400000000001</v>
      </c>
      <c r="D27" s="7">
        <v>3.472</v>
      </c>
      <c r="E27" s="7">
        <v>25.248000000000001</v>
      </c>
      <c r="F27" s="7">
        <v>6.431</v>
      </c>
      <c r="G27" s="7">
        <v>17.242999999999999</v>
      </c>
      <c r="H27" s="7">
        <v>4.7839999999999998</v>
      </c>
      <c r="I27" s="7">
        <v>16.388000000000002</v>
      </c>
      <c r="J27" s="7">
        <v>43.48</v>
      </c>
      <c r="K27" s="7">
        <v>28.327999999999999</v>
      </c>
      <c r="L27" s="7">
        <v>3.64</v>
      </c>
      <c r="N27" s="7">
        <v>321.56299999999999</v>
      </c>
      <c r="O27" s="7">
        <v>18.995000000000001</v>
      </c>
      <c r="P27" s="7">
        <v>69.957999999999998</v>
      </c>
      <c r="Q27" s="7">
        <v>17.469000000000001</v>
      </c>
      <c r="R27" s="7">
        <v>34.948999999999998</v>
      </c>
      <c r="S27" s="7">
        <v>13.419</v>
      </c>
      <c r="T27" s="7">
        <v>36.996000000000002</v>
      </c>
      <c r="U27" s="7">
        <v>47.399000000000001</v>
      </c>
      <c r="V27" s="7">
        <v>68.998999999999995</v>
      </c>
      <c r="W27" s="7">
        <v>13.379</v>
      </c>
      <c r="Y27" s="7">
        <v>278.97300000000001</v>
      </c>
      <c r="Z27" s="7">
        <v>7.2750000000000004</v>
      </c>
      <c r="AA27" s="7">
        <v>53.326000000000001</v>
      </c>
      <c r="AB27" s="7">
        <v>6.8129999999999997</v>
      </c>
      <c r="AC27" s="7">
        <v>22.611000000000001</v>
      </c>
      <c r="AD27" s="7">
        <v>8.6649999999999991</v>
      </c>
      <c r="AE27" s="7">
        <v>26.823</v>
      </c>
      <c r="AF27" s="7">
        <v>85.183000000000007</v>
      </c>
      <c r="AG27" s="7">
        <v>59.703000000000003</v>
      </c>
      <c r="AH27" s="7">
        <v>8.5709999999999997</v>
      </c>
      <c r="AJ27" s="7">
        <v>102.465</v>
      </c>
      <c r="AK27" s="7">
        <v>3.1240000000000001</v>
      </c>
      <c r="AL27" s="7">
        <v>31.869</v>
      </c>
      <c r="AM27" s="7">
        <v>0.71</v>
      </c>
      <c r="AN27" s="7">
        <v>9.7490000000000006</v>
      </c>
      <c r="AO27" s="7">
        <v>3.371</v>
      </c>
      <c r="AP27" s="7">
        <v>10.51</v>
      </c>
      <c r="AQ27" s="7">
        <v>17.597999999999999</v>
      </c>
      <c r="AR27" s="7">
        <v>22.811</v>
      </c>
      <c r="AS27" s="7">
        <v>2.7210000000000001</v>
      </c>
      <c r="AU27" s="7">
        <v>12933.002</v>
      </c>
      <c r="AV27" s="7">
        <v>910.25800000000004</v>
      </c>
      <c r="AW27" s="7">
        <v>2609.011</v>
      </c>
      <c r="AX27" s="7">
        <v>879.51800000000003</v>
      </c>
      <c r="AY27" s="7">
        <v>1982.143</v>
      </c>
      <c r="AZ27" s="7">
        <v>850.73299999999995</v>
      </c>
      <c r="BA27" s="7">
        <v>1317.6980000000001</v>
      </c>
      <c r="BB27" s="7">
        <v>1771.009</v>
      </c>
      <c r="BC27" s="7">
        <v>1959.61</v>
      </c>
      <c r="BD27" s="7">
        <v>636.97799999999995</v>
      </c>
    </row>
    <row r="28" spans="1:56" x14ac:dyDescent="0.35">
      <c r="B28" t="s">
        <v>237</v>
      </c>
      <c r="C28" s="7">
        <v>149.465</v>
      </c>
      <c r="D28" s="7">
        <v>3.4470000000000001</v>
      </c>
      <c r="E28" s="7">
        <v>25.413</v>
      </c>
      <c r="F28" s="7">
        <v>6.45</v>
      </c>
      <c r="G28" s="7">
        <v>17.172000000000001</v>
      </c>
      <c r="H28" s="7">
        <v>4.7809999999999997</v>
      </c>
      <c r="I28" s="7">
        <v>16.661999999999999</v>
      </c>
      <c r="J28" s="7">
        <v>43.247</v>
      </c>
      <c r="K28" s="7">
        <v>28.649000000000001</v>
      </c>
      <c r="L28" s="7">
        <v>3.645</v>
      </c>
      <c r="N28" s="7">
        <v>320.81</v>
      </c>
      <c r="O28" s="7">
        <v>19.013999999999999</v>
      </c>
      <c r="P28" s="7">
        <v>69.638999999999996</v>
      </c>
      <c r="Q28" s="7">
        <v>17.388000000000002</v>
      </c>
      <c r="R28" s="7">
        <v>34.338000000000001</v>
      </c>
      <c r="S28" s="7">
        <v>13.423999999999999</v>
      </c>
      <c r="T28" s="7">
        <v>37.293999999999997</v>
      </c>
      <c r="U28" s="7">
        <v>47.335000000000001</v>
      </c>
      <c r="V28" s="7">
        <v>68.924000000000007</v>
      </c>
      <c r="W28" s="7">
        <v>13.455</v>
      </c>
      <c r="Y28" s="7">
        <v>279.392</v>
      </c>
      <c r="Z28" s="7">
        <v>7.3170000000000002</v>
      </c>
      <c r="AA28" s="7">
        <v>53.481999999999999</v>
      </c>
      <c r="AB28" s="7">
        <v>6.7939999999999996</v>
      </c>
      <c r="AC28" s="7">
        <v>22.673999999999999</v>
      </c>
      <c r="AD28" s="7">
        <v>8.6349999999999998</v>
      </c>
      <c r="AE28" s="7">
        <v>26.888999999999999</v>
      </c>
      <c r="AF28" s="7">
        <v>85.494</v>
      </c>
      <c r="AG28" s="7">
        <v>59.591999999999999</v>
      </c>
      <c r="AH28" s="7">
        <v>8.5150000000000006</v>
      </c>
      <c r="AJ28" s="7">
        <v>102.749</v>
      </c>
      <c r="AK28" s="7">
        <v>3.1469999999999998</v>
      </c>
      <c r="AL28" s="7">
        <v>32</v>
      </c>
      <c r="AM28" s="7">
        <v>0.71399999999999997</v>
      </c>
      <c r="AN28" s="7">
        <v>9.7949999999999999</v>
      </c>
      <c r="AO28" s="7">
        <v>3.3690000000000002</v>
      </c>
      <c r="AP28" s="7">
        <v>10.584</v>
      </c>
      <c r="AQ28" s="7">
        <v>17.533999999999999</v>
      </c>
      <c r="AR28" s="7">
        <v>22.876999999999999</v>
      </c>
      <c r="AS28" s="7">
        <v>2.7290000000000001</v>
      </c>
      <c r="AU28" s="7">
        <v>12965.768</v>
      </c>
      <c r="AV28" s="7">
        <v>920.48099999999999</v>
      </c>
      <c r="AW28" s="7">
        <v>2615.328</v>
      </c>
      <c r="AX28" s="7">
        <v>883.61900000000003</v>
      </c>
      <c r="AY28" s="7">
        <v>1984.2619999999999</v>
      </c>
      <c r="AZ28" s="7">
        <v>855.52</v>
      </c>
      <c r="BA28" s="7">
        <v>1321.287</v>
      </c>
      <c r="BB28" s="7">
        <v>1769.7370000000001</v>
      </c>
      <c r="BC28" s="7">
        <v>1959.9860000000001</v>
      </c>
      <c r="BD28" s="7">
        <v>639.12</v>
      </c>
    </row>
    <row r="29" spans="1:56" ht="57" customHeight="1" x14ac:dyDescent="0.35">
      <c r="C29" s="1" t="s">
        <v>5</v>
      </c>
      <c r="D29" s="1" t="s">
        <v>6</v>
      </c>
      <c r="E29" s="1" t="s">
        <v>7</v>
      </c>
      <c r="F29" s="1" t="s">
        <v>8</v>
      </c>
      <c r="G29" s="1" t="s">
        <v>9</v>
      </c>
      <c r="H29" s="1" t="s">
        <v>10</v>
      </c>
      <c r="I29" s="1" t="s">
        <v>11</v>
      </c>
      <c r="J29" s="1" t="s">
        <v>12</v>
      </c>
      <c r="K29" s="1" t="s">
        <v>13</v>
      </c>
      <c r="L29" s="1" t="s">
        <v>14</v>
      </c>
      <c r="O29" s="1" t="s">
        <v>5</v>
      </c>
      <c r="P29" s="1" t="s">
        <v>16</v>
      </c>
      <c r="Q29" s="1" t="s">
        <v>7</v>
      </c>
      <c r="R29" s="1" t="s">
        <v>8</v>
      </c>
      <c r="S29" s="1" t="s">
        <v>9</v>
      </c>
      <c r="T29" s="1" t="s">
        <v>10</v>
      </c>
      <c r="U29" s="1" t="s">
        <v>11</v>
      </c>
      <c r="V29" s="1" t="s">
        <v>15</v>
      </c>
      <c r="W29" s="1" t="s">
        <v>13</v>
      </c>
      <c r="X29" s="1" t="s">
        <v>14</v>
      </c>
      <c r="AA29" s="1"/>
      <c r="AB29" s="1"/>
      <c r="AC29" s="1"/>
      <c r="AD29" s="1"/>
      <c r="AE29" s="1"/>
      <c r="AF29" s="1"/>
      <c r="AG29" s="1"/>
      <c r="AH29" s="1"/>
      <c r="AI29" s="1"/>
      <c r="AJ29" s="1"/>
    </row>
    <row r="30" spans="1:56" ht="54.65" customHeight="1" x14ac:dyDescent="0.35">
      <c r="A30" s="4"/>
      <c r="B30" s="4" t="s">
        <v>120</v>
      </c>
      <c r="C30">
        <f t="shared" ref="C30:C45" si="0">C6*$D$1+N6*$O$1+AJ6*$AK$1+Y6*$Z$1</f>
        <v>251.98598532172085</v>
      </c>
      <c r="D30">
        <f t="shared" ref="D30:D45" si="1">D6*$D$1+O6*$O$1+AK6*$AK$1+Z6*$Z$1</f>
        <v>10.305314043847137</v>
      </c>
      <c r="E30">
        <f t="shared" ref="E30:E45" si="2">E6*$D$1+P6*$O$1+AL6*$AK$1+AA6*$Z$1</f>
        <v>51.545675569205642</v>
      </c>
      <c r="F30">
        <f t="shared" ref="F30:F45" si="3">F6*$D$1+Q6*$O$1+AM6*$AK$1+AB6*$Z$1</f>
        <v>10.221014953966138</v>
      </c>
      <c r="G30">
        <f t="shared" ref="G30:G45" si="4">G6*$D$1+R6*$O$1+AN6*$AK$1+AC6*$Z$1</f>
        <v>23.21772338036827</v>
      </c>
      <c r="H30">
        <f t="shared" ref="H30:H45" si="5">H6*$D$1+S6*$O$1+AO6*$AK$1+AD6*$Z$1</f>
        <v>9.528972202539606</v>
      </c>
      <c r="I30">
        <f t="shared" ref="I30:I45" si="6">I6*$D$1+T6*$O$1+AP6*$AK$1+AE6*$Z$1</f>
        <v>27.655432577520834</v>
      </c>
      <c r="J30">
        <f t="shared" ref="J30:J45" si="7">J6*$D$1+U6*$O$1+AQ6*$AK$1+AF6*$Z$1</f>
        <v>55.024856960685867</v>
      </c>
      <c r="K30">
        <f t="shared" ref="K30:K45" si="8">K6*$D$1+V6*$O$1+AR6*$AK$1+AG6*$Z$1</f>
        <v>55.339563980497786</v>
      </c>
      <c r="L30">
        <f t="shared" ref="L30:L45" si="9">L6*$D$1+W6*$O$1+AS6*$AK$1+AH6*$Z$1</f>
        <v>9.1472792310327371</v>
      </c>
      <c r="O30" s="7">
        <v>12982.427</v>
      </c>
      <c r="P30" s="7">
        <v>1001.962</v>
      </c>
      <c r="Q30" s="7">
        <v>2537.21</v>
      </c>
      <c r="R30" s="7">
        <v>910.35199999999998</v>
      </c>
      <c r="S30" s="7">
        <v>1834.7860000000001</v>
      </c>
      <c r="T30" s="7">
        <v>818.25900000000001</v>
      </c>
      <c r="U30" s="7">
        <v>1422.731</v>
      </c>
      <c r="V30" s="7">
        <v>1776.3030000000001</v>
      </c>
      <c r="W30" s="7">
        <v>2001.7940000000001</v>
      </c>
      <c r="X30" s="7">
        <v>664.38800000000003</v>
      </c>
      <c r="AA30" s="3"/>
      <c r="AB30" s="3"/>
      <c r="AC30" s="3"/>
      <c r="AD30" s="3"/>
      <c r="AE30" s="3"/>
      <c r="AF30" s="3"/>
      <c r="AG30" s="3"/>
      <c r="AH30" s="3"/>
      <c r="AI30" s="3"/>
      <c r="AJ30" s="3"/>
    </row>
    <row r="31" spans="1:56" x14ac:dyDescent="0.35">
      <c r="B31" t="s">
        <v>121</v>
      </c>
      <c r="C31">
        <f t="shared" si="0"/>
        <v>251.59901928166528</v>
      </c>
      <c r="D31">
        <f t="shared" si="1"/>
        <v>10.321241264828441</v>
      </c>
      <c r="E31">
        <f t="shared" si="2"/>
        <v>51.403750617069605</v>
      </c>
      <c r="F31">
        <f t="shared" si="3"/>
        <v>10.23009868303739</v>
      </c>
      <c r="G31">
        <f t="shared" si="4"/>
        <v>23.250281536245215</v>
      </c>
      <c r="H31">
        <f t="shared" si="5"/>
        <v>9.4905538000225249</v>
      </c>
      <c r="I31">
        <f t="shared" si="6"/>
        <v>27.28263253857272</v>
      </c>
      <c r="J31">
        <f t="shared" si="7"/>
        <v>55.183421155867563</v>
      </c>
      <c r="K31">
        <f t="shared" si="8"/>
        <v>55.386979445482027</v>
      </c>
      <c r="L31">
        <f t="shared" si="9"/>
        <v>9.0502612515485392</v>
      </c>
      <c r="O31" s="7">
        <v>12907.619000000001</v>
      </c>
      <c r="P31" s="7">
        <v>996.923</v>
      </c>
      <c r="Q31" s="7">
        <v>2535.1709999999998</v>
      </c>
      <c r="R31" s="7">
        <v>908.34199999999998</v>
      </c>
      <c r="S31" s="7">
        <v>1824.038</v>
      </c>
      <c r="T31" s="7">
        <v>817.77700000000004</v>
      </c>
      <c r="U31" s="7">
        <v>1381.884</v>
      </c>
      <c r="V31" s="7">
        <v>1771.7180000000001</v>
      </c>
      <c r="W31" s="7">
        <v>2002.8430000000001</v>
      </c>
      <c r="X31" s="7">
        <v>654.74699999999996</v>
      </c>
      <c r="AA31" s="3"/>
      <c r="AB31" s="3"/>
      <c r="AC31" s="3"/>
      <c r="AD31" s="3"/>
      <c r="AE31" s="3"/>
      <c r="AF31" s="3"/>
      <c r="AG31" s="3"/>
      <c r="AH31" s="3"/>
      <c r="AI31" s="3"/>
      <c r="AJ31" s="3"/>
    </row>
    <row r="32" spans="1:56" x14ac:dyDescent="0.35">
      <c r="B32" t="s">
        <v>122</v>
      </c>
      <c r="C32">
        <f t="shared" si="0"/>
        <v>224.06730078975528</v>
      </c>
      <c r="D32">
        <f t="shared" si="1"/>
        <v>9.7168424607234041</v>
      </c>
      <c r="E32">
        <f t="shared" si="2"/>
        <v>45.27944932286583</v>
      </c>
      <c r="F32">
        <f t="shared" si="3"/>
        <v>9.0277419206115326</v>
      </c>
      <c r="G32">
        <f t="shared" si="4"/>
        <v>21.224778834512726</v>
      </c>
      <c r="H32">
        <f t="shared" si="5"/>
        <v>9.1034984502871836</v>
      </c>
      <c r="I32">
        <f t="shared" si="6"/>
        <v>16.665484023059165</v>
      </c>
      <c r="J32">
        <f t="shared" si="7"/>
        <v>51.448087674328036</v>
      </c>
      <c r="K32">
        <f t="shared" si="8"/>
        <v>54.191638549722207</v>
      </c>
      <c r="L32">
        <f t="shared" si="9"/>
        <v>7.410003485387417</v>
      </c>
      <c r="O32" s="7">
        <v>11527.323</v>
      </c>
      <c r="P32" s="7">
        <v>915.36699999999996</v>
      </c>
      <c r="Q32" s="7">
        <v>2334.1579999999999</v>
      </c>
      <c r="R32" s="7">
        <v>854.78800000000001</v>
      </c>
      <c r="S32" s="7">
        <v>1681.9449999999999</v>
      </c>
      <c r="T32" s="7">
        <v>793.61900000000003</v>
      </c>
      <c r="U32" s="7">
        <v>857.04600000000005</v>
      </c>
      <c r="V32" s="7">
        <v>1597.527</v>
      </c>
      <c r="W32" s="7">
        <v>1949.933</v>
      </c>
      <c r="X32" s="7">
        <v>529.80399999999997</v>
      </c>
    </row>
    <row r="33" spans="2:36" x14ac:dyDescent="0.35">
      <c r="B33" t="s">
        <v>123</v>
      </c>
      <c r="C33">
        <f t="shared" si="0"/>
        <v>230.06577085014828</v>
      </c>
      <c r="D33">
        <f t="shared" si="1"/>
        <v>9.9515918436538033</v>
      </c>
      <c r="E33">
        <f t="shared" si="2"/>
        <v>46.630688144051732</v>
      </c>
      <c r="F33">
        <f t="shared" si="3"/>
        <v>9.141087675501165</v>
      </c>
      <c r="G33">
        <f t="shared" si="4"/>
        <v>21.853331662005406</v>
      </c>
      <c r="H33">
        <f t="shared" si="5"/>
        <v>9.1232728010736537</v>
      </c>
      <c r="I33">
        <f t="shared" si="6"/>
        <v>19.873794441915685</v>
      </c>
      <c r="J33">
        <f t="shared" si="7"/>
        <v>52.675562695913726</v>
      </c>
      <c r="K33">
        <f t="shared" si="8"/>
        <v>53.15405045775772</v>
      </c>
      <c r="L33">
        <f t="shared" si="9"/>
        <v>7.6626150600176448</v>
      </c>
      <c r="O33" s="7">
        <v>11757.683000000001</v>
      </c>
      <c r="P33" s="7">
        <v>902.56399999999996</v>
      </c>
      <c r="Q33" s="7">
        <v>2384.2890000000002</v>
      </c>
      <c r="R33" s="7">
        <v>856.49400000000003</v>
      </c>
      <c r="S33" s="7">
        <v>1694.2139999999999</v>
      </c>
      <c r="T33" s="7">
        <v>795.2</v>
      </c>
      <c r="U33" s="7">
        <v>1003.813</v>
      </c>
      <c r="V33" s="7">
        <v>1646.585</v>
      </c>
      <c r="W33" s="7">
        <v>1914.8520000000001</v>
      </c>
      <c r="X33" s="7">
        <v>547.80100000000004</v>
      </c>
      <c r="AA33" s="7"/>
      <c r="AB33" s="7"/>
      <c r="AC33" s="7"/>
      <c r="AD33" s="7"/>
      <c r="AE33" s="7"/>
      <c r="AF33" s="7"/>
      <c r="AG33" s="7"/>
      <c r="AH33" s="7"/>
      <c r="AI33" s="7"/>
      <c r="AJ33" s="7"/>
    </row>
    <row r="34" spans="2:36" x14ac:dyDescent="0.35">
      <c r="B34" t="s">
        <v>124</v>
      </c>
      <c r="C34">
        <f t="shared" si="0"/>
        <v>237.56889025428899</v>
      </c>
      <c r="D34">
        <f t="shared" si="1"/>
        <v>9.9590898469761253</v>
      </c>
      <c r="E34">
        <f t="shared" si="2"/>
        <v>48.646477705721153</v>
      </c>
      <c r="F34">
        <f t="shared" si="3"/>
        <v>9.4681099486635638</v>
      </c>
      <c r="G34">
        <f t="shared" si="4"/>
        <v>22.580842013758541</v>
      </c>
      <c r="H34">
        <f t="shared" si="5"/>
        <v>9.199970922648097</v>
      </c>
      <c r="I34">
        <f t="shared" si="6"/>
        <v>22.349601330805619</v>
      </c>
      <c r="J34">
        <f t="shared" si="7"/>
        <v>53.403337528859147</v>
      </c>
      <c r="K34">
        <f t="shared" si="8"/>
        <v>53.935504012125534</v>
      </c>
      <c r="L34">
        <f t="shared" si="9"/>
        <v>8.0255086413206698</v>
      </c>
      <c r="O34" s="7">
        <v>11973.718000000001</v>
      </c>
      <c r="P34" s="7">
        <v>890.05399999999997</v>
      </c>
      <c r="Q34" s="7">
        <v>2436.9259999999999</v>
      </c>
      <c r="R34" s="7">
        <v>858.399</v>
      </c>
      <c r="S34" s="7">
        <v>1705.472</v>
      </c>
      <c r="T34" s="7">
        <v>796.51800000000003</v>
      </c>
      <c r="U34" s="7">
        <v>1108.8699999999999</v>
      </c>
      <c r="V34" s="7">
        <v>1675.6310000000001</v>
      </c>
      <c r="W34" s="7">
        <v>1918.2449999999999</v>
      </c>
      <c r="X34" s="7">
        <v>571.43600000000004</v>
      </c>
      <c r="AA34" s="7"/>
      <c r="AB34" s="7"/>
      <c r="AC34" s="7"/>
      <c r="AD34" s="7"/>
      <c r="AE34" s="7"/>
      <c r="AF34" s="7"/>
      <c r="AG34" s="7"/>
      <c r="AH34" s="7"/>
      <c r="AI34" s="7"/>
      <c r="AJ34" s="7"/>
    </row>
    <row r="35" spans="2:36" x14ac:dyDescent="0.35">
      <c r="B35" t="s">
        <v>125</v>
      </c>
      <c r="C35">
        <f t="shared" si="0"/>
        <v>238.8077602696336</v>
      </c>
      <c r="D35">
        <f t="shared" si="1"/>
        <v>9.9910597032434865</v>
      </c>
      <c r="E35">
        <f t="shared" si="2"/>
        <v>48.806628075962919</v>
      </c>
      <c r="F35">
        <f t="shared" si="3"/>
        <v>9.5859118658026148</v>
      </c>
      <c r="G35">
        <f t="shared" si="4"/>
        <v>22.991687553964262</v>
      </c>
      <c r="H35">
        <f t="shared" si="5"/>
        <v>9.1379355138805476</v>
      </c>
      <c r="I35">
        <f t="shared" si="6"/>
        <v>21.957691889875367</v>
      </c>
      <c r="J35">
        <f t="shared" si="7"/>
        <v>53.128042419429015</v>
      </c>
      <c r="K35">
        <f t="shared" si="8"/>
        <v>55.287038776841356</v>
      </c>
      <c r="L35">
        <f t="shared" si="9"/>
        <v>7.9213881168349731</v>
      </c>
      <c r="O35" s="7">
        <v>12005.514999999999</v>
      </c>
      <c r="P35" s="7">
        <v>879.63800000000003</v>
      </c>
      <c r="Q35" s="7">
        <v>2445.3519999999999</v>
      </c>
      <c r="R35" s="7">
        <v>850.19799999999998</v>
      </c>
      <c r="S35" s="7">
        <v>1721.6510000000001</v>
      </c>
      <c r="T35" s="7">
        <v>796.81899999999996</v>
      </c>
      <c r="U35" s="7">
        <v>1096.9380000000001</v>
      </c>
      <c r="V35" s="7">
        <v>1677.4949999999999</v>
      </c>
      <c r="W35" s="7">
        <v>1948.84</v>
      </c>
      <c r="X35" s="7">
        <v>575.84299999999996</v>
      </c>
      <c r="AA35" s="7"/>
      <c r="AB35" s="7"/>
      <c r="AC35" s="7"/>
      <c r="AD35" s="7"/>
      <c r="AE35" s="7"/>
      <c r="AF35" s="7"/>
      <c r="AG35" s="7"/>
      <c r="AH35" s="7"/>
      <c r="AI35" s="7"/>
      <c r="AJ35" s="7"/>
    </row>
    <row r="36" spans="2:36" x14ac:dyDescent="0.35">
      <c r="B36" t="s">
        <v>126</v>
      </c>
      <c r="C36">
        <f t="shared" si="0"/>
        <v>239.24928220727909</v>
      </c>
      <c r="D36">
        <f t="shared" si="1"/>
        <v>9.899992992857948</v>
      </c>
      <c r="E36">
        <f t="shared" si="2"/>
        <v>49.047951814606961</v>
      </c>
      <c r="F36">
        <f t="shared" si="3"/>
        <v>9.602397086633756</v>
      </c>
      <c r="G36">
        <f t="shared" si="4"/>
        <v>23.049569417983712</v>
      </c>
      <c r="H36">
        <f t="shared" si="5"/>
        <v>9.1225456291294389</v>
      </c>
      <c r="I36">
        <f t="shared" si="6"/>
        <v>22.31100646163376</v>
      </c>
      <c r="J36">
        <f t="shared" si="7"/>
        <v>52.507981764772133</v>
      </c>
      <c r="K36">
        <f t="shared" si="8"/>
        <v>55.682020853667694</v>
      </c>
      <c r="L36">
        <f t="shared" si="9"/>
        <v>8.0258647749455676</v>
      </c>
      <c r="O36" s="7">
        <v>12082.522000000001</v>
      </c>
      <c r="P36" s="7">
        <v>875.95699999999999</v>
      </c>
      <c r="Q36" s="7">
        <v>2455.7739999999999</v>
      </c>
      <c r="R36" s="7">
        <v>850.41600000000005</v>
      </c>
      <c r="S36" s="7">
        <v>1734.376</v>
      </c>
      <c r="T36" s="7">
        <v>798.25800000000004</v>
      </c>
      <c r="U36" s="7">
        <v>1115.326</v>
      </c>
      <c r="V36" s="7">
        <v>1676.3520000000001</v>
      </c>
      <c r="W36" s="7">
        <v>1983.8520000000001</v>
      </c>
      <c r="X36" s="7">
        <v>579.024</v>
      </c>
      <c r="AA36" s="7"/>
      <c r="AB36" s="7"/>
      <c r="AC36" s="7"/>
      <c r="AD36" s="7"/>
      <c r="AE36" s="7"/>
      <c r="AF36" s="7"/>
      <c r="AG36" s="7"/>
      <c r="AH36" s="7"/>
      <c r="AI36" s="7"/>
      <c r="AJ36" s="7"/>
    </row>
    <row r="37" spans="2:36" x14ac:dyDescent="0.35">
      <c r="B37" t="s">
        <v>127</v>
      </c>
      <c r="C37">
        <f t="shared" si="0"/>
        <v>239.45379627552745</v>
      </c>
      <c r="D37">
        <f t="shared" si="1"/>
        <v>9.9701635469066758</v>
      </c>
      <c r="E37">
        <f t="shared" si="2"/>
        <v>49.440939550641943</v>
      </c>
      <c r="F37">
        <f t="shared" si="3"/>
        <v>9.6666301664914798</v>
      </c>
      <c r="G37">
        <f t="shared" si="4"/>
        <v>22.934532284706062</v>
      </c>
      <c r="H37">
        <f t="shared" si="5"/>
        <v>9.140372673671072</v>
      </c>
      <c r="I37">
        <f t="shared" si="6"/>
        <v>23.302893685712142</v>
      </c>
      <c r="J37">
        <f t="shared" si="7"/>
        <v>52.713733113878675</v>
      </c>
      <c r="K37">
        <f t="shared" si="8"/>
        <v>54.087634661949096</v>
      </c>
      <c r="L37">
        <f t="shared" si="9"/>
        <v>8.1973130114873491</v>
      </c>
      <c r="O37" s="7">
        <v>12142.75</v>
      </c>
      <c r="P37" s="7">
        <v>875.20799999999997</v>
      </c>
      <c r="Q37" s="7">
        <v>2473.136</v>
      </c>
      <c r="R37" s="7">
        <v>852.86599999999999</v>
      </c>
      <c r="S37" s="7">
        <v>1740.135</v>
      </c>
      <c r="T37" s="7">
        <v>800.89099999999996</v>
      </c>
      <c r="U37" s="7">
        <v>1149.731</v>
      </c>
      <c r="V37" s="7">
        <v>1679.617</v>
      </c>
      <c r="W37" s="7">
        <v>1972.37</v>
      </c>
      <c r="X37" s="7">
        <v>585.33699999999999</v>
      </c>
      <c r="AA37" s="7"/>
      <c r="AB37" s="7"/>
      <c r="AC37" s="7"/>
      <c r="AD37" s="7"/>
      <c r="AE37" s="7"/>
      <c r="AF37" s="7"/>
      <c r="AG37" s="7"/>
      <c r="AH37" s="7"/>
      <c r="AI37" s="7"/>
      <c r="AJ37" s="7"/>
    </row>
    <row r="38" spans="2:36" x14ac:dyDescent="0.35">
      <c r="B38" t="s">
        <v>128</v>
      </c>
      <c r="C38">
        <f t="shared" si="0"/>
        <v>239.32517618275583</v>
      </c>
      <c r="D38">
        <f t="shared" si="1"/>
        <v>10.019780991910054</v>
      </c>
      <c r="E38">
        <f t="shared" si="2"/>
        <v>50.155887323794957</v>
      </c>
      <c r="F38">
        <f t="shared" si="3"/>
        <v>9.749062263026504</v>
      </c>
      <c r="G38">
        <f t="shared" si="4"/>
        <v>23.213956879035592</v>
      </c>
      <c r="H38">
        <f t="shared" si="5"/>
        <v>9.1429134683065545</v>
      </c>
      <c r="I38">
        <f t="shared" si="6"/>
        <v>23.988947696899167</v>
      </c>
      <c r="J38">
        <f t="shared" si="7"/>
        <v>52.90697716255913</v>
      </c>
      <c r="K38">
        <f t="shared" si="8"/>
        <v>51.944970371274124</v>
      </c>
      <c r="L38">
        <f t="shared" si="9"/>
        <v>8.2021283293603133</v>
      </c>
      <c r="O38" s="7">
        <v>12254.237999999999</v>
      </c>
      <c r="P38" s="7">
        <v>877.86300000000006</v>
      </c>
      <c r="Q38" s="7">
        <v>2508.145</v>
      </c>
      <c r="R38" s="7">
        <v>855.11099999999999</v>
      </c>
      <c r="S38" s="7">
        <v>1765.982</v>
      </c>
      <c r="T38" s="7">
        <v>806.48699999999997</v>
      </c>
      <c r="U38" s="7">
        <v>1192.866</v>
      </c>
      <c r="V38" s="7">
        <v>1699.296</v>
      </c>
      <c r="W38" s="7">
        <v>1943.37</v>
      </c>
      <c r="X38" s="7">
        <v>591.80999999999995</v>
      </c>
      <c r="AA38" s="7"/>
      <c r="AB38" s="7"/>
      <c r="AC38" s="7"/>
      <c r="AD38" s="7"/>
      <c r="AE38" s="7"/>
      <c r="AF38" s="7"/>
      <c r="AG38" s="7"/>
      <c r="AH38" s="7"/>
      <c r="AI38" s="7"/>
      <c r="AJ38" s="7"/>
    </row>
    <row r="39" spans="2:36" x14ac:dyDescent="0.35">
      <c r="B39" t="s">
        <v>129</v>
      </c>
      <c r="C39">
        <f t="shared" si="0"/>
        <v>238.81453728813165</v>
      </c>
      <c r="D39">
        <f t="shared" si="1"/>
        <v>9.9988659797563635</v>
      </c>
      <c r="E39">
        <f t="shared" si="2"/>
        <v>49.935081435590135</v>
      </c>
      <c r="F39">
        <f t="shared" si="3"/>
        <v>9.6952795184510858</v>
      </c>
      <c r="G39">
        <f t="shared" si="4"/>
        <v>23.499359825484273</v>
      </c>
      <c r="H39">
        <f t="shared" si="5"/>
        <v>9.0901804963773571</v>
      </c>
      <c r="I39">
        <f t="shared" si="6"/>
        <v>23.507948566193033</v>
      </c>
      <c r="J39">
        <f t="shared" si="7"/>
        <v>52.78056727583715</v>
      </c>
      <c r="K39">
        <f t="shared" si="8"/>
        <v>52.121262065705011</v>
      </c>
      <c r="L39">
        <f t="shared" si="9"/>
        <v>8.187064074348676</v>
      </c>
      <c r="O39" s="7">
        <v>12291.218000000001</v>
      </c>
      <c r="P39" s="7">
        <v>879.13599999999997</v>
      </c>
      <c r="Q39" s="7">
        <v>2509.3470000000002</v>
      </c>
      <c r="R39" s="7">
        <v>855.79</v>
      </c>
      <c r="S39" s="7">
        <v>1781.6790000000001</v>
      </c>
      <c r="T39" s="7">
        <v>809.51599999999996</v>
      </c>
      <c r="U39" s="7">
        <v>1204.972</v>
      </c>
      <c r="V39" s="7">
        <v>1702.9459999999999</v>
      </c>
      <c r="W39" s="7">
        <v>1943.3810000000001</v>
      </c>
      <c r="X39" s="7">
        <v>591.1</v>
      </c>
      <c r="AA39" s="7"/>
      <c r="AB39" s="7"/>
      <c r="AC39" s="7"/>
      <c r="AD39" s="7"/>
      <c r="AE39" s="7"/>
      <c r="AF39" s="7"/>
      <c r="AG39" s="7"/>
      <c r="AH39" s="7"/>
      <c r="AI39" s="7"/>
      <c r="AJ39" s="7"/>
    </row>
    <row r="40" spans="2:36" x14ac:dyDescent="0.35">
      <c r="B40" t="s">
        <v>130</v>
      </c>
      <c r="C40">
        <f t="shared" si="0"/>
        <v>239.92806407669499</v>
      </c>
      <c r="D40">
        <f t="shared" si="1"/>
        <v>10.022649305034161</v>
      </c>
      <c r="E40">
        <f t="shared" si="2"/>
        <v>50.063679390109996</v>
      </c>
      <c r="F40">
        <f t="shared" si="3"/>
        <v>9.8331375947893989</v>
      </c>
      <c r="G40">
        <f t="shared" si="4"/>
        <v>23.627409857393573</v>
      </c>
      <c r="H40">
        <f t="shared" si="5"/>
        <v>9.1127916334278112</v>
      </c>
      <c r="I40">
        <f t="shared" si="6"/>
        <v>23.876341274682787</v>
      </c>
      <c r="J40">
        <f t="shared" si="7"/>
        <v>52.900168818980404</v>
      </c>
      <c r="K40">
        <f t="shared" si="8"/>
        <v>52.295276627843691</v>
      </c>
      <c r="L40">
        <f t="shared" si="9"/>
        <v>8.1961846316821827</v>
      </c>
      <c r="O40" s="7">
        <v>12338.700999999999</v>
      </c>
      <c r="P40" s="7">
        <v>880.26900000000001</v>
      </c>
      <c r="Q40" s="7">
        <v>2512.971</v>
      </c>
      <c r="R40" s="7">
        <v>859.00400000000002</v>
      </c>
      <c r="S40" s="7">
        <v>1799.8620000000001</v>
      </c>
      <c r="T40" s="7">
        <v>812.11</v>
      </c>
      <c r="U40" s="7">
        <v>1213.08</v>
      </c>
      <c r="V40" s="7">
        <v>1707.076</v>
      </c>
      <c r="W40" s="7">
        <v>1946.9380000000001</v>
      </c>
      <c r="X40" s="7">
        <v>594.13300000000004</v>
      </c>
      <c r="AA40" s="7"/>
      <c r="AB40" s="7"/>
      <c r="AC40" s="7"/>
      <c r="AD40" s="7"/>
      <c r="AE40" s="7"/>
      <c r="AF40" s="7"/>
      <c r="AG40" s="7"/>
      <c r="AH40" s="7"/>
      <c r="AI40" s="7"/>
      <c r="AJ40" s="7"/>
    </row>
    <row r="41" spans="2:36" x14ac:dyDescent="0.35">
      <c r="B41" t="s">
        <v>131</v>
      </c>
      <c r="C41">
        <f t="shared" si="0"/>
        <v>240.93657367529471</v>
      </c>
      <c r="D41">
        <f t="shared" si="1"/>
        <v>10.113531917514452</v>
      </c>
      <c r="E41">
        <f t="shared" si="2"/>
        <v>50.259634040186953</v>
      </c>
      <c r="F41">
        <f t="shared" si="3"/>
        <v>9.8752810153727761</v>
      </c>
      <c r="G41">
        <f t="shared" si="4"/>
        <v>23.837528440338989</v>
      </c>
      <c r="H41">
        <f t="shared" si="5"/>
        <v>9.0323910531946847</v>
      </c>
      <c r="I41">
        <f t="shared" si="6"/>
        <v>24.298198559154216</v>
      </c>
      <c r="J41">
        <f t="shared" si="7"/>
        <v>52.990400819552896</v>
      </c>
      <c r="K41">
        <f t="shared" si="8"/>
        <v>52.295822031730992</v>
      </c>
      <c r="L41">
        <f t="shared" si="9"/>
        <v>8.2334580334015328</v>
      </c>
      <c r="O41" s="7">
        <v>12382.394</v>
      </c>
      <c r="P41" s="7">
        <v>879.25900000000001</v>
      </c>
      <c r="Q41" s="7">
        <v>2511.85</v>
      </c>
      <c r="R41" s="7">
        <v>862.101</v>
      </c>
      <c r="S41" s="7">
        <v>1820.1020000000001</v>
      </c>
      <c r="T41" s="7">
        <v>815.30700000000002</v>
      </c>
      <c r="U41" s="7">
        <v>1218.646</v>
      </c>
      <c r="V41" s="7">
        <v>1713.14</v>
      </c>
      <c r="W41" s="7">
        <v>1948.672</v>
      </c>
      <c r="X41" s="7">
        <v>600.04700000000003</v>
      </c>
      <c r="AA41" s="7"/>
      <c r="AB41" s="7"/>
      <c r="AC41" s="7"/>
      <c r="AD41" s="7"/>
      <c r="AE41" s="7"/>
      <c r="AF41" s="7"/>
      <c r="AG41" s="7"/>
      <c r="AH41" s="7"/>
      <c r="AI41" s="7"/>
      <c r="AJ41" s="7"/>
    </row>
    <row r="42" spans="2:36" x14ac:dyDescent="0.35">
      <c r="B42" t="s">
        <v>132</v>
      </c>
      <c r="C42">
        <f t="shared" si="0"/>
        <v>240.86069495528005</v>
      </c>
      <c r="D42">
        <f t="shared" si="1"/>
        <v>10.034299193116976</v>
      </c>
      <c r="E42">
        <f t="shared" si="2"/>
        <v>50.456592379777007</v>
      </c>
      <c r="F42">
        <f t="shared" si="3"/>
        <v>9.8692439911967895</v>
      </c>
      <c r="G42">
        <f t="shared" si="4"/>
        <v>23.867839880997074</v>
      </c>
      <c r="H42">
        <f t="shared" si="5"/>
        <v>9.089283475439224</v>
      </c>
      <c r="I42">
        <f t="shared" si="6"/>
        <v>24.442466269990241</v>
      </c>
      <c r="J42">
        <f t="shared" si="7"/>
        <v>52.786545236128845</v>
      </c>
      <c r="K42">
        <f t="shared" si="8"/>
        <v>51.997466325127647</v>
      </c>
      <c r="L42">
        <f t="shared" si="9"/>
        <v>8.3169201047375925</v>
      </c>
      <c r="O42" s="7">
        <v>12342.183000000001</v>
      </c>
      <c r="P42" s="7">
        <v>872.34299999999996</v>
      </c>
      <c r="Q42" s="7">
        <v>2511.8620000000001</v>
      </c>
      <c r="R42" s="7">
        <v>860.54</v>
      </c>
      <c r="S42" s="7">
        <v>1818.83</v>
      </c>
      <c r="T42" s="7">
        <v>815.78399999999999</v>
      </c>
      <c r="U42" s="7">
        <v>1208.4380000000001</v>
      </c>
      <c r="V42" s="7">
        <v>1704.502</v>
      </c>
      <c r="W42" s="7">
        <v>1940.1869999999999</v>
      </c>
      <c r="X42" s="7">
        <v>596.28599999999994</v>
      </c>
      <c r="AA42" s="7"/>
      <c r="AB42" s="7"/>
      <c r="AC42" s="7"/>
      <c r="AD42" s="7"/>
      <c r="AE42" s="7"/>
      <c r="AF42" s="7"/>
      <c r="AG42" s="7"/>
      <c r="AH42" s="7"/>
      <c r="AI42" s="7"/>
      <c r="AJ42" s="7"/>
    </row>
    <row r="43" spans="2:36" x14ac:dyDescent="0.35">
      <c r="B43" t="s">
        <v>133</v>
      </c>
      <c r="C43">
        <f t="shared" si="0"/>
        <v>242.23824144431828</v>
      </c>
      <c r="D43">
        <f t="shared" si="1"/>
        <v>10.150146192704032</v>
      </c>
      <c r="E43">
        <f t="shared" si="2"/>
        <v>50.771380805850669</v>
      </c>
      <c r="F43">
        <f t="shared" si="3"/>
        <v>9.8875871311660042</v>
      </c>
      <c r="G43">
        <f t="shared" si="4"/>
        <v>24.115689400480516</v>
      </c>
      <c r="H43">
        <f t="shared" si="5"/>
        <v>9.0521508852485191</v>
      </c>
      <c r="I43">
        <f t="shared" si="6"/>
        <v>24.954192389631352</v>
      </c>
      <c r="J43">
        <f t="shared" si="7"/>
        <v>52.900490084653512</v>
      </c>
      <c r="K43">
        <f t="shared" si="8"/>
        <v>51.990905827671</v>
      </c>
      <c r="L43">
        <f t="shared" si="9"/>
        <v>8.4158740697030545</v>
      </c>
      <c r="O43" s="7">
        <v>12465.535</v>
      </c>
      <c r="P43" s="7">
        <v>893.42499999999995</v>
      </c>
      <c r="Q43" s="7">
        <v>2530.4940000000001</v>
      </c>
      <c r="R43" s="7">
        <v>866.34500000000003</v>
      </c>
      <c r="S43" s="7">
        <v>1846.213</v>
      </c>
      <c r="T43" s="7">
        <v>823.7</v>
      </c>
      <c r="U43" s="7">
        <v>1234.0550000000001</v>
      </c>
      <c r="V43" s="7">
        <v>1713.383</v>
      </c>
      <c r="W43" s="7">
        <v>1938.386</v>
      </c>
      <c r="X43" s="7">
        <v>606.26900000000001</v>
      </c>
      <c r="AA43" s="7"/>
      <c r="AB43" s="7"/>
      <c r="AC43" s="7"/>
      <c r="AD43" s="7"/>
      <c r="AE43" s="7"/>
      <c r="AF43" s="7"/>
      <c r="AG43" s="7"/>
      <c r="AH43" s="7"/>
      <c r="AI43" s="7"/>
      <c r="AJ43" s="7"/>
    </row>
    <row r="44" spans="2:36" x14ac:dyDescent="0.35">
      <c r="B44" t="s">
        <v>134</v>
      </c>
      <c r="C44">
        <f t="shared" si="0"/>
        <v>243.54293109467682</v>
      </c>
      <c r="D44">
        <f t="shared" si="1"/>
        <v>10.223071788891808</v>
      </c>
      <c r="E44">
        <f t="shared" si="2"/>
        <v>50.891267933731889</v>
      </c>
      <c r="F44">
        <f t="shared" si="3"/>
        <v>9.9093735945829255</v>
      </c>
      <c r="G44">
        <f t="shared" si="4"/>
        <v>24.361928220493283</v>
      </c>
      <c r="H44">
        <f t="shared" si="5"/>
        <v>9.119382442375553</v>
      </c>
      <c r="I44">
        <f t="shared" si="6"/>
        <v>25.300616662521588</v>
      </c>
      <c r="J44">
        <f t="shared" si="7"/>
        <v>53.111984465331489</v>
      </c>
      <c r="K44">
        <f t="shared" si="8"/>
        <v>52.177754847398461</v>
      </c>
      <c r="L44">
        <f t="shared" si="9"/>
        <v>8.4475997283016753</v>
      </c>
      <c r="O44" s="7">
        <v>12516.949000000001</v>
      </c>
      <c r="P44" s="7">
        <v>893.19200000000001</v>
      </c>
      <c r="Q44" s="7">
        <v>2535.643</v>
      </c>
      <c r="R44" s="7">
        <v>864.80399999999997</v>
      </c>
      <c r="S44" s="7">
        <v>1861.4459999999999</v>
      </c>
      <c r="T44" s="7">
        <v>827.06600000000003</v>
      </c>
      <c r="U44" s="7">
        <v>1253.162</v>
      </c>
      <c r="V44" s="7">
        <v>1720.9010000000001</v>
      </c>
      <c r="W44" s="7">
        <v>1938.7049999999999</v>
      </c>
      <c r="X44" s="7">
        <v>608.48400000000004</v>
      </c>
      <c r="AA44" s="7"/>
      <c r="AB44" s="7"/>
      <c r="AC44" s="7"/>
      <c r="AD44" s="7"/>
      <c r="AE44" s="7"/>
      <c r="AF44" s="7"/>
      <c r="AG44" s="7"/>
      <c r="AH44" s="7"/>
      <c r="AI44" s="7"/>
      <c r="AJ44" s="7"/>
    </row>
    <row r="45" spans="2:36" x14ac:dyDescent="0.35">
      <c r="B45" t="s">
        <v>135</v>
      </c>
      <c r="C45">
        <f t="shared" si="0"/>
        <v>244.71703813044337</v>
      </c>
      <c r="D45">
        <f t="shared" si="1"/>
        <v>10.172847710507547</v>
      </c>
      <c r="E45">
        <f t="shared" si="2"/>
        <v>51.161007627731067</v>
      </c>
      <c r="F45">
        <f t="shared" si="3"/>
        <v>9.9284805235941143</v>
      </c>
      <c r="G45">
        <f t="shared" si="4"/>
        <v>24.716293308666192</v>
      </c>
      <c r="H45">
        <f t="shared" si="5"/>
        <v>9.098844116018471</v>
      </c>
      <c r="I45">
        <f t="shared" si="6"/>
        <v>25.621042869913286</v>
      </c>
      <c r="J45">
        <f t="shared" si="7"/>
        <v>53.292999570632176</v>
      </c>
      <c r="K45">
        <f t="shared" si="8"/>
        <v>52.18070567187852</v>
      </c>
      <c r="L45">
        <f t="shared" si="9"/>
        <v>8.544761927274946</v>
      </c>
      <c r="O45" s="7">
        <v>12553.105</v>
      </c>
      <c r="P45" s="7">
        <v>889.07299999999998</v>
      </c>
      <c r="Q45" s="7">
        <v>2547.0909999999999</v>
      </c>
      <c r="R45" s="7">
        <v>865.17899999999997</v>
      </c>
      <c r="S45" s="7">
        <v>1874.777</v>
      </c>
      <c r="T45" s="7">
        <v>827.72799999999995</v>
      </c>
      <c r="U45" s="7">
        <v>1266.8009999999999</v>
      </c>
      <c r="V45" s="7">
        <v>1721.2909999999999</v>
      </c>
      <c r="W45" s="7">
        <v>1937.818</v>
      </c>
      <c r="X45" s="7">
        <v>610.24900000000002</v>
      </c>
      <c r="AA45" s="7"/>
      <c r="AB45" s="7"/>
      <c r="AC45" s="7"/>
      <c r="AD45" s="7"/>
      <c r="AE45" s="7"/>
      <c r="AF45" s="7"/>
      <c r="AG45" s="7"/>
      <c r="AH45" s="7"/>
      <c r="AI45" s="7"/>
      <c r="AJ45" s="7"/>
    </row>
    <row r="46" spans="2:36" x14ac:dyDescent="0.35">
      <c r="B46" t="s">
        <v>136</v>
      </c>
      <c r="C46">
        <f t="shared" ref="C46:C51" si="10">C22*$D$1+N22*$O$1+AJ22*$AK$1+Y22*$Z$1</f>
        <v>245.70005426810388</v>
      </c>
      <c r="D46">
        <f t="shared" ref="D46:L46" si="11">D22*$D$1+O22*$O$1+AK22*$AK$1+Z22*$Z$1</f>
        <v>10.255956593963512</v>
      </c>
      <c r="E46">
        <f t="shared" si="11"/>
        <v>51.2761854927641</v>
      </c>
      <c r="F46">
        <f t="shared" si="11"/>
        <v>9.9349487808769439</v>
      </c>
      <c r="G46">
        <f t="shared" si="11"/>
        <v>24.530290843907203</v>
      </c>
      <c r="H46">
        <f t="shared" si="11"/>
        <v>9.073495628894813</v>
      </c>
      <c r="I46">
        <f t="shared" si="11"/>
        <v>25.990518797160071</v>
      </c>
      <c r="J46">
        <f t="shared" si="11"/>
        <v>53.641712627402583</v>
      </c>
      <c r="K46">
        <f t="shared" si="11"/>
        <v>52.39974358998424</v>
      </c>
      <c r="L46">
        <f t="shared" si="11"/>
        <v>8.5967050207879723</v>
      </c>
      <c r="O46" s="7">
        <v>12590.351000000001</v>
      </c>
      <c r="P46" s="7">
        <v>888.86699999999996</v>
      </c>
      <c r="Q46" s="7">
        <v>2556.3960000000002</v>
      </c>
      <c r="R46" s="7">
        <v>867.62099999999998</v>
      </c>
      <c r="S46" s="7">
        <v>1876.0239999999999</v>
      </c>
      <c r="T46" s="7">
        <v>829.70699999999999</v>
      </c>
      <c r="U46" s="7">
        <v>1284.1099999999999</v>
      </c>
      <c r="V46" s="7">
        <v>1727.4780000000001</v>
      </c>
      <c r="W46" s="7">
        <v>1936.951</v>
      </c>
      <c r="X46" s="7">
        <v>609.875</v>
      </c>
      <c r="AA46" s="7"/>
      <c r="AB46" s="7"/>
      <c r="AC46" s="7"/>
      <c r="AD46" s="7"/>
      <c r="AE46" s="7"/>
      <c r="AF46" s="7"/>
      <c r="AG46" s="7"/>
      <c r="AH46" s="7"/>
      <c r="AI46" s="7"/>
      <c r="AJ46" s="7"/>
    </row>
    <row r="47" spans="2:36" x14ac:dyDescent="0.35">
      <c r="B47" t="s">
        <v>137</v>
      </c>
      <c r="C47">
        <f t="shared" si="10"/>
        <v>248.48044553832869</v>
      </c>
      <c r="D47">
        <f t="shared" ref="D47:L50" si="12">D23*$D$1+O23*$O$1+AK23*$AK$1+Z23*$Z$1</f>
        <v>10.244589988925597</v>
      </c>
      <c r="E47">
        <f t="shared" si="12"/>
        <v>51.433747250168935</v>
      </c>
      <c r="F47">
        <f t="shared" si="12"/>
        <v>9.9254640891301911</v>
      </c>
      <c r="G47">
        <f t="shared" si="12"/>
        <v>24.536012522054961</v>
      </c>
      <c r="H47">
        <f t="shared" si="12"/>
        <v>9.0824993970080339</v>
      </c>
      <c r="I47">
        <f t="shared" si="12"/>
        <v>26.299431651916436</v>
      </c>
      <c r="J47">
        <f t="shared" si="12"/>
        <v>54.176104703571966</v>
      </c>
      <c r="K47">
        <f t="shared" si="12"/>
        <v>54.166474276644266</v>
      </c>
      <c r="L47">
        <f t="shared" si="12"/>
        <v>8.6156018458123729</v>
      </c>
      <c r="O47" s="7">
        <v>12689.616</v>
      </c>
      <c r="P47" s="7">
        <v>891.45500000000004</v>
      </c>
      <c r="Q47" s="7">
        <v>2560.6439999999998</v>
      </c>
      <c r="R47" s="7">
        <v>872.24699999999996</v>
      </c>
      <c r="S47" s="7">
        <v>1890.652</v>
      </c>
      <c r="T47" s="7">
        <v>834.31399999999996</v>
      </c>
      <c r="U47" s="7">
        <v>1310.395</v>
      </c>
      <c r="V47" s="7">
        <v>1737.0029999999999</v>
      </c>
      <c r="W47" s="7">
        <v>1959.3219999999999</v>
      </c>
      <c r="X47" s="7">
        <v>619.56899999999996</v>
      </c>
      <c r="AA47" s="7"/>
      <c r="AB47" s="7"/>
      <c r="AC47" s="7"/>
      <c r="AD47" s="7"/>
      <c r="AE47" s="7"/>
      <c r="AF47" s="7"/>
      <c r="AG47" s="7"/>
      <c r="AH47" s="7"/>
      <c r="AI47" s="7"/>
      <c r="AJ47" s="7"/>
    </row>
    <row r="48" spans="2:36" x14ac:dyDescent="0.35">
      <c r="B48" t="s">
        <v>138</v>
      </c>
      <c r="C48">
        <f t="shared" si="10"/>
        <v>249.02507186631885</v>
      </c>
      <c r="D48">
        <f t="shared" si="12"/>
        <v>10.294006575427961</v>
      </c>
      <c r="E48">
        <f t="shared" si="12"/>
        <v>51.44303461807381</v>
      </c>
      <c r="F48">
        <f t="shared" si="12"/>
        <v>9.8782973735828534</v>
      </c>
      <c r="G48">
        <f t="shared" si="12"/>
        <v>24.585709247597421</v>
      </c>
      <c r="H48">
        <f t="shared" si="12"/>
        <v>9.0757296472614328</v>
      </c>
      <c r="I48">
        <f t="shared" si="12"/>
        <v>26.200908163385016</v>
      </c>
      <c r="J48">
        <f t="shared" si="12"/>
        <v>54.76705811364404</v>
      </c>
      <c r="K48">
        <f t="shared" si="12"/>
        <v>54.07517969629852</v>
      </c>
      <c r="L48">
        <f t="shared" si="12"/>
        <v>8.70470012763721</v>
      </c>
      <c r="O48" s="7">
        <v>12721.147999999999</v>
      </c>
      <c r="P48" s="7">
        <v>891.66700000000003</v>
      </c>
      <c r="Q48" s="7">
        <v>2564.6129999999998</v>
      </c>
      <c r="R48" s="7">
        <v>873.22699999999998</v>
      </c>
      <c r="S48" s="7">
        <v>1915.7149999999999</v>
      </c>
      <c r="T48" s="7">
        <v>834.40200000000004</v>
      </c>
      <c r="U48" s="7">
        <v>1288.4259999999999</v>
      </c>
      <c r="V48" s="7">
        <v>1749.723</v>
      </c>
      <c r="W48" s="7">
        <v>1963.883</v>
      </c>
      <c r="X48" s="7">
        <v>625.11199999999997</v>
      </c>
      <c r="AA48" s="7"/>
      <c r="AB48" s="7"/>
      <c r="AC48" s="7"/>
      <c r="AD48" s="7"/>
      <c r="AE48" s="7"/>
      <c r="AF48" s="7"/>
      <c r="AG48" s="7"/>
      <c r="AH48" s="7"/>
      <c r="AI48" s="7"/>
      <c r="AJ48" s="7"/>
    </row>
    <row r="49" spans="1:36" x14ac:dyDescent="0.35">
      <c r="B49">
        <v>202109</v>
      </c>
      <c r="C49">
        <f t="shared" si="10"/>
        <v>249.74552454318081</v>
      </c>
      <c r="D49">
        <f t="shared" si="12"/>
        <v>10.407429590716271</v>
      </c>
      <c r="E49">
        <f t="shared" si="12"/>
        <v>51.907258809079138</v>
      </c>
      <c r="F49">
        <f t="shared" si="12"/>
        <v>9.8630495133831388</v>
      </c>
      <c r="G49">
        <f t="shared" si="12"/>
        <v>24.732729846694575</v>
      </c>
      <c r="H49">
        <f t="shared" si="12"/>
        <v>9.1061778791106693</v>
      </c>
      <c r="I49">
        <f t="shared" si="12"/>
        <v>26.258096169006684</v>
      </c>
      <c r="J49">
        <f t="shared" si="12"/>
        <v>55.291901546897293</v>
      </c>
      <c r="K49">
        <f t="shared" si="12"/>
        <v>53.424389931676551</v>
      </c>
      <c r="L49">
        <f t="shared" si="12"/>
        <v>8.7541634917692779</v>
      </c>
      <c r="O49" s="7">
        <v>12805.096</v>
      </c>
      <c r="P49" s="7">
        <v>902.38099999999997</v>
      </c>
      <c r="Q49" s="7">
        <v>2585.5940000000001</v>
      </c>
      <c r="R49" s="7">
        <v>874.19600000000003</v>
      </c>
      <c r="S49" s="7">
        <v>1934.885</v>
      </c>
      <c r="T49" s="7">
        <v>837.67899999999997</v>
      </c>
      <c r="U49" s="7">
        <v>1301.2760000000001</v>
      </c>
      <c r="V49" s="7">
        <v>1755.19</v>
      </c>
      <c r="W49" s="7">
        <v>1971.6959999999999</v>
      </c>
      <c r="X49" s="7">
        <v>627.447</v>
      </c>
      <c r="AA49" s="7"/>
      <c r="AB49" s="7"/>
      <c r="AC49" s="7"/>
      <c r="AD49" s="7"/>
      <c r="AE49" s="7"/>
      <c r="AF49" s="7"/>
      <c r="AG49" s="7"/>
      <c r="AH49" s="7"/>
      <c r="AI49" s="7"/>
      <c r="AJ49" s="7"/>
    </row>
    <row r="50" spans="1:36" x14ac:dyDescent="0.35">
      <c r="B50">
        <v>202110</v>
      </c>
      <c r="C50">
        <f t="shared" si="10"/>
        <v>250.1643876628313</v>
      </c>
      <c r="D50">
        <f t="shared" si="12"/>
        <v>10.452629680813125</v>
      </c>
      <c r="E50">
        <f t="shared" si="12"/>
        <v>52.189465921568811</v>
      </c>
      <c r="F50">
        <f t="shared" si="12"/>
        <v>9.96044189222164</v>
      </c>
      <c r="G50">
        <f t="shared" si="12"/>
        <v>24.747450454942193</v>
      </c>
      <c r="H50">
        <f t="shared" si="12"/>
        <v>9.1473125950240259</v>
      </c>
      <c r="I50">
        <f t="shared" si="12"/>
        <v>26.63151772139425</v>
      </c>
      <c r="J50">
        <f t="shared" si="12"/>
        <v>55.146130185261654</v>
      </c>
      <c r="K50">
        <f t="shared" si="12"/>
        <v>53.141433890260153</v>
      </c>
      <c r="L50">
        <f t="shared" si="12"/>
        <v>8.7475970840528579</v>
      </c>
      <c r="O50" s="7">
        <v>12851.781999999999</v>
      </c>
      <c r="P50" s="7">
        <v>903.46500000000003</v>
      </c>
      <c r="Q50" s="7">
        <v>2599.9659999999999</v>
      </c>
      <c r="R50" s="7">
        <v>876.75900000000001</v>
      </c>
      <c r="S50" s="7">
        <v>1959.31</v>
      </c>
      <c r="T50" s="7">
        <v>842.35</v>
      </c>
      <c r="U50" s="7">
        <v>1303.607</v>
      </c>
      <c r="V50" s="7">
        <v>1761.3810000000001</v>
      </c>
      <c r="W50" s="7">
        <v>1957.146</v>
      </c>
      <c r="X50" s="7">
        <v>632.399</v>
      </c>
      <c r="AA50" s="7"/>
      <c r="AB50" s="7"/>
      <c r="AC50" s="7"/>
      <c r="AD50" s="7"/>
      <c r="AE50" s="7"/>
      <c r="AF50" s="7"/>
      <c r="AG50" s="7"/>
      <c r="AH50" s="7"/>
      <c r="AI50" s="7"/>
      <c r="AJ50" s="7"/>
    </row>
    <row r="51" spans="1:36" x14ac:dyDescent="0.35">
      <c r="B51">
        <v>202111</v>
      </c>
      <c r="C51">
        <f t="shared" si="10"/>
        <v>250.93851387233462</v>
      </c>
      <c r="D51">
        <f t="shared" ref="D51:L51" si="13">D27*$D$1+O27*$O$1+AK27*$AK$1+Z27*$Z$1</f>
        <v>10.518682317084616</v>
      </c>
      <c r="E51">
        <f t="shared" si="13"/>
        <v>52.075845564841579</v>
      </c>
      <c r="F51">
        <f t="shared" si="13"/>
        <v>10.020798285109619</v>
      </c>
      <c r="G51">
        <f t="shared" si="13"/>
        <v>24.762846072809516</v>
      </c>
      <c r="H51">
        <f t="shared" si="13"/>
        <v>9.1355494371292902</v>
      </c>
      <c r="I51">
        <f t="shared" si="13"/>
        <v>26.855599596910434</v>
      </c>
      <c r="J51">
        <f t="shared" si="13"/>
        <v>55.503928865718152</v>
      </c>
      <c r="K51">
        <f t="shared" si="13"/>
        <v>53.253296189888502</v>
      </c>
      <c r="L51">
        <f t="shared" si="13"/>
        <v>8.8107431711746376</v>
      </c>
      <c r="O51" s="7">
        <v>12933.002</v>
      </c>
      <c r="P51" s="7">
        <v>910.25800000000004</v>
      </c>
      <c r="Q51" s="7">
        <v>2609.011</v>
      </c>
      <c r="R51" s="7">
        <v>879.51800000000003</v>
      </c>
      <c r="S51" s="7">
        <v>1982.143</v>
      </c>
      <c r="T51" s="7">
        <v>850.73299999999995</v>
      </c>
      <c r="U51" s="7">
        <v>1317.6980000000001</v>
      </c>
      <c r="V51" s="7">
        <v>1771.009</v>
      </c>
      <c r="W51" s="7">
        <v>1959.61</v>
      </c>
      <c r="X51" s="7">
        <v>636.97799999999995</v>
      </c>
      <c r="AA51" s="7"/>
      <c r="AB51" s="7"/>
      <c r="AC51" s="7"/>
      <c r="AD51" s="7"/>
      <c r="AE51" s="7"/>
      <c r="AF51" s="7"/>
      <c r="AG51" s="7"/>
      <c r="AH51" s="7"/>
      <c r="AI51" s="7"/>
      <c r="AJ51" s="7"/>
    </row>
    <row r="52" spans="1:36" x14ac:dyDescent="0.35">
      <c r="B52">
        <v>202112</v>
      </c>
      <c r="C52">
        <f t="shared" ref="C52" si="14">C28*$D$1+N28*$O$1+AJ28*$AK$1+Y28*$Z$1</f>
        <v>250.90576548305054</v>
      </c>
      <c r="D52">
        <f t="shared" ref="D52" si="15">D28*$D$1+O28*$O$1+AK28*$AK$1+Z28*$Z$1</f>
        <v>10.537987980047301</v>
      </c>
      <c r="E52">
        <f t="shared" ref="E52" si="16">E28*$D$1+P28*$O$1+AL28*$AK$1+AA28*$Z$1</f>
        <v>52.051642131306785</v>
      </c>
      <c r="F52">
        <f t="shared" ref="F52" si="17">F28*$D$1+Q28*$O$1+AM28*$AK$1+AB28*$Z$1</f>
        <v>9.9878997625572499</v>
      </c>
      <c r="G52">
        <f t="shared" ref="G52" si="18">G28*$D$1+R28*$O$1+AN28*$AK$1+AC28*$Z$1</f>
        <v>24.546638522740071</v>
      </c>
      <c r="H52">
        <f t="shared" ref="H52" si="19">H28*$D$1+S28*$O$1+AO28*$AK$1+AD28*$Z$1</f>
        <v>9.126831155210601</v>
      </c>
      <c r="I52">
        <f t="shared" ref="I52" si="20">I28*$D$1+T28*$O$1+AP28*$AK$1+AE28*$Z$1</f>
        <v>27.046349287202492</v>
      </c>
      <c r="J52">
        <f t="shared" ref="J52" si="21">J28*$D$1+U28*$O$1+AQ28*$AK$1+AF28*$Z$1</f>
        <v>55.533207751848863</v>
      </c>
      <c r="K52">
        <f t="shared" ref="K52" si="22">K28*$D$1+V28*$O$1+AR28*$AK$1+AG28*$Z$1</f>
        <v>53.2529283378069</v>
      </c>
      <c r="L52">
        <f t="shared" ref="L52" si="23">L28*$D$1+W28*$O$1+AS28*$AK$1+AH28*$Z$1</f>
        <v>8.8228322509197401</v>
      </c>
      <c r="O52" s="7">
        <v>12965.768</v>
      </c>
      <c r="P52" s="7">
        <v>920.48099999999999</v>
      </c>
      <c r="Q52" s="7">
        <v>2615.328</v>
      </c>
      <c r="R52" s="7">
        <v>883.61900000000003</v>
      </c>
      <c r="S52" s="7">
        <v>1984.2619999999999</v>
      </c>
      <c r="T52" s="7">
        <v>855.52</v>
      </c>
      <c r="U52" s="7">
        <v>1321.287</v>
      </c>
      <c r="V52" s="7">
        <v>1769.7370000000001</v>
      </c>
      <c r="W52" s="7">
        <v>1959.9860000000001</v>
      </c>
      <c r="X52" s="7">
        <v>639.12</v>
      </c>
      <c r="AA52" s="7"/>
      <c r="AB52" s="7"/>
      <c r="AC52" s="7"/>
      <c r="AD52" s="7"/>
      <c r="AE52" s="7"/>
      <c r="AF52" s="7"/>
      <c r="AG52" s="7"/>
      <c r="AH52" s="7"/>
      <c r="AI52" s="7"/>
      <c r="AJ52" s="7"/>
    </row>
    <row r="53" spans="1:36" ht="58" x14ac:dyDescent="0.35">
      <c r="N53" s="7"/>
      <c r="O53" s="1" t="s">
        <v>5</v>
      </c>
      <c r="P53" s="1" t="s">
        <v>7</v>
      </c>
      <c r="Q53" s="1" t="s">
        <v>13</v>
      </c>
      <c r="R53" s="1" t="s">
        <v>9</v>
      </c>
      <c r="S53" s="1" t="s">
        <v>15</v>
      </c>
      <c r="T53" s="1" t="s">
        <v>11</v>
      </c>
      <c r="U53" s="1" t="s">
        <v>6</v>
      </c>
      <c r="V53" s="1" t="s">
        <v>8</v>
      </c>
      <c r="W53" s="1" t="s">
        <v>10</v>
      </c>
      <c r="X53" s="1" t="s">
        <v>14</v>
      </c>
      <c r="AA53" s="7"/>
      <c r="AB53" s="7"/>
      <c r="AC53" s="7"/>
      <c r="AD53" s="7"/>
      <c r="AE53" s="7"/>
      <c r="AF53" s="7"/>
      <c r="AG53" s="7"/>
      <c r="AH53" s="7"/>
      <c r="AI53" s="7"/>
      <c r="AJ53" s="7"/>
    </row>
    <row r="54" spans="1:36" x14ac:dyDescent="0.35">
      <c r="N54" s="7"/>
      <c r="O54" s="7"/>
      <c r="P54" s="7"/>
      <c r="Q54" s="7"/>
      <c r="R54" s="7"/>
      <c r="S54" s="7"/>
      <c r="T54" s="7"/>
      <c r="U54" s="1"/>
      <c r="W54" s="7"/>
      <c r="X54" s="7"/>
      <c r="AA54" s="7"/>
      <c r="AB54" s="7"/>
      <c r="AC54" s="7"/>
      <c r="AD54" s="7"/>
      <c r="AE54" s="7"/>
      <c r="AF54" s="7"/>
      <c r="AG54" s="7"/>
      <c r="AH54" s="7"/>
      <c r="AI54" s="7"/>
      <c r="AJ54" s="7"/>
    </row>
    <row r="55" spans="1:36" ht="72" customHeight="1" x14ac:dyDescent="0.35">
      <c r="C55" s="1" t="str">
        <f>O$53</f>
        <v>Total</v>
      </c>
      <c r="D55" s="1" t="str">
        <f>P$53&amp;CHAR(10)&amp;TEXT(P$62/100,"(#,###.0%)")</f>
        <v>Trade,
Transp.
&amp; Util.
(20.2%)</v>
      </c>
      <c r="E55" s="1" t="str">
        <f t="shared" ref="E55:L55" si="24">Q$53&amp;CHAR(10)&amp;TEXT(Q$62/100,"(#,###.0%)")</f>
        <v>Gov't
(15.1%)</v>
      </c>
      <c r="F55" s="1" t="str">
        <f t="shared" si="24"/>
        <v>Prof. &amp;
Bus. Serv.
(15.3%)</v>
      </c>
      <c r="G55" s="1" t="str">
        <f t="shared" si="24"/>
        <v>Educ. &amp;
Health
Serv.
(13.6%)</v>
      </c>
      <c r="H55" s="1" t="str">
        <f t="shared" si="24"/>
        <v>Leisure
&amp; Hosp.
(10.2%)</v>
      </c>
      <c r="I55" s="1" t="str">
        <f t="shared" si="24"/>
        <v>Constr., Mining, &amp; Nat Res
(7.1%)</v>
      </c>
      <c r="J55" s="1" t="str">
        <f t="shared" si="24"/>
        <v>Mfg.
(6.8%)</v>
      </c>
      <c r="K55" s="1" t="str">
        <f t="shared" si="24"/>
        <v>Financial
(6.6%)</v>
      </c>
      <c r="L55" s="1" t="str">
        <f t="shared" si="24"/>
        <v>Info. &amp;
Other Svcs
(4.9%)</v>
      </c>
      <c r="O55" s="7"/>
      <c r="P55" s="7"/>
      <c r="Q55" s="7"/>
      <c r="R55" s="7"/>
      <c r="S55" s="7"/>
      <c r="T55" s="7"/>
      <c r="U55" s="7"/>
      <c r="V55" s="7"/>
      <c r="W55" s="7"/>
      <c r="X55" s="7"/>
      <c r="Z55" s="1"/>
      <c r="AA55" s="7"/>
      <c r="AB55" s="7"/>
      <c r="AC55" s="7"/>
      <c r="AD55" s="7"/>
      <c r="AE55" s="7"/>
      <c r="AF55" s="7"/>
      <c r="AG55" s="7"/>
      <c r="AH55" s="7"/>
      <c r="AI55" s="7"/>
      <c r="AJ55" s="7"/>
    </row>
    <row r="56" spans="1:36" x14ac:dyDescent="0.35">
      <c r="A56" t="s">
        <v>456</v>
      </c>
      <c r="B56" t="s">
        <v>141</v>
      </c>
      <c r="C56">
        <f>(C52/C30-1)*100</f>
        <v>-0.42868250680335729</v>
      </c>
      <c r="D56">
        <f>(E52/E30-1)*100</f>
        <v>0.98158876862877165</v>
      </c>
      <c r="E56">
        <f>(K52/K30-1)*100</f>
        <v>-3.7706036921906994</v>
      </c>
      <c r="F56">
        <f>(G52/G30-1)*100</f>
        <v>5.7237099460641483</v>
      </c>
      <c r="G56">
        <f>(J52/J30-1)*100</f>
        <v>0.92385663360505799</v>
      </c>
      <c r="H56">
        <f>(I52/I30-1)*100</f>
        <v>-2.2024001563201834</v>
      </c>
      <c r="I56">
        <f>(D52/D30-1)*100</f>
        <v>2.2578053925400132</v>
      </c>
      <c r="J56">
        <f>(F52/F30-1)*100</f>
        <v>-2.2807440597514383</v>
      </c>
      <c r="K56">
        <f>(H52/H30-1)*100</f>
        <v>-4.220193309219944</v>
      </c>
      <c r="L56">
        <f>(L52/L30-1)*100</f>
        <v>-3.5469233191470662</v>
      </c>
      <c r="O56" s="7"/>
      <c r="P56" s="7"/>
      <c r="Q56" s="7"/>
      <c r="R56" s="7"/>
      <c r="S56" s="7"/>
      <c r="T56" s="7"/>
      <c r="U56" s="7"/>
      <c r="V56" s="7"/>
      <c r="W56" s="7"/>
      <c r="X56" s="7"/>
    </row>
    <row r="57" spans="1:36" x14ac:dyDescent="0.35">
      <c r="A57" t="s">
        <v>4</v>
      </c>
      <c r="B57" t="s">
        <v>141</v>
      </c>
      <c r="C57">
        <f>(O52/O30-1)*100</f>
        <v>-0.12831961234982536</v>
      </c>
      <c r="D57">
        <f>(Q52/Q30-1)*100</f>
        <v>3.0788937454920839</v>
      </c>
      <c r="E57">
        <f>(W52/W30-1)*100</f>
        <v>-2.0885265916472884</v>
      </c>
      <c r="F57">
        <f>(S52/S30-1)*100</f>
        <v>8.1467811504992937</v>
      </c>
      <c r="G57">
        <f>(V52/V30-1)*100</f>
        <v>-0.36964414291931202</v>
      </c>
      <c r="H57">
        <f>(U52/U30-1)*100</f>
        <v>-7.1302305214408062</v>
      </c>
      <c r="I57">
        <f>(P52/P30-1)*100</f>
        <v>-8.1321447320357514</v>
      </c>
      <c r="J57">
        <f>(R52/R30-1)*100</f>
        <v>-2.9365564089494978</v>
      </c>
      <c r="K57">
        <f>(T52/T30-1)*100</f>
        <v>4.5536926572148806</v>
      </c>
      <c r="L57">
        <f>(X52/X30-1)*100</f>
        <v>-3.8031993353281557</v>
      </c>
      <c r="O57" s="7"/>
      <c r="P57" s="7"/>
      <c r="Q57" s="7"/>
      <c r="R57" s="7"/>
      <c r="S57" s="7"/>
      <c r="T57" s="7"/>
      <c r="U57" s="7"/>
      <c r="V57" s="7"/>
      <c r="W57" s="7"/>
      <c r="X57" s="7"/>
    </row>
    <row r="58" spans="1:36" x14ac:dyDescent="0.35">
      <c r="O58" s="7"/>
      <c r="P58" s="7"/>
      <c r="Q58" s="7"/>
      <c r="R58" s="7"/>
      <c r="S58" s="7"/>
      <c r="T58" s="7"/>
      <c r="U58" s="7"/>
      <c r="V58" s="7"/>
      <c r="W58" s="7"/>
      <c r="X58" s="7"/>
    </row>
    <row r="59" spans="1:36" x14ac:dyDescent="0.35">
      <c r="O59" s="7"/>
      <c r="P59" s="7"/>
      <c r="Q59" s="7"/>
      <c r="R59" s="7"/>
      <c r="S59" s="7"/>
      <c r="T59" s="7"/>
      <c r="U59" s="7"/>
      <c r="V59" s="7"/>
      <c r="W59" s="7"/>
      <c r="X59" s="7"/>
    </row>
    <row r="60" spans="1:36" x14ac:dyDescent="0.35">
      <c r="D60" s="1"/>
    </row>
    <row r="61" spans="1:36" x14ac:dyDescent="0.35">
      <c r="O61" s="7"/>
      <c r="P61" s="7"/>
      <c r="Q61" s="7"/>
      <c r="R61" s="7"/>
      <c r="S61" s="7"/>
      <c r="T61" s="7"/>
      <c r="U61" s="7"/>
      <c r="V61" s="7"/>
      <c r="W61" s="7"/>
      <c r="X61" s="7"/>
    </row>
    <row r="62" spans="1:36" x14ac:dyDescent="0.35">
      <c r="N62" t="s">
        <v>4</v>
      </c>
      <c r="O62" s="8"/>
      <c r="P62" s="8">
        <f>Q52/$O$52*100</f>
        <v>20.171022649795987</v>
      </c>
      <c r="Q62" s="8">
        <f>W52/O52*100</f>
        <v>15.116620935990834</v>
      </c>
      <c r="R62" s="8">
        <f>S52/O52*100</f>
        <v>15.303852421237215</v>
      </c>
      <c r="S62" s="8">
        <f>V52/O52*100</f>
        <v>13.649303303899933</v>
      </c>
      <c r="T62" s="8">
        <f>U52/O52*100</f>
        <v>10.190580303457535</v>
      </c>
      <c r="U62" s="8">
        <f>P52/O52*100</f>
        <v>7.0993172174606238</v>
      </c>
      <c r="V62" s="8">
        <f>R52/O52*100</f>
        <v>6.8150147372681671</v>
      </c>
      <c r="W62" s="8">
        <f>T52/O52*100</f>
        <v>6.5982979180253727</v>
      </c>
      <c r="X62" s="8">
        <f>X52/O52*100</f>
        <v>4.9292876442027964</v>
      </c>
      <c r="Y62" s="7"/>
    </row>
    <row r="64" spans="1:36" x14ac:dyDescent="0.35">
      <c r="E64" t="s">
        <v>142</v>
      </c>
      <c r="F64">
        <v>12</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4</vt:i4>
      </vt:variant>
      <vt:variant>
        <vt:lpstr>Named Ranges</vt:lpstr>
      </vt:variant>
      <vt:variant>
        <vt:i4>4</vt:i4>
      </vt:variant>
    </vt:vector>
  </HeadingPairs>
  <TitlesOfParts>
    <vt:vector size="12" baseType="lpstr">
      <vt:lpstr>Data1</vt:lpstr>
      <vt:lpstr>Data2</vt:lpstr>
      <vt:lpstr>Data3</vt:lpstr>
      <vt:lpstr>Data4</vt:lpstr>
      <vt:lpstr>Chart1</vt:lpstr>
      <vt:lpstr>Chart2</vt:lpstr>
      <vt:lpstr>Chart3</vt:lpstr>
      <vt:lpstr>Chart4</vt:lpstr>
      <vt:lpstr>_dlx.emp.use</vt:lpstr>
      <vt:lpstr>_DLX.Industry.USE</vt:lpstr>
      <vt:lpstr>_DLX1.USE</vt:lpstr>
      <vt:lpstr>name_dlx.font.use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2022-02-15T22:36:42Z</dcterms:created>
  <dcterms:modified xsi:type="dcterms:W3CDTF">2022-02-15T22:36:47Z</dcterms:modified>
  <cp:category/>
  <cp:contentStatus/>
</cp:coreProperties>
</file>